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codeName="ThisWorkbook" defaultThemeVersion="166925"/>
  <xr:revisionPtr revIDLastSave="4" documentId="8_{C1164C9D-E8E5-456B-BD1C-289B8A1DC3C2}" xr6:coauthVersionLast="47" xr6:coauthVersionMax="47" xr10:uidLastSave="{26851D99-3DB3-486D-A7EB-4188B6A751AA}"/>
  <bookViews>
    <workbookView xWindow="-110" yWindow="-110" windowWidth="19420" windowHeight="10300" tabRatio="979" activeTab="1" xr2:uid="{AAC398A2-E95D-4231-A920-55B8B1C73F3F}"/>
  </bookViews>
  <sheets>
    <sheet name="Overview" sheetId="26" r:id="rId1"/>
    <sheet name="Consolidated Budget" sheetId="30" r:id="rId2"/>
    <sheet name="1. MEAS E2- Electric Gen Budget" sheetId="36" r:id="rId3"/>
    <sheet name="2. MEAS T1- Fleet Convr Budget " sheetId="28" r:id="rId4"/>
    <sheet name="3. MEAS T1- Muni EV Chrg Budget" sheetId="29" r:id="rId5"/>
    <sheet name="4. MEAS T6-Signals Budget " sheetId="27" r:id="rId6"/>
    <sheet name="5. MEAS T6-Streetscape Budget" sheetId="16" r:id="rId7"/>
    <sheet name="6. MEAS B2- Muni EE Budget" sheetId="37" r:id="rId8"/>
    <sheet name="Sample Budget 1" sheetId="32" state="hidden" r:id="rId9"/>
    <sheet name="Sample Budget 2" sheetId="33" state="hidden" r:id="rId10"/>
    <sheet name="Sample Budget 3" sheetId="34" state="hidden" r:id="rId11"/>
    <sheet name="FLEET ORIGINAL" sheetId="38" r:id="rId12"/>
    <sheet name="STREETSCAPE ORIGINAL" sheetId="39" r:id="rId13"/>
    <sheet name="Signal ORIGINAL" sheetId="40" r:id="rId14"/>
  </sheets>
  <definedNames>
    <definedName name="_xlnm._FilterDatabase" localSheetId="2" hidden="1">'1. MEAS E2- Electric Gen Budget'!#REF!</definedName>
    <definedName name="_xlnm._FilterDatabase" localSheetId="3" hidden="1">'2. MEAS T1- Fleet Convr Budget '!#REF!</definedName>
    <definedName name="_xlnm._FilterDatabase" localSheetId="4" hidden="1">'3. MEAS T1- Muni EV Chrg Budget'!#REF!</definedName>
    <definedName name="_xlnm._FilterDatabase" localSheetId="5" hidden="1">'4. MEAS T6-Signals Budget '!#REF!</definedName>
    <definedName name="_xlnm._FilterDatabase" localSheetId="6" hidden="1">'5. MEAS T6-Streetscape Budget'!#REF!</definedName>
    <definedName name="_xlnm._FilterDatabase" localSheetId="7" hidden="1">'6. MEAS B2- Muni EE Budget'!#REF!</definedName>
    <definedName name="_xlnm._FilterDatabase" localSheetId="1" hidden="1">'Consolidated Budget'!#REF!</definedName>
    <definedName name="_xlnm._FilterDatabase" localSheetId="11" hidden="1">'FLEET ORIGINAL'!#REF!</definedName>
    <definedName name="_xlnm._FilterDatabase" localSheetId="8" hidden="1">'Sample Budget 1'!#REF!</definedName>
    <definedName name="_xlnm._FilterDatabase" localSheetId="9" hidden="1">'Sample Budget 2'!#REF!</definedName>
    <definedName name="_xlnm._FilterDatabase" localSheetId="10" hidden="1">'Sample Budget 3'!#REF!</definedName>
    <definedName name="_xlnm._FilterDatabase" localSheetId="13" hidden="1">'Signal ORIGINAL'!#REF!</definedName>
    <definedName name="_xlnm._FilterDatabase" localSheetId="12" hidden="1">'STREETSCAPE ORIGINAL'!#REF!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30" l="1"/>
  <c r="D11" i="37"/>
  <c r="I33" i="28"/>
  <c r="I34" i="28"/>
  <c r="I36" i="28"/>
  <c r="I35" i="28"/>
  <c r="I58" i="28"/>
  <c r="F14" i="16"/>
  <c r="F14" i="37"/>
  <c r="E14" i="37"/>
  <c r="D14" i="37"/>
  <c r="E14" i="16"/>
  <c r="D14" i="16"/>
  <c r="E14" i="27"/>
  <c r="D14" i="27"/>
  <c r="I14" i="27" s="1"/>
  <c r="E14" i="29"/>
  <c r="D14" i="29"/>
  <c r="E21" i="37"/>
  <c r="I14" i="37" l="1"/>
  <c r="I14" i="16"/>
  <c r="G35" i="27" l="1"/>
  <c r="F35" i="27"/>
  <c r="I35" i="27" s="1"/>
  <c r="E35" i="27"/>
  <c r="D35" i="27"/>
  <c r="G59" i="28"/>
  <c r="F59" i="28"/>
  <c r="E59" i="28"/>
  <c r="E85" i="37"/>
  <c r="F85" i="37"/>
  <c r="G85" i="37"/>
  <c r="E46" i="16"/>
  <c r="F46" i="16"/>
  <c r="G46" i="16"/>
  <c r="E49" i="29"/>
  <c r="F49" i="29"/>
  <c r="G49" i="29"/>
  <c r="G12" i="28"/>
  <c r="I48" i="28"/>
  <c r="E8" i="27"/>
  <c r="D8" i="27"/>
  <c r="D8" i="29"/>
  <c r="D11" i="29" s="1"/>
  <c r="F8" i="16"/>
  <c r="E8" i="16"/>
  <c r="F8" i="37"/>
  <c r="E8" i="37"/>
  <c r="E11" i="37" s="1"/>
  <c r="G11" i="37"/>
  <c r="D8" i="37"/>
  <c r="G11" i="29"/>
  <c r="F11" i="29"/>
  <c r="G32" i="27"/>
  <c r="F32" i="27"/>
  <c r="E32" i="27"/>
  <c r="D32" i="27"/>
  <c r="E26" i="27"/>
  <c r="F26" i="27"/>
  <c r="G26" i="27"/>
  <c r="D26" i="27"/>
  <c r="I31" i="27"/>
  <c r="F11" i="37" l="1"/>
  <c r="I11" i="37"/>
  <c r="E8" i="29"/>
  <c r="E11" i="29" s="1"/>
  <c r="I11" i="29" s="1"/>
  <c r="I26" i="27"/>
  <c r="I8" i="37" l="1"/>
  <c r="I8" i="29"/>
  <c r="D28" i="37" l="1"/>
  <c r="D21" i="37"/>
  <c r="D52" i="37" s="1"/>
  <c r="F21" i="37"/>
  <c r="G21" i="37"/>
  <c r="E52" i="37"/>
  <c r="I78" i="37"/>
  <c r="F52" i="37"/>
  <c r="G52" i="37"/>
  <c r="E78" i="37"/>
  <c r="F78" i="37"/>
  <c r="G78" i="37"/>
  <c r="D78" i="37" l="1"/>
  <c r="G51" i="37"/>
  <c r="F51" i="37"/>
  <c r="E51" i="37"/>
  <c r="D51" i="37"/>
  <c r="I50" i="37"/>
  <c r="I49" i="37"/>
  <c r="G47" i="37"/>
  <c r="F47" i="37"/>
  <c r="E47" i="37"/>
  <c r="D47" i="37"/>
  <c r="I46" i="37"/>
  <c r="G44" i="37"/>
  <c r="F44" i="37"/>
  <c r="E44" i="37"/>
  <c r="D44" i="37"/>
  <c r="I43" i="37"/>
  <c r="G41" i="37"/>
  <c r="F41" i="37"/>
  <c r="E41" i="37"/>
  <c r="D41" i="37"/>
  <c r="I40" i="37"/>
  <c r="I34" i="37"/>
  <c r="G38" i="37"/>
  <c r="F38" i="37"/>
  <c r="E38" i="37"/>
  <c r="D38" i="37"/>
  <c r="I37" i="37"/>
  <c r="I36" i="37"/>
  <c r="I35" i="37"/>
  <c r="G32" i="37"/>
  <c r="F32" i="37"/>
  <c r="E32" i="37"/>
  <c r="D32" i="37"/>
  <c r="I31" i="37"/>
  <c r="I30" i="37"/>
  <c r="G28" i="37"/>
  <c r="F28" i="37"/>
  <c r="E28" i="37"/>
  <c r="I27" i="37"/>
  <c r="I26" i="37"/>
  <c r="I25" i="37"/>
  <c r="I24" i="37"/>
  <c r="I23" i="37"/>
  <c r="I52" i="37"/>
  <c r="I54" i="37"/>
  <c r="I55" i="37"/>
  <c r="I56" i="37"/>
  <c r="I57" i="37"/>
  <c r="I20" i="37"/>
  <c r="I19" i="37"/>
  <c r="I18" i="37"/>
  <c r="D59" i="28"/>
  <c r="G31" i="16"/>
  <c r="I18" i="28"/>
  <c r="I20" i="28"/>
  <c r="I19" i="28"/>
  <c r="I22" i="28"/>
  <c r="I42" i="28"/>
  <c r="I37" i="28"/>
  <c r="I38" i="28"/>
  <c r="I44" i="37" l="1"/>
  <c r="I51" i="37"/>
  <c r="I47" i="37"/>
  <c r="I41" i="37"/>
  <c r="I38" i="37"/>
  <c r="I32" i="37"/>
  <c r="I28" i="37"/>
  <c r="I21" i="37"/>
  <c r="I25" i="28"/>
  <c r="I24" i="28"/>
  <c r="I29" i="28" l="1"/>
  <c r="I28" i="28"/>
  <c r="I27" i="28"/>
  <c r="I26" i="28"/>
  <c r="I30" i="28"/>
  <c r="I31" i="28"/>
  <c r="E18" i="29"/>
  <c r="E19" i="29"/>
  <c r="E20" i="29"/>
  <c r="I20" i="29" s="1"/>
  <c r="E21" i="29"/>
  <c r="E22" i="29"/>
  <c r="E25" i="29"/>
  <c r="E26" i="29"/>
  <c r="E30" i="29" s="1"/>
  <c r="E27" i="29"/>
  <c r="E28" i="29"/>
  <c r="E29" i="29"/>
  <c r="F23" i="29"/>
  <c r="G23" i="29"/>
  <c r="D23" i="29"/>
  <c r="D31" i="29" s="1"/>
  <c r="E25" i="36"/>
  <c r="F25" i="36"/>
  <c r="G25" i="36"/>
  <c r="D25" i="36"/>
  <c r="E42" i="16"/>
  <c r="F42" i="16"/>
  <c r="G42" i="16"/>
  <c r="D42" i="16"/>
  <c r="I41" i="16"/>
  <c r="I39" i="16"/>
  <c r="H31" i="29"/>
  <c r="G30" i="29"/>
  <c r="G31" i="29" s="1"/>
  <c r="D30" i="29"/>
  <c r="I25" i="29"/>
  <c r="I21" i="29"/>
  <c r="E23" i="29" l="1"/>
  <c r="E31" i="29" s="1"/>
  <c r="I26" i="29"/>
  <c r="I22" i="29"/>
  <c r="I18" i="29"/>
  <c r="I28" i="29"/>
  <c r="I29" i="29"/>
  <c r="F30" i="29"/>
  <c r="I27" i="29"/>
  <c r="I19" i="29"/>
  <c r="D35" i="36"/>
  <c r="F35" i="36"/>
  <c r="G35" i="36"/>
  <c r="D32" i="36"/>
  <c r="F32" i="36"/>
  <c r="G32" i="36"/>
  <c r="I24" i="36"/>
  <c r="G24" i="36"/>
  <c r="F24" i="36"/>
  <c r="E24" i="36"/>
  <c r="D24" i="36"/>
  <c r="I23" i="36"/>
  <c r="I22" i="36"/>
  <c r="G20" i="36"/>
  <c r="F20" i="36"/>
  <c r="E20" i="36"/>
  <c r="D20" i="36"/>
  <c r="I19" i="36"/>
  <c r="I18" i="36"/>
  <c r="E35" i="36"/>
  <c r="I34" i="36"/>
  <c r="E32" i="36"/>
  <c r="I31" i="36"/>
  <c r="I30" i="29" l="1"/>
  <c r="F31" i="29"/>
  <c r="I31" i="29" s="1"/>
  <c r="I23" i="29"/>
  <c r="I20" i="36"/>
  <c r="I32" i="36"/>
  <c r="I54" i="28" l="1"/>
  <c r="I28" i="27"/>
  <c r="I44" i="29" l="1"/>
  <c r="D60" i="37"/>
  <c r="E39" i="36"/>
  <c r="F39" i="36"/>
  <c r="G39" i="36"/>
  <c r="I18" i="16"/>
  <c r="I15" i="16"/>
  <c r="I15" i="29"/>
  <c r="I12" i="29"/>
  <c r="I9" i="29"/>
  <c r="I45" i="28"/>
  <c r="I44" i="28"/>
  <c r="I43" i="28"/>
  <c r="I40" i="28"/>
  <c r="I39" i="28"/>
  <c r="I40" i="29" l="1"/>
  <c r="G38" i="29"/>
  <c r="F38" i="29"/>
  <c r="E38" i="29"/>
  <c r="E41" i="29"/>
  <c r="F41" i="29"/>
  <c r="G41" i="29"/>
  <c r="D41" i="29"/>
  <c r="I37" i="29"/>
  <c r="G53" i="40"/>
  <c r="F53" i="40"/>
  <c r="E53" i="40"/>
  <c r="D53" i="40"/>
  <c r="I53" i="40" s="1"/>
  <c r="I52" i="40"/>
  <c r="G49" i="40"/>
  <c r="F49" i="40"/>
  <c r="I49" i="40" s="1"/>
  <c r="E49" i="40"/>
  <c r="D49" i="40"/>
  <c r="I48" i="40"/>
  <c r="G46" i="40"/>
  <c r="F46" i="40"/>
  <c r="E46" i="40"/>
  <c r="D46" i="40"/>
  <c r="I46" i="40" s="1"/>
  <c r="I45" i="40"/>
  <c r="G43" i="40"/>
  <c r="F43" i="40"/>
  <c r="E43" i="40"/>
  <c r="D43" i="40"/>
  <c r="I43" i="40" s="1"/>
  <c r="I42" i="40"/>
  <c r="I40" i="40"/>
  <c r="G40" i="40"/>
  <c r="F40" i="40"/>
  <c r="E40" i="40"/>
  <c r="D40" i="40"/>
  <c r="I39" i="40"/>
  <c r="G37" i="40"/>
  <c r="F37" i="40"/>
  <c r="I37" i="40" s="1"/>
  <c r="E37" i="40"/>
  <c r="D37" i="40"/>
  <c r="I36" i="40"/>
  <c r="G34" i="40"/>
  <c r="F34" i="40"/>
  <c r="E34" i="40"/>
  <c r="D34" i="40"/>
  <c r="I34" i="40" s="1"/>
  <c r="I33" i="40"/>
  <c r="G31" i="40"/>
  <c r="F31" i="40"/>
  <c r="E31" i="40"/>
  <c r="D31" i="40"/>
  <c r="I31" i="40" s="1"/>
  <c r="I30" i="40"/>
  <c r="I28" i="40"/>
  <c r="G28" i="40"/>
  <c r="F28" i="40"/>
  <c r="E28" i="40"/>
  <c r="D28" i="40"/>
  <c r="I27" i="40"/>
  <c r="G25" i="40"/>
  <c r="G50" i="40" s="1"/>
  <c r="F25" i="40"/>
  <c r="I25" i="40" s="1"/>
  <c r="E25" i="40"/>
  <c r="E50" i="40" s="1"/>
  <c r="D25" i="40"/>
  <c r="I24" i="40"/>
  <c r="I21" i="40"/>
  <c r="G21" i="40"/>
  <c r="F21" i="40"/>
  <c r="E21" i="40"/>
  <c r="D21" i="40"/>
  <c r="I20" i="40"/>
  <c r="I18" i="40"/>
  <c r="G18" i="40"/>
  <c r="F18" i="40"/>
  <c r="E18" i="40"/>
  <c r="D18" i="40"/>
  <c r="I17" i="40"/>
  <c r="I15" i="40"/>
  <c r="G15" i="40"/>
  <c r="F15" i="40"/>
  <c r="E15" i="40"/>
  <c r="D15" i="40"/>
  <c r="I14" i="40"/>
  <c r="D11" i="40"/>
  <c r="D12" i="40" s="1"/>
  <c r="E8" i="40"/>
  <c r="D8" i="40"/>
  <c r="D9" i="40" s="1"/>
  <c r="G42" i="29" l="1"/>
  <c r="E42" i="29"/>
  <c r="D38" i="29"/>
  <c r="I38" i="29" s="1"/>
  <c r="F42" i="29"/>
  <c r="I41" i="29"/>
  <c r="D54" i="40"/>
  <c r="D57" i="40"/>
  <c r="E11" i="40"/>
  <c r="E12" i="40" s="1"/>
  <c r="E54" i="40" s="1"/>
  <c r="E9" i="40"/>
  <c r="F50" i="40"/>
  <c r="F8" i="40"/>
  <c r="D50" i="40"/>
  <c r="I46" i="28"/>
  <c r="I47" i="28"/>
  <c r="I49" i="28"/>
  <c r="I50" i="28"/>
  <c r="I51" i="28"/>
  <c r="G51" i="39"/>
  <c r="F51" i="39"/>
  <c r="I51" i="39" s="1"/>
  <c r="E51" i="39"/>
  <c r="D51" i="39"/>
  <c r="I50" i="39"/>
  <c r="G48" i="39"/>
  <c r="F48" i="39"/>
  <c r="I47" i="39"/>
  <c r="G47" i="39"/>
  <c r="F47" i="39"/>
  <c r="E47" i="39"/>
  <c r="D47" i="39"/>
  <c r="I46" i="39"/>
  <c r="I45" i="39"/>
  <c r="I44" i="39"/>
  <c r="G42" i="39"/>
  <c r="F42" i="39"/>
  <c r="E42" i="39"/>
  <c r="I41" i="39"/>
  <c r="D40" i="39"/>
  <c r="D42" i="39" s="1"/>
  <c r="D48" i="39" s="1"/>
  <c r="I37" i="39"/>
  <c r="G37" i="39"/>
  <c r="F37" i="39"/>
  <c r="E37" i="39"/>
  <c r="E48" i="39" s="1"/>
  <c r="D37" i="39"/>
  <c r="I39" i="39" s="1"/>
  <c r="I36" i="39"/>
  <c r="I35" i="39"/>
  <c r="I34" i="39"/>
  <c r="I32" i="39"/>
  <c r="F32" i="39"/>
  <c r="E32" i="39"/>
  <c r="D32" i="39"/>
  <c r="I31" i="39"/>
  <c r="I30" i="39"/>
  <c r="I29" i="39"/>
  <c r="I26" i="39"/>
  <c r="G26" i="39"/>
  <c r="F26" i="39"/>
  <c r="E26" i="39"/>
  <c r="D26" i="39"/>
  <c r="I25" i="39"/>
  <c r="I24" i="39"/>
  <c r="I23" i="39"/>
  <c r="I22" i="39"/>
  <c r="I21" i="39"/>
  <c r="I20" i="39"/>
  <c r="I18" i="39"/>
  <c r="G18" i="39"/>
  <c r="F18" i="39"/>
  <c r="E18" i="39"/>
  <c r="D18" i="39"/>
  <c r="I17" i="39"/>
  <c r="G15" i="39"/>
  <c r="F15" i="39"/>
  <c r="E15" i="39"/>
  <c r="D15" i="39"/>
  <c r="I14" i="39"/>
  <c r="I15" i="39" s="1"/>
  <c r="D12" i="39"/>
  <c r="D11" i="39"/>
  <c r="D9" i="39"/>
  <c r="D8" i="39"/>
  <c r="E54" i="34"/>
  <c r="I52" i="28"/>
  <c r="I53" i="28"/>
  <c r="G73" i="38"/>
  <c r="F73" i="38"/>
  <c r="E73" i="38"/>
  <c r="D73" i="38"/>
  <c r="I72" i="38"/>
  <c r="G68" i="38"/>
  <c r="F68" i="38"/>
  <c r="E68" i="38"/>
  <c r="D68" i="38"/>
  <c r="I68" i="38" s="1"/>
  <c r="G67" i="38"/>
  <c r="F67" i="38"/>
  <c r="F69" i="38" s="1"/>
  <c r="E67" i="38"/>
  <c r="E69" i="38" s="1"/>
  <c r="D67" i="38"/>
  <c r="I67" i="38" s="1"/>
  <c r="I66" i="38"/>
  <c r="I64" i="38"/>
  <c r="G64" i="38"/>
  <c r="G69" i="38" s="1"/>
  <c r="F64" i="38"/>
  <c r="E64" i="38"/>
  <c r="D64" i="38"/>
  <c r="I63" i="38"/>
  <c r="G61" i="38"/>
  <c r="F61" i="38"/>
  <c r="E61" i="38"/>
  <c r="I61" i="38" s="1"/>
  <c r="D61" i="38"/>
  <c r="I60" i="38"/>
  <c r="G58" i="38"/>
  <c r="F58" i="38"/>
  <c r="E58" i="38"/>
  <c r="D58" i="38"/>
  <c r="I58" i="38" s="1"/>
  <c r="I57" i="38"/>
  <c r="I56" i="38"/>
  <c r="I54" i="38"/>
  <c r="I52" i="38"/>
  <c r="I50" i="38"/>
  <c r="I49" i="38"/>
  <c r="I48" i="38"/>
  <c r="I47" i="38"/>
  <c r="I46" i="38"/>
  <c r="I45" i="38"/>
  <c r="I43" i="38"/>
  <c r="I42" i="38"/>
  <c r="I41" i="38"/>
  <c r="I40" i="38"/>
  <c r="I39" i="38"/>
  <c r="I37" i="38"/>
  <c r="I36" i="38"/>
  <c r="I35" i="38"/>
  <c r="I34" i="38"/>
  <c r="I33" i="38"/>
  <c r="I32" i="38"/>
  <c r="I31" i="38"/>
  <c r="I30" i="38"/>
  <c r="I28" i="38"/>
  <c r="I27" i="38"/>
  <c r="I26" i="38"/>
  <c r="I25" i="38"/>
  <c r="I24" i="38"/>
  <c r="I23" i="38"/>
  <c r="I22" i="38"/>
  <c r="I21" i="38"/>
  <c r="I20" i="38"/>
  <c r="I19" i="38"/>
  <c r="I18" i="38"/>
  <c r="G15" i="38"/>
  <c r="F15" i="38"/>
  <c r="E15" i="38"/>
  <c r="D15" i="38"/>
  <c r="I15" i="38" s="1"/>
  <c r="I14" i="38"/>
  <c r="I12" i="38"/>
  <c r="G12" i="38"/>
  <c r="F12" i="38"/>
  <c r="E12" i="38"/>
  <c r="D12" i="38"/>
  <c r="I11" i="38"/>
  <c r="I9" i="38"/>
  <c r="G9" i="38"/>
  <c r="F9" i="38"/>
  <c r="E9" i="38"/>
  <c r="D9" i="38"/>
  <c r="I8" i="38"/>
  <c r="D8" i="16"/>
  <c r="D11" i="16" s="1"/>
  <c r="E11" i="27"/>
  <c r="I35" i="16"/>
  <c r="I31" i="16"/>
  <c r="I25" i="27"/>
  <c r="I24" i="27"/>
  <c r="I23" i="27"/>
  <c r="I22" i="27"/>
  <c r="I21" i="27"/>
  <c r="I20" i="27"/>
  <c r="I19" i="27"/>
  <c r="I18" i="27"/>
  <c r="I17" i="27"/>
  <c r="I15" i="27"/>
  <c r="I67" i="28"/>
  <c r="I64" i="28"/>
  <c r="I61" i="28"/>
  <c r="I14" i="28"/>
  <c r="I11" i="28"/>
  <c r="I8" i="28"/>
  <c r="I27" i="36"/>
  <c r="I14" i="36"/>
  <c r="I15" i="36" s="1"/>
  <c r="I11" i="36"/>
  <c r="I12" i="36" s="1"/>
  <c r="I33" i="29"/>
  <c r="I14" i="29"/>
  <c r="E60" i="37"/>
  <c r="F60" i="37"/>
  <c r="G60" i="37"/>
  <c r="E26" i="16"/>
  <c r="F26" i="16"/>
  <c r="G26" i="16"/>
  <c r="D26" i="16"/>
  <c r="I25" i="16"/>
  <c r="I24" i="16"/>
  <c r="I23" i="16"/>
  <c r="I22" i="16"/>
  <c r="I21" i="16"/>
  <c r="I20" i="16"/>
  <c r="I17" i="16"/>
  <c r="D18" i="16"/>
  <c r="E18" i="16"/>
  <c r="F18" i="16"/>
  <c r="G18" i="16"/>
  <c r="E15" i="16"/>
  <c r="F15" i="16"/>
  <c r="G15" i="16"/>
  <c r="D15" i="16"/>
  <c r="I58" i="37"/>
  <c r="I59" i="37"/>
  <c r="D11" i="27" l="1"/>
  <c r="I26" i="16"/>
  <c r="I60" i="37"/>
  <c r="I36" i="16"/>
  <c r="D42" i="29"/>
  <c r="I42" i="29" s="1"/>
  <c r="D58" i="40"/>
  <c r="D60" i="40" s="1"/>
  <c r="E57" i="40"/>
  <c r="E58" i="40" s="1"/>
  <c r="E60" i="40" s="1"/>
  <c r="I50" i="40"/>
  <c r="G8" i="40"/>
  <c r="F9" i="40"/>
  <c r="F11" i="40"/>
  <c r="G11" i="16"/>
  <c r="D52" i="39"/>
  <c r="I42" i="39"/>
  <c r="I48" i="39" s="1"/>
  <c r="D55" i="39"/>
  <c r="I40" i="39"/>
  <c r="E8" i="39"/>
  <c r="E75" i="38"/>
  <c r="F75" i="38"/>
  <c r="G75" i="38"/>
  <c r="D69" i="38"/>
  <c r="I69" i="38" s="1"/>
  <c r="I73" i="38"/>
  <c r="E11" i="16" l="1"/>
  <c r="G9" i="40"/>
  <c r="G11" i="40"/>
  <c r="I11" i="40" s="1"/>
  <c r="I8" i="40"/>
  <c r="I9" i="40"/>
  <c r="F12" i="40"/>
  <c r="F54" i="40" s="1"/>
  <c r="I8" i="16"/>
  <c r="F11" i="16"/>
  <c r="E9" i="39"/>
  <c r="E11" i="39"/>
  <c r="F8" i="39"/>
  <c r="D56" i="39"/>
  <c r="I75" i="38"/>
  <c r="D75" i="38"/>
  <c r="G11" i="27"/>
  <c r="F11" i="27"/>
  <c r="I11" i="16" l="1"/>
  <c r="I12" i="16"/>
  <c r="G57" i="40"/>
  <c r="G58" i="40" s="1"/>
  <c r="G60" i="40" s="1"/>
  <c r="I54" i="40"/>
  <c r="G12" i="40"/>
  <c r="G54" i="40" s="1"/>
  <c r="I12" i="40"/>
  <c r="F57" i="40"/>
  <c r="D58" i="39"/>
  <c r="E12" i="39"/>
  <c r="E52" i="39" s="1"/>
  <c r="F9" i="39"/>
  <c r="F11" i="39"/>
  <c r="F12" i="39" s="1"/>
  <c r="G8" i="39"/>
  <c r="E55" i="39"/>
  <c r="I8" i="27"/>
  <c r="I9" i="27"/>
  <c r="I11" i="27"/>
  <c r="I12" i="27"/>
  <c r="E9" i="37"/>
  <c r="F9" i="37"/>
  <c r="G9" i="37"/>
  <c r="D9" i="37"/>
  <c r="G81" i="37"/>
  <c r="F81" i="37"/>
  <c r="E81" i="37"/>
  <c r="E82" i="37" s="1"/>
  <c r="D81" i="37"/>
  <c r="I80" i="37"/>
  <c r="G15" i="37"/>
  <c r="F15" i="37"/>
  <c r="E15" i="37"/>
  <c r="D15" i="37"/>
  <c r="G12" i="37"/>
  <c r="F12" i="37"/>
  <c r="E12" i="37"/>
  <c r="D12" i="37"/>
  <c r="I34" i="27"/>
  <c r="G65" i="28"/>
  <c r="F65" i="28"/>
  <c r="E65" i="28"/>
  <c r="D65" i="28"/>
  <c r="I56" i="28"/>
  <c r="G82" i="37" l="1"/>
  <c r="F82" i="37"/>
  <c r="D82" i="37"/>
  <c r="E86" i="37"/>
  <c r="I15" i="37"/>
  <c r="D85" i="37"/>
  <c r="I9" i="37"/>
  <c r="I12" i="37"/>
  <c r="G86" i="37"/>
  <c r="F86" i="37"/>
  <c r="F58" i="40"/>
  <c r="F60" i="40" s="1"/>
  <c r="I58" i="40"/>
  <c r="I60" i="40" s="1"/>
  <c r="I57" i="40"/>
  <c r="F52" i="39"/>
  <c r="F55" i="39"/>
  <c r="F56" i="39" s="1"/>
  <c r="F58" i="39" s="1"/>
  <c r="E56" i="39"/>
  <c r="G9" i="39"/>
  <c r="G11" i="39"/>
  <c r="G12" i="39" s="1"/>
  <c r="I9" i="39"/>
  <c r="I52" i="39" s="1"/>
  <c r="I11" i="39"/>
  <c r="I12" i="39"/>
  <c r="I8" i="39"/>
  <c r="I65" i="28"/>
  <c r="I81" i="37"/>
  <c r="G62" i="28"/>
  <c r="F62" i="28"/>
  <c r="E62" i="28"/>
  <c r="D62" i="28"/>
  <c r="I42" i="36"/>
  <c r="G40" i="36"/>
  <c r="F40" i="36"/>
  <c r="G43" i="36"/>
  <c r="F43" i="36"/>
  <c r="E43" i="36"/>
  <c r="E44" i="36" s="1"/>
  <c r="D43" i="36"/>
  <c r="E15" i="36"/>
  <c r="F15" i="36"/>
  <c r="G15" i="36"/>
  <c r="D15" i="36"/>
  <c r="D39" i="36"/>
  <c r="I39" i="36" s="1"/>
  <c r="I38" i="36"/>
  <c r="I37" i="36"/>
  <c r="G28" i="36"/>
  <c r="F28" i="36"/>
  <c r="E28" i="36"/>
  <c r="D28" i="36"/>
  <c r="G12" i="36"/>
  <c r="F12" i="36"/>
  <c r="E12" i="36"/>
  <c r="D12" i="36"/>
  <c r="G9" i="36"/>
  <c r="F9" i="36"/>
  <c r="E9" i="36"/>
  <c r="D9" i="36"/>
  <c r="I8" i="36"/>
  <c r="I9" i="36" s="1"/>
  <c r="G35" i="16"/>
  <c r="G36" i="16" s="1"/>
  <c r="F35" i="16"/>
  <c r="E35" i="16"/>
  <c r="D35" i="16"/>
  <c r="F31" i="16"/>
  <c r="E31" i="16"/>
  <c r="D31" i="16"/>
  <c r="I32" i="27" l="1"/>
  <c r="E88" i="37"/>
  <c r="F88" i="37"/>
  <c r="G88" i="37"/>
  <c r="D36" i="16"/>
  <c r="F44" i="36"/>
  <c r="G12" i="30"/>
  <c r="G44" i="36"/>
  <c r="G47" i="36"/>
  <c r="G48" i="36" s="1"/>
  <c r="D40" i="36"/>
  <c r="F47" i="36"/>
  <c r="F48" i="36" s="1"/>
  <c r="E40" i="36"/>
  <c r="I85" i="37"/>
  <c r="D86" i="37"/>
  <c r="I82" i="37"/>
  <c r="D47" i="36"/>
  <c r="D48" i="36" s="1"/>
  <c r="I35" i="36"/>
  <c r="E47" i="36"/>
  <c r="E48" i="36" s="1"/>
  <c r="E36" i="16"/>
  <c r="F36" i="16"/>
  <c r="F12" i="30" s="1"/>
  <c r="G52" i="39"/>
  <c r="G55" i="39"/>
  <c r="G56" i="39" s="1"/>
  <c r="G58" i="39" s="1"/>
  <c r="E58" i="39"/>
  <c r="I42" i="16"/>
  <c r="I62" i="28"/>
  <c r="I59" i="28"/>
  <c r="I43" i="36"/>
  <c r="I25" i="36"/>
  <c r="I28" i="36"/>
  <c r="D12" i="30" l="1"/>
  <c r="E12" i="30"/>
  <c r="E50" i="36"/>
  <c r="D44" i="36"/>
  <c r="D50" i="36" s="1"/>
  <c r="F50" i="36"/>
  <c r="I86" i="37"/>
  <c r="I88" i="37" s="1"/>
  <c r="D28" i="30" s="1"/>
  <c r="D88" i="37"/>
  <c r="I40" i="36"/>
  <c r="I47" i="36"/>
  <c r="I55" i="39"/>
  <c r="I56" i="39"/>
  <c r="I58" i="39" s="1"/>
  <c r="G50" i="36"/>
  <c r="I44" i="36" l="1"/>
  <c r="I48" i="36"/>
  <c r="I34" i="16"/>
  <c r="I33" i="16"/>
  <c r="I50" i="36" l="1"/>
  <c r="D23" i="30" s="1"/>
  <c r="J54" i="34"/>
  <c r="F54" i="34"/>
  <c r="F56" i="34" s="1"/>
  <c r="J56" i="34" s="1"/>
  <c r="G54" i="34"/>
  <c r="H54" i="34"/>
  <c r="D54" i="34"/>
  <c r="E12" i="16"/>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F12" i="16"/>
  <c r="G45" i="29"/>
  <c r="F45" i="29"/>
  <c r="E45" i="29"/>
  <c r="D45" i="29"/>
  <c r="G34" i="29"/>
  <c r="F34" i="29"/>
  <c r="E34" i="29"/>
  <c r="D34" i="29"/>
  <c r="I34" i="29" s="1"/>
  <c r="G15" i="29"/>
  <c r="F15" i="29"/>
  <c r="E15" i="29"/>
  <c r="D15" i="29"/>
  <c r="G12" i="29"/>
  <c r="F12" i="29"/>
  <c r="E12" i="29"/>
  <c r="D12" i="29"/>
  <c r="G9" i="29"/>
  <c r="G46" i="29" s="1"/>
  <c r="F9" i="29"/>
  <c r="E9" i="29"/>
  <c r="D9" i="29"/>
  <c r="G68" i="28"/>
  <c r="G13" i="30" s="1"/>
  <c r="F68" i="28"/>
  <c r="F13" i="30" s="1"/>
  <c r="E68" i="28"/>
  <c r="E13" i="30" s="1"/>
  <c r="D68" i="28"/>
  <c r="D13" i="30" s="1"/>
  <c r="G15" i="28"/>
  <c r="F15" i="28"/>
  <c r="E15" i="28"/>
  <c r="D15" i="28"/>
  <c r="G9" i="28"/>
  <c r="F9" i="28"/>
  <c r="E9" i="28"/>
  <c r="D9" i="28"/>
  <c r="G29" i="27"/>
  <c r="G11" i="30" s="1"/>
  <c r="F29" i="27"/>
  <c r="E29" i="27"/>
  <c r="D29" i="27"/>
  <c r="G10" i="30"/>
  <c r="F10" i="30"/>
  <c r="E10" i="30"/>
  <c r="D10" i="30"/>
  <c r="G15" i="27"/>
  <c r="F15" i="27"/>
  <c r="E15" i="27"/>
  <c r="D15" i="27"/>
  <c r="G9" i="27"/>
  <c r="F9" i="27"/>
  <c r="E9" i="27"/>
  <c r="D9" i="27"/>
  <c r="I29" i="16"/>
  <c r="I30" i="16"/>
  <c r="E9" i="16"/>
  <c r="F9" i="16"/>
  <c r="G9" i="16"/>
  <c r="D9" i="16"/>
  <c r="G12" i="16"/>
  <c r="D12" i="16"/>
  <c r="E39" i="27" l="1"/>
  <c r="E46" i="29"/>
  <c r="I29" i="27"/>
  <c r="G9" i="30"/>
  <c r="F9" i="30"/>
  <c r="D12" i="27"/>
  <c r="D39" i="27" s="1"/>
  <c r="D40" i="27" s="1"/>
  <c r="E12" i="27"/>
  <c r="E9" i="30"/>
  <c r="F46" i="29"/>
  <c r="D43" i="16"/>
  <c r="F43" i="16"/>
  <c r="E43" i="16"/>
  <c r="F11" i="30"/>
  <c r="E7" i="30"/>
  <c r="I9" i="28"/>
  <c r="D7" i="30"/>
  <c r="I9" i="16"/>
  <c r="G43" i="16"/>
  <c r="E11" i="30"/>
  <c r="D11" i="30"/>
  <c r="F12" i="27"/>
  <c r="F36" i="27" s="1"/>
  <c r="F7" i="30"/>
  <c r="G12" i="27"/>
  <c r="G39" i="27" s="1"/>
  <c r="G7" i="30"/>
  <c r="D46" i="29"/>
  <c r="F47" i="16"/>
  <c r="I45" i="29"/>
  <c r="D9" i="30"/>
  <c r="D49" i="29"/>
  <c r="D50" i="29" s="1"/>
  <c r="G50" i="29"/>
  <c r="E50" i="29"/>
  <c r="F50" i="29"/>
  <c r="D46" i="16"/>
  <c r="D47" i="16" s="1"/>
  <c r="G47" i="16"/>
  <c r="E47" i="16"/>
  <c r="I10" i="30"/>
  <c r="I68" i="28"/>
  <c r="E12" i="28"/>
  <c r="F12" i="28"/>
  <c r="D12" i="28"/>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I15" i="28"/>
  <c r="I12" i="28" l="1"/>
  <c r="E40" i="27"/>
  <c r="E36" i="27"/>
  <c r="G36" i="27"/>
  <c r="F39" i="27"/>
  <c r="F40" i="27" s="1"/>
  <c r="D36" i="27"/>
  <c r="E8" i="30"/>
  <c r="D42" i="27"/>
  <c r="E42" i="27"/>
  <c r="I50" i="29"/>
  <c r="D52" i="29"/>
  <c r="G8" i="30"/>
  <c r="D8" i="30"/>
  <c r="I11" i="30"/>
  <c r="F8" i="30"/>
  <c r="I43" i="16"/>
  <c r="G52" i="29"/>
  <c r="F52" i="29"/>
  <c r="I9" i="30"/>
  <c r="I46" i="29"/>
  <c r="E52" i="29"/>
  <c r="I13" i="30"/>
  <c r="I49" i="29"/>
  <c r="F69" i="28"/>
  <c r="I46" i="16"/>
  <c r="E72" i="28"/>
  <c r="E73" i="28" s="1"/>
  <c r="E16" i="30" s="1"/>
  <c r="G72" i="28"/>
  <c r="G73" i="28" s="1"/>
  <c r="I12" i="30"/>
  <c r="G69" i="28"/>
  <c r="G14" i="30" s="1"/>
  <c r="F72" i="28"/>
  <c r="F73" i="28" s="1"/>
  <c r="D72" i="28"/>
  <c r="D73" i="28" s="1"/>
  <c r="D16" i="30" s="1"/>
  <c r="E49" i="16"/>
  <c r="I47" i="16"/>
  <c r="F49" i="16"/>
  <c r="G49" i="16"/>
  <c r="D49" i="16"/>
  <c r="E69" i="28"/>
  <c r="E14" i="30" s="1"/>
  <c r="D69" i="28"/>
  <c r="I7" i="30"/>
  <c r="D58" i="34"/>
  <c r="J51" i="34"/>
  <c r="J58" i="34" s="1"/>
  <c r="J51" i="33"/>
  <c r="J58" i="33" s="1"/>
  <c r="D58" i="33"/>
  <c r="J46" i="32"/>
  <c r="J53" i="32" s="1"/>
  <c r="I52" i="29" l="1"/>
  <c r="D25" i="30" s="1"/>
  <c r="F42" i="27"/>
  <c r="I8" i="30"/>
  <c r="F16" i="30"/>
  <c r="I49" i="16"/>
  <c r="D27" i="30" s="1"/>
  <c r="F14" i="30"/>
  <c r="I36" i="27"/>
  <c r="I40" i="27"/>
  <c r="I39" i="27"/>
  <c r="G40" i="27"/>
  <c r="D75" i="28"/>
  <c r="F75" i="28"/>
  <c r="G75" i="28"/>
  <c r="E75" i="28"/>
  <c r="I72" i="28"/>
  <c r="E18" i="30"/>
  <c r="I69" i="28"/>
  <c r="I42" i="27" l="1"/>
  <c r="D26" i="30" s="1"/>
  <c r="F18" i="30"/>
  <c r="G16" i="30"/>
  <c r="G18" i="30" s="1"/>
  <c r="G42" i="27"/>
  <c r="I73" i="28"/>
  <c r="I14" i="30"/>
  <c r="I16" i="30" l="1"/>
  <c r="I18" i="30" s="1"/>
  <c r="I75" i="28"/>
  <c r="D24" i="30" s="1"/>
  <c r="D29" i="30" s="1"/>
  <c r="D18" i="30"/>
  <c r="E25" i="30" l="1"/>
  <c r="E27" i="30"/>
  <c r="E23" i="30"/>
  <c r="E26" i="30"/>
  <c r="E28" i="30"/>
  <c r="E24" i="30"/>
  <c r="E29" i="30" l="1"/>
</calcChain>
</file>

<file path=xl/sharedStrings.xml><?xml version="1.0" encoding="utf-8"?>
<sst xmlns="http://schemas.openxmlformats.org/spreadsheetml/2006/main" count="1017" uniqueCount="223">
  <si>
    <t xml:space="preserve"> </t>
  </si>
  <si>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</si>
  <si>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</si>
  <si>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</si>
  <si>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</si>
  <si>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</si>
  <si>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</si>
  <si>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</si>
  <si>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</si>
  <si>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</si>
  <si>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</si>
  <si>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</si>
  <si>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</si>
  <si>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</si>
  <si>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</si>
  <si>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</si>
  <si>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</si>
  <si>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</si>
  <si>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</si>
  <si>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</si>
  <si>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xml:space="preserve"> TOTAL INDIRECT </t>
  </si>
  <si>
    <t xml:space="preserve"> TOTAL FUNDING </t>
  </si>
  <si>
    <t>BUDGET BY PROJECT</t>
  </si>
  <si>
    <t>Project Number</t>
  </si>
  <si>
    <t>Project Name</t>
  </si>
  <si>
    <t>Total Cost</t>
  </si>
  <si>
    <t>% of Total</t>
  </si>
  <si>
    <t>(E2) Electric Generation</t>
  </si>
  <si>
    <t>(T1) Fleet Conversion</t>
  </si>
  <si>
    <t>(T1)Municipal EV Charging Infrasturcture</t>
  </si>
  <si>
    <t>(T6) Signal Projects</t>
  </si>
  <si>
    <t>(T6) Streetscapes</t>
  </si>
  <si>
    <t>(B2) Energy Efficiency Muni Buildingss</t>
  </si>
  <si>
    <t>Total</t>
  </si>
  <si>
    <t>Detailed Budget Table</t>
  </si>
  <si>
    <t xml:space="preserve">This Excel Workbook is provided to aid applicants in developing the required budget table(s) within the budget narrative.  </t>
  </si>
  <si>
    <t>Personnel</t>
  </si>
  <si>
    <t> </t>
  </si>
  <si>
    <t>Not Applicable</t>
  </si>
  <si>
    <t xml:space="preserve"> Fringe Benefits </t>
  </si>
  <si>
    <t xml:space="preserve"> Travel </t>
  </si>
  <si>
    <t xml:space="preserve"> Equipment </t>
  </si>
  <si>
    <t/>
  </si>
  <si>
    <t xml:space="preserve">50 Jennings Solar Array </t>
  </si>
  <si>
    <t>70 kW PV Equipment (Panels, Inverters)</t>
  </si>
  <si>
    <t>Installation labor</t>
  </si>
  <si>
    <t xml:space="preserve">Subtotal 50 Jennings Solar Array </t>
  </si>
  <si>
    <t xml:space="preserve">40 Jennings Solar Array </t>
  </si>
  <si>
    <t>35 kW PV Equipment (Panels, Inverters)</t>
  </si>
  <si>
    <t xml:space="preserve">Subtotal 40 Jennings Solar Array </t>
  </si>
  <si>
    <t xml:space="preserve"> Supplies </t>
  </si>
  <si>
    <t xml:space="preserve"> Contractual </t>
  </si>
  <si>
    <t>50 Jennings Solar Array</t>
  </si>
  <si>
    <t xml:space="preserve">Soft Costs </t>
  </si>
  <si>
    <t>40 Jennings Solar Array</t>
  </si>
  <si>
    <t>Microgrid Feasibility Study</t>
  </si>
  <si>
    <t xml:space="preserve">Consulting Services: Conceptual Design  </t>
  </si>
  <si>
    <t xml:space="preserve">Consulting Services: Technology Assessment </t>
  </si>
  <si>
    <t>Subtotal Microgrid Feasibility Study</t>
  </si>
  <si>
    <t xml:space="preserve">TOTAL CONTRACTUAL </t>
  </si>
  <si>
    <t>Other</t>
  </si>
  <si>
    <t xml:space="preserve">Subaward: Community Outreach and Engagement  </t>
  </si>
  <si>
    <t>Total Other Direct Costs</t>
  </si>
  <si>
    <t>Indirect Costs</t>
  </si>
  <si>
    <t>Applicant elects to use the de minimus rate of: 10% of full time personnel and fringe benefits.</t>
  </si>
  <si>
    <t xml:space="preserve">Health and Human Services </t>
  </si>
  <si>
    <t xml:space="preserve">Ford Escape Hybrid </t>
  </si>
  <si>
    <t>Emergency Services &amp; Telecommunications</t>
  </si>
  <si>
    <t>Hartford Fire Department</t>
  </si>
  <si>
    <t>Department of Development Services</t>
  </si>
  <si>
    <t xml:space="preserve">Toyota Prius </t>
  </si>
  <si>
    <t xml:space="preserve">Department of Public Works </t>
  </si>
  <si>
    <t xml:space="preserve"> 1 CNG Trash Truck: Labrie Automzier 33yd (27+6) HD Right Hand Arm</t>
  </si>
  <si>
    <t>Department of Family, Children, Youth, and Recreation</t>
  </si>
  <si>
    <t xml:space="preserve">Finance Department </t>
  </si>
  <si>
    <t>Project Manager B</t>
  </si>
  <si>
    <t>Standard mileage rate of .65 cents per mile for 25% of 500 miles of local travel</t>
  </si>
  <si>
    <t xml:space="preserve">Site 1: 40 Jennings Rd. Hartford, CT, 6 Chargers
</t>
  </si>
  <si>
    <t>Level 2 Dual Port Charger ($12,500 per charger)</t>
  </si>
  <si>
    <t>Parking and Wayfinding Signs ($16/2 signs)</t>
  </si>
  <si>
    <t>Payment Processing Fee ($1950 Per Charger, for 5 years)</t>
  </si>
  <si>
    <t>Extended Warranty ($1485 Per Charger, for 5 years)</t>
  </si>
  <si>
    <t>Set Up Fee Per Charger ($85 per charger)</t>
  </si>
  <si>
    <t>253 High St. EV Installation Subtotal</t>
  </si>
  <si>
    <t xml:space="preserve">Site 2: 253 High St, Hartford, CT 06103, 6 Chargers
</t>
  </si>
  <si>
    <t>40 Jennings EV Installation Subtotal</t>
  </si>
  <si>
    <t>Planning and Development</t>
  </si>
  <si>
    <t>TOTAL CONTRACTUAL</t>
  </si>
  <si>
    <t xml:space="preserve">Internal External and Community Engagement </t>
  </si>
  <si>
    <t>Project Manager A</t>
  </si>
  <si>
    <t xml:space="preserve">Prospect Street at Bob Steele </t>
  </si>
  <si>
    <t>Market Street at Talcott Street</t>
  </si>
  <si>
    <t xml:space="preserve">Trumbull Street at Pearl Street </t>
  </si>
  <si>
    <t>Park Street at Washington Street</t>
  </si>
  <si>
    <t xml:space="preserve">Main Street at Church Street </t>
  </si>
  <si>
    <t xml:space="preserve">Main Street at Pratt Street </t>
  </si>
  <si>
    <t xml:space="preserve">West Boulevard at Sisson Avenue &amp; I-84 Ramps </t>
  </si>
  <si>
    <t>Market Street at Pleasant Street</t>
  </si>
  <si>
    <t xml:space="preserve">Route 44 (Main Street) at Route 44 (Morgan Street S.) &amp; Chapel Street S. </t>
  </si>
  <si>
    <t xml:space="preserve">Office Supplies </t>
  </si>
  <si>
    <t>Subaward Community Engagement</t>
  </si>
  <si>
    <t xml:space="preserve"> Fringe Benefits (52.03% of annual salary)</t>
  </si>
  <si>
    <t>Standard mileage rate of .65 cents per mile for 75% of 500 miles of local travel</t>
  </si>
  <si>
    <t>Laptop (Program Manger)
HP ProBook 450 G9 Notebook 15.6"</t>
  </si>
  <si>
    <t>HP ProDesk 600 G6 Wolf Pro Security- mini desktop Core i5 10500T 2.3G</t>
  </si>
  <si>
    <t xml:space="preserve">Laptop software and licensing: </t>
  </si>
  <si>
    <t xml:space="preserve">Cell Phone (No cost with phone plan) </t>
  </si>
  <si>
    <t>Cell phone Plan (Program Manager)</t>
  </si>
  <si>
    <t>Contractual</t>
  </si>
  <si>
    <t>North Main Streetscape</t>
  </si>
  <si>
    <t>Construction Services</t>
  </si>
  <si>
    <t xml:space="preserve">Construction Administration, Engineering, and Inspection Services  </t>
  </si>
  <si>
    <t>Subtotal North Main Streetscape</t>
  </si>
  <si>
    <t>Reimagining Main Street - Streetscape</t>
  </si>
  <si>
    <t xml:space="preserve">Construction Services </t>
  </si>
  <si>
    <t>Subtotal Reimagining Main Street Streetscape</t>
  </si>
  <si>
    <t xml:space="preserve">Subaward: Construction Phase Community Engagement  </t>
  </si>
  <si>
    <t>Subaward: Construction Phase Community Engagement</t>
  </si>
  <si>
    <t>TOTAL DIRECT COSTS</t>
  </si>
  <si>
    <t xml:space="preserve"> TOTAL INDIRECT COSTS</t>
  </si>
  <si>
    <t xml:space="preserve"> Fringe Benefits (52.03% of annual salary) </t>
  </si>
  <si>
    <t xml:space="preserve"> TOTAL FRINGE BENEFITS</t>
  </si>
  <si>
    <t xml:space="preserve">Public School Maintenance Building
</t>
  </si>
  <si>
    <t>Lighting</t>
  </si>
  <si>
    <t>HE HVAC</t>
  </si>
  <si>
    <t xml:space="preserve">Demand Control Ventilation </t>
  </si>
  <si>
    <t xml:space="preserve">Public School Maintenance Building Subtotal </t>
  </si>
  <si>
    <t>Public High School</t>
  </si>
  <si>
    <t>HE package/ Split AC Units</t>
  </si>
  <si>
    <t>VFD control on HVAC fan</t>
  </si>
  <si>
    <t>Demand Control Ventilation</t>
  </si>
  <si>
    <t>EMS- static pressure test</t>
  </si>
  <si>
    <t xml:space="preserve">Public High School Subtotal </t>
  </si>
  <si>
    <t xml:space="preserve">Lewis Fox School
</t>
  </si>
  <si>
    <t>HE Water cooled chiller</t>
  </si>
  <si>
    <t xml:space="preserve">Lewis Fox School Subtotal </t>
  </si>
  <si>
    <t>Classic High School</t>
  </si>
  <si>
    <t>HVAC</t>
  </si>
  <si>
    <t>Chiller</t>
  </si>
  <si>
    <t>Demand control ventilation</t>
  </si>
  <si>
    <t xml:space="preserve">Classic High School Subtotal </t>
  </si>
  <si>
    <t xml:space="preserve">Colt Maintenance Office Shop </t>
  </si>
  <si>
    <t xml:space="preserve">Colt Maintenance Office Shop Subtotal </t>
  </si>
  <si>
    <t>Maintenance Building # 1 40 Jennings</t>
  </si>
  <si>
    <t xml:space="preserve">Maintenance Building # 1 40 Jennings Subtotal </t>
  </si>
  <si>
    <t xml:space="preserve"> Maintenance Building # 2 40 Jennings </t>
  </si>
  <si>
    <t>Retrofit Lighting</t>
  </si>
  <si>
    <r>
      <t xml:space="preserve"> Maintenance Building # 2 40 Jennings</t>
    </r>
    <r>
      <rPr>
        <i/>
        <sz val="11"/>
        <color theme="2" tint="-0.499984740745262"/>
        <rFont val="Calibri"/>
        <family val="2"/>
        <scheme val="minor"/>
      </rPr>
      <t xml:space="preserve"> </t>
    </r>
    <r>
      <rPr>
        <b/>
        <i/>
        <sz val="11"/>
        <color theme="2" tint="-0.499984740745262"/>
        <rFont val="Calibri"/>
        <family val="2"/>
        <scheme val="minor"/>
      </rPr>
      <t xml:space="preserve">Subtotal </t>
    </r>
  </si>
  <si>
    <t xml:space="preserve">Fire Station # 16
</t>
  </si>
  <si>
    <t>Pipe Insulation</t>
  </si>
  <si>
    <t xml:space="preserve">Fire Station # 16 Subtotal </t>
  </si>
  <si>
    <t>Laptop: HP ProBook 450 G9 Notebook 15.6"</t>
  </si>
  <si>
    <t xml:space="preserve">Cell Phone </t>
  </si>
  <si>
    <t xml:space="preserve">Cell phone Plan </t>
  </si>
  <si>
    <t xml:space="preserve">Soft Costs 10% </t>
  </si>
  <si>
    <t xml:space="preserve">Soft Costs 3% </t>
  </si>
  <si>
    <t xml:space="preserve">Soft Costs 5% </t>
  </si>
  <si>
    <t>YEAR 5</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</si>
  <si>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</si>
  <si>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</si>
  <si>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</si>
  <si>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</si>
  <si>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</si>
  <si>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</si>
  <si>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</si>
  <si>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</si>
  <si>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</si>
  <si>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</si>
  <si>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</si>
  <si>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</si>
  <si>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</si>
  <si>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</si>
  <si>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</si>
  <si>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</si>
  <si>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OTHER</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</si>
  <si>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</si>
  <si>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</si>
  <si>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</si>
  <si>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</si>
  <si>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</si>
  <si>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</si>
  <si>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</si>
  <si>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</si>
  <si>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</si>
  <si>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</si>
  <si>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</si>
  <si>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</si>
  <si>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PV operation &amp; maintenance/yr</t>
  </si>
  <si>
    <t>Participant Support Cost: Environmental Intern @ $4000/yr summer stipend</t>
  </si>
  <si>
    <t>Indirect Cost Rate: 40% of full time personnel and fringe benefits</t>
  </si>
  <si>
    <t>remove, unable to install charging stations in Morgan St Garage, since HPA nor the city own these locations</t>
  </si>
  <si>
    <t xml:space="preserve">Hartford Fire Department </t>
  </si>
  <si>
    <t>public safety complex</t>
  </si>
  <si>
    <t>Department of Health and Human Services</t>
  </si>
  <si>
    <t>Remove, will be moving locations</t>
  </si>
  <si>
    <t>Emergency Services and Transportation (ES&amp;T)</t>
  </si>
  <si>
    <t>Total Ither Direct Costs</t>
  </si>
  <si>
    <t xml:space="preserve">Applicant elects to use the de minimus rate. </t>
  </si>
  <si>
    <t xml:space="preserve">Cell Phone (Program Manger) </t>
  </si>
  <si>
    <t xml:space="preserve">Construction Services - Construction of the streetscape project on Main Street beginning from Tower Avenue and ending at the Windsor town line. Line items include wayfinding signage, pedestrian signal equipment, installation of bicycle lanes and bus shelters, new sidewalks, pedestrian buffers, and much more. </t>
  </si>
  <si>
    <t xml:space="preserve">Construction Administration, Engineering, and Inspection Services - Critical activities include oversight of the project, tracking and processing administrative details, inspection for quality control, and engineering services during the entire construction phase. </t>
  </si>
  <si>
    <t xml:space="preserve">Construction Phase Community Engagement - Dedicated communications support is necessary to ensure successful delivery of this measure. Similar streetscape efforts to this scale have required standalone community engagement support in concert with the construction contractor and the construction administrator to allow for timely and accurate updates and discourse with the public, who bears the brunt of the daily impacts of construction. </t>
  </si>
  <si>
    <t xml:space="preserve">Construction Services - Construction of the streetscape project on Main Street beginning from Wyllys Street (with some modest transitional signage and striping at Retreat Avenue) and ending at Charter Oak Avenue. Features include the installation of: wayfinding signage, bumpouts to shorten crossing distances, a dedicated cycletrack, pedestrian signal equipment, installation of transit amenities, new sidewalks, pedestrian buffers, and much more. </t>
  </si>
  <si>
    <t>Subtotal Reimagining Main Street -Streetscape</t>
  </si>
  <si>
    <t>Hampton Street - Slow Streets</t>
  </si>
  <si>
    <t xml:space="preserve">Construction Services - Construction of a "Slow Streets" / Bicycle Boulevard project on Hampton Street beginning from Earle Street and ending at Tower Avenue. Features include the installation of bumpouts to shorten crossing distances, pavement markings, and an island to support the transition of the successful quick-build pilot to permanent hardscape. </t>
  </si>
  <si>
    <t xml:space="preserve">Construction Phase Community Engagement - Communications support is necessary to ensure successful delivery of this measure. The focus of this item is to provide timely and accurate updates with the public, who bears the brunt of the daily impacts of construction. </t>
  </si>
  <si>
    <t>Subtotal Hampton Street- Slow Streets</t>
  </si>
  <si>
    <t>Albany Ave Sidepath</t>
  </si>
  <si>
    <t xml:space="preserve">Construction Services - Construction of a multi-use sidepath project on Albany Avenue beginning from Homestead Avenue and ending at Bloomfield Avenue. Features include the installation of a sidepath that will accommodate safer, separated infrastructure for pedestrians and bicyclists. </t>
  </si>
  <si>
    <t>Subtotal Albany Ave Sidepath</t>
  </si>
  <si>
    <t>Subtotal Streetscapes</t>
  </si>
  <si>
    <t>Have Grace Review these fg</t>
  </si>
  <si>
    <t xml:space="preserve">Prospect Street at Bob Steele 
</t>
  </si>
  <si>
    <t xml:space="preserve">Signal Projects Subtotal </t>
  </si>
  <si>
    <t xml:space="preserve"> Market Street at Talcott Street</t>
  </si>
  <si>
    <t xml:space="preserve">Trumbull Street at Pearl Street 
</t>
  </si>
  <si>
    <t xml:space="preserve">Park Street at Washington Street </t>
  </si>
  <si>
    <t>Remove 2 signal projects</t>
  </si>
  <si>
    <t xml:space="preserve">Market Street at Pleasant Street    </t>
  </si>
  <si>
    <t xml:space="preserve">Route 44 (Main Street) at Route 44 (Morgan Street S.) &amp; Chapel Street S. 
</t>
  </si>
  <si>
    <t xml:space="preserve">Subaward Community Engagement- Communications support is necessary to ensure successful delivery of this measure. The focus of this item is to provide timely and accurate updates with the public, who bears the brunt of the daily impacts of construction. </t>
  </si>
  <si>
    <t>Total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</si>
</sst>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quot;$&quot;#,##0"/>
  </numFmts>
  <fonts count="34"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sz val="11"/>
      <color rgb="FFFF0000"/>
      <name val="Calibri"/>
      <family val="2"/>
      <scheme val="minor"/>
    </font>
    <font>
      <sz val="11"/>
      <color theme="0"/>
      <name val="Calibri"/>
      <family val="2"/>
      <scheme val="minor"/>
    </font>
    <font>
      <i/>
      <sz val="11"/>
      <color theme="0"/>
      <name val="Calibri"/>
      <family val="2"/>
      <scheme val="minor"/>
    </font>
    <font>
      <b/>
      <sz val="11"/>
      <name val="Calibri"/>
      <family val="2"/>
      <scheme val="minor"/>
    </font>
    <font>
      <sz val="11"/>
      <name val="Calibri"/>
      <family val="2"/>
      <scheme val="minor"/>
    </font>
    <font>
      <b/>
      <i/>
      <sz val="11"/>
      <color theme="2" tint="-0.499984740745262"/>
      <name val="Calibri"/>
      <family val="2"/>
      <scheme val="minor"/>
    </font>
    <font>
      <i/>
      <sz val="11"/>
      <color rgb="FFFF0000"/>
      <name val="Calibri"/>
      <family val="2"/>
      <scheme val="minor"/>
    </font>
    <font>
      <b/>
      <sz val="11"/>
      <color theme="2" tint="-0.499984740745262"/>
      <name val="Calibri"/>
      <family val="2"/>
      <scheme val="minor"/>
    </font>
    <font>
      <b/>
      <sz val="11"/>
      <color theme="0" tint="-0.34998626667073579"/>
      <name val="Calibri"/>
      <family val="2"/>
      <scheme val="minor"/>
    </font>
    <font>
      <b/>
      <sz val="11"/>
      <color rgb="FFFF0000"/>
      <name val="Calibri"/>
      <family val="2"/>
      <scheme val="minor"/>
    </font>
    <font>
      <b/>
      <i/>
      <sz val="11"/>
      <name val="Calibri"/>
      <family val="2"/>
      <scheme val="minor"/>
    </font>
    <font>
      <sz val="11"/>
      <color theme="9"/>
      <name val="Calibri"/>
      <family val="2"/>
      <scheme val="minor"/>
    </font>
    <font>
      <sz val="11"/>
      <color theme="2" tint="-0.499984740745262"/>
      <name val="Calibri"/>
      <family val="2"/>
      <scheme val="minor"/>
    </font>
    <font>
      <i/>
      <sz val="11"/>
      <color theme="2" tint="-0.499984740745262"/>
      <name val="Calibri"/>
      <family val="2"/>
      <scheme val="minor"/>
    </font>
    <font>
      <b/>
      <i/>
      <sz val="11"/>
      <color theme="1"/>
      <name val="Calibri"/>
      <family val="2"/>
      <scheme val="minor"/>
    </font>
  </fonts>
  <fills count="14">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2" tint="-0.249977111117893"/>
        <bgColor indexed="64"/>
      </patternFill>
    </fill>
    <fill>
      <patternFill patternType="solid">
        <fgColor theme="9" tint="-0.499984740745262"/>
        <bgColor indexed="64"/>
      </patternFill>
    </fill>
    <fill>
      <patternFill patternType="solid">
        <fgColor theme="9" tint="0.59999389629810485"/>
        <bgColor rgb="FF000000"/>
      </patternFill>
    </fill>
    <fill>
      <patternFill patternType="solid">
        <fgColor theme="2"/>
        <bgColor indexed="64"/>
      </patternFill>
    </fill>
    <fill>
      <patternFill patternType="solid">
        <fgColor theme="2" tint="-0.49998474074526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92">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6" fontId="9" fillId="7" borderId="1" xfId="0" applyNumberFormat="1" applyFont="1" applyFill="1" applyBorder="1" applyAlignment="1">
      <alignment horizontal="left" vertical="top"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1" fillId="2" borderId="1" xfId="0" applyFont="1" applyFill="1" applyBorder="1" applyAlignment="1">
      <alignment wrapText="1"/>
    </xf>
    <xf numFmtId="0" fontId="2" fillId="0" borderId="2" xfId="0" applyFont="1" applyBorder="1" applyAlignment="1">
      <alignment vertical="top" wrapText="1"/>
    </xf>
    <xf numFmtId="0" fontId="14" fillId="0" borderId="0" xfId="0" applyFont="1" applyAlignment="1">
      <alignment vertical="top"/>
    </xf>
    <xf numFmtId="164" fontId="0" fillId="0" borderId="0" xfId="1" applyNumberFormat="1" applyFont="1" applyBorder="1" applyAlignment="1">
      <alignment vertical="top"/>
    </xf>
    <xf numFmtId="0" fontId="3" fillId="0" borderId="0" xfId="0" applyFont="1" applyAlignment="1">
      <alignment vertical="top"/>
    </xf>
    <xf numFmtId="0" fontId="9" fillId="0" borderId="1" xfId="0" applyFont="1" applyBorder="1" applyAlignment="1">
      <alignment horizontal="left" vertical="top" wrapText="1"/>
    </xf>
    <xf numFmtId="0" fontId="13" fillId="10" borderId="8" xfId="0" applyFont="1" applyFill="1" applyBorder="1" applyAlignment="1">
      <alignment vertical="top"/>
    </xf>
    <xf numFmtId="0" fontId="1" fillId="10" borderId="13"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 fillId="10" borderId="3" xfId="0" applyFont="1" applyFill="1" applyBorder="1" applyAlignment="1">
      <alignment horizontal="center" vertical="center"/>
    </xf>
    <xf numFmtId="0" fontId="7" fillId="11" borderId="1" xfId="0" applyFont="1" applyFill="1" applyBorder="1" applyAlignment="1">
      <alignment vertical="top" wrapText="1"/>
    </xf>
    <xf numFmtId="0" fontId="20" fillId="13" borderId="1" xfId="0" applyFont="1" applyFill="1" applyBorder="1" applyAlignment="1">
      <alignment vertical="top" wrapText="1"/>
    </xf>
    <xf numFmtId="0" fontId="21" fillId="13" borderId="1" xfId="0" applyFont="1" applyFill="1" applyBorder="1" applyAlignment="1">
      <alignment vertical="top" wrapText="1"/>
    </xf>
    <xf numFmtId="0" fontId="1" fillId="13" borderId="1" xfId="0" applyFont="1" applyFill="1" applyBorder="1" applyAlignment="1">
      <alignment horizontal="center" vertical="top" wrapText="1"/>
    </xf>
    <xf numFmtId="0" fontId="1" fillId="13" borderId="8" xfId="0" applyFont="1" applyFill="1" applyBorder="1" applyAlignment="1">
      <alignment horizontal="center" vertical="top" wrapText="1"/>
    </xf>
    <xf numFmtId="0" fontId="0" fillId="0" borderId="21" xfId="0" applyBorder="1" applyAlignment="1">
      <alignment vertical="top"/>
    </xf>
    <xf numFmtId="0" fontId="7" fillId="11" borderId="2" xfId="0" applyFont="1" applyFill="1" applyBorder="1" applyAlignment="1">
      <alignment vertical="top" wrapText="1"/>
    </xf>
    <xf numFmtId="0" fontId="21" fillId="13" borderId="7" xfId="0" applyFont="1" applyFill="1" applyBorder="1" applyAlignment="1">
      <alignment vertical="top" wrapText="1"/>
    </xf>
    <xf numFmtId="0" fontId="20" fillId="13" borderId="7" xfId="0" applyFont="1" applyFill="1" applyBorder="1" applyAlignment="1">
      <alignment vertical="top" wrapText="1"/>
    </xf>
    <xf numFmtId="0" fontId="20" fillId="13" borderId="6" xfId="0" applyFont="1" applyFill="1" applyBorder="1" applyAlignment="1">
      <alignment vertical="top"/>
    </xf>
    <xf numFmtId="0" fontId="23" fillId="0" borderId="5" xfId="0" applyFont="1" applyBorder="1" applyAlignment="1">
      <alignment vertical="top"/>
    </xf>
    <xf numFmtId="0" fontId="23" fillId="0" borderId="0" xfId="0" applyFont="1" applyAlignment="1">
      <alignment vertical="top"/>
    </xf>
    <xf numFmtId="165" fontId="9" fillId="0" borderId="1" xfId="1" applyNumberFormat="1" applyFont="1" applyBorder="1" applyAlignment="1">
      <alignment horizontal="right" vertical="top" wrapText="1"/>
    </xf>
    <xf numFmtId="6" fontId="18" fillId="11" borderId="2" xfId="0" applyNumberFormat="1" applyFont="1" applyFill="1" applyBorder="1" applyAlignment="1">
      <alignment vertical="top" wrapText="1"/>
    </xf>
    <xf numFmtId="0" fontId="0" fillId="8" borderId="0" xfId="0" applyFill="1" applyAlignment="1">
      <alignment vertical="top"/>
    </xf>
    <xf numFmtId="0" fontId="0" fillId="8" borderId="11" xfId="0" applyFill="1" applyBorder="1" applyAlignment="1">
      <alignment vertical="top"/>
    </xf>
    <xf numFmtId="0" fontId="7" fillId="7" borderId="12" xfId="0" applyFont="1" applyFill="1" applyBorder="1" applyAlignment="1">
      <alignment vertical="top" wrapText="1"/>
    </xf>
    <xf numFmtId="6" fontId="18" fillId="7" borderId="12" xfId="0" applyNumberFormat="1" applyFont="1" applyFill="1" applyBorder="1" applyAlignment="1">
      <alignment vertical="top" wrapText="1"/>
    </xf>
    <xf numFmtId="6" fontId="18" fillId="7" borderId="23" xfId="0" applyNumberFormat="1" applyFont="1" applyFill="1" applyBorder="1" applyAlignment="1">
      <alignment vertical="top" wrapText="1"/>
    </xf>
    <xf numFmtId="0" fontId="24" fillId="12" borderId="1" xfId="0" applyFont="1" applyFill="1" applyBorder="1" applyAlignment="1">
      <alignment horizontal="right" vertical="top" wrapText="1"/>
    </xf>
    <xf numFmtId="165" fontId="24" fillId="12" borderId="1" xfId="1" applyNumberFormat="1" applyFont="1" applyFill="1" applyBorder="1" applyAlignment="1">
      <alignment horizontal="right" vertical="top" wrapText="1"/>
    </xf>
    <xf numFmtId="0" fontId="3" fillId="12" borderId="24" xfId="0" applyFont="1" applyFill="1" applyBorder="1" applyAlignment="1">
      <alignment horizontal="right" vertical="top" wrapText="1"/>
    </xf>
    <xf numFmtId="6" fontId="3" fillId="12" borderId="22" xfId="0" applyNumberFormat="1" applyFont="1" applyFill="1" applyBorder="1" applyAlignment="1">
      <alignment vertical="top" wrapText="1"/>
    </xf>
    <xf numFmtId="0" fontId="22" fillId="9" borderId="21" xfId="0" applyFont="1" applyFill="1" applyBorder="1" applyAlignment="1">
      <alignment vertical="top" wrapText="1"/>
    </xf>
    <xf numFmtId="0" fontId="22" fillId="9" borderId="0" xfId="0" applyFont="1" applyFill="1" applyAlignment="1">
      <alignment vertical="top" wrapText="1"/>
    </xf>
    <xf numFmtId="0" fontId="22" fillId="9" borderId="22" xfId="0" applyFont="1" applyFill="1" applyBorder="1" applyAlignment="1">
      <alignment vertical="top" wrapText="1"/>
    </xf>
    <xf numFmtId="0" fontId="22" fillId="9" borderId="7" xfId="0" applyFont="1" applyFill="1" applyBorder="1" applyAlignment="1">
      <alignment vertical="top"/>
    </xf>
    <xf numFmtId="0" fontId="22" fillId="9" borderId="8" xfId="0" applyFont="1" applyFill="1" applyBorder="1" applyAlignment="1">
      <alignment vertical="top" wrapText="1"/>
    </xf>
    <xf numFmtId="164" fontId="4" fillId="0" borderId="0" xfId="1" applyNumberFormat="1" applyFont="1" applyBorder="1"/>
    <xf numFmtId="6" fontId="23" fillId="11" borderId="2" xfId="0" applyNumberFormat="1" applyFont="1" applyFill="1" applyBorder="1" applyAlignment="1">
      <alignment vertical="top" wrapText="1"/>
    </xf>
    <xf numFmtId="6" fontId="19" fillId="0" borderId="1" xfId="0" applyNumberFormat="1" applyFont="1" applyBorder="1" applyAlignment="1">
      <alignment wrapText="1"/>
    </xf>
    <xf numFmtId="165" fontId="26" fillId="12" borderId="1" xfId="1" applyNumberFormat="1" applyFont="1" applyFill="1" applyBorder="1" applyAlignment="1">
      <alignment horizontal="right" vertical="top" wrapText="1"/>
    </xf>
    <xf numFmtId="6" fontId="27" fillId="0" borderId="12" xfId="0" applyNumberFormat="1" applyFont="1" applyBorder="1" applyAlignment="1">
      <alignment wrapText="1"/>
    </xf>
    <xf numFmtId="0" fontId="13" fillId="10" borderId="7" xfId="0" applyFont="1" applyFill="1" applyBorder="1" applyAlignment="1">
      <alignment vertical="top"/>
    </xf>
    <xf numFmtId="0" fontId="13" fillId="10" borderId="6" xfId="0" applyFont="1" applyFill="1" applyBorder="1" applyAlignment="1">
      <alignment vertical="top"/>
    </xf>
    <xf numFmtId="165" fontId="24" fillId="12" borderId="1" xfId="1" applyNumberFormat="1" applyFont="1" applyFill="1" applyBorder="1" applyAlignment="1">
      <alignment vertical="top" wrapText="1"/>
    </xf>
    <xf numFmtId="0" fontId="22" fillId="9" borderId="7" xfId="0" applyFont="1" applyFill="1" applyBorder="1" applyAlignment="1">
      <alignment vertical="top" wrapText="1"/>
    </xf>
    <xf numFmtId="0" fontId="22" fillId="9" borderId="6" xfId="0" applyFont="1" applyFill="1" applyBorder="1" applyAlignment="1">
      <alignment vertical="top" wrapText="1"/>
    </xf>
    <xf numFmtId="0" fontId="1" fillId="13" borderId="8" xfId="0" applyFont="1" applyFill="1" applyBorder="1" applyAlignment="1">
      <alignment vertical="top" wrapText="1"/>
    </xf>
    <xf numFmtId="0" fontId="1" fillId="10" borderId="1" xfId="0" applyFont="1" applyFill="1" applyBorder="1" applyAlignment="1">
      <alignment horizontal="center" vertical="center" wrapText="1"/>
    </xf>
    <xf numFmtId="0" fontId="1" fillId="10" borderId="8" xfId="0" applyFont="1" applyFill="1" applyBorder="1" applyAlignment="1">
      <alignment horizontal="center" vertical="center"/>
    </xf>
    <xf numFmtId="0" fontId="1" fillId="10" borderId="6" xfId="0" applyFont="1" applyFill="1" applyBorder="1" applyAlignment="1">
      <alignment horizontal="center" vertical="center"/>
    </xf>
    <xf numFmtId="6" fontId="18" fillId="11" borderId="1" xfId="0" applyNumberFormat="1" applyFont="1" applyFill="1" applyBorder="1" applyAlignment="1">
      <alignment vertical="top" wrapText="1"/>
    </xf>
    <xf numFmtId="0" fontId="25" fillId="0" borderId="1" xfId="0" applyFont="1" applyBorder="1" applyAlignment="1">
      <alignment vertical="top" wrapText="1"/>
    </xf>
    <xf numFmtId="0" fontId="0" fillId="0" borderId="2" xfId="0" applyBorder="1" applyAlignment="1">
      <alignment vertical="top"/>
    </xf>
    <xf numFmtId="0" fontId="20" fillId="13" borderId="6" xfId="0" applyFont="1" applyFill="1" applyBorder="1" applyAlignment="1">
      <alignment vertical="top" wrapText="1"/>
    </xf>
    <xf numFmtId="0" fontId="22" fillId="9" borderId="1" xfId="0" applyFont="1" applyFill="1" applyBorder="1" applyAlignment="1">
      <alignment vertical="top" wrapText="1"/>
    </xf>
    <xf numFmtId="6" fontId="23" fillId="11" borderId="1" xfId="0" applyNumberFormat="1" applyFont="1" applyFill="1" applyBorder="1" applyAlignment="1">
      <alignment vertical="top" wrapText="1"/>
    </xf>
    <xf numFmtId="0" fontId="23" fillId="0" borderId="0" xfId="0" applyFont="1"/>
    <xf numFmtId="0" fontId="26" fillId="12" borderId="1" xfId="0" applyFont="1" applyFill="1" applyBorder="1" applyAlignment="1">
      <alignment horizontal="right" vertical="top" wrapText="1"/>
    </xf>
    <xf numFmtId="0" fontId="15" fillId="0" borderId="1" xfId="0" applyFont="1" applyBorder="1" applyAlignment="1">
      <alignment horizontal="left" vertical="top" wrapText="1" indent="2"/>
    </xf>
    <xf numFmtId="6" fontId="15" fillId="0" borderId="1" xfId="0" applyNumberFormat="1" applyFont="1" applyBorder="1" applyAlignment="1">
      <alignment vertical="top" wrapText="1"/>
    </xf>
    <xf numFmtId="0" fontId="20" fillId="13" borderId="8" xfId="0" applyFont="1" applyFill="1" applyBorder="1" applyAlignment="1">
      <alignment vertical="top" wrapText="1"/>
    </xf>
    <xf numFmtId="0" fontId="25" fillId="0" borderId="6" xfId="0" applyFont="1" applyBorder="1" applyAlignment="1">
      <alignment horizontal="left" vertical="top" wrapText="1"/>
    </xf>
    <xf numFmtId="0" fontId="7" fillId="11" borderId="6" xfId="0" applyFont="1" applyFill="1" applyBorder="1" applyAlignment="1">
      <alignment vertical="top" wrapText="1"/>
    </xf>
    <xf numFmtId="0" fontId="20" fillId="13" borderId="1" xfId="0" applyFont="1" applyFill="1" applyBorder="1" applyAlignment="1">
      <alignment vertical="top"/>
    </xf>
    <xf numFmtId="0" fontId="28" fillId="9" borderId="21" xfId="0" applyFont="1" applyFill="1" applyBorder="1" applyAlignment="1">
      <alignment vertical="top" wrapText="1"/>
    </xf>
    <xf numFmtId="0" fontId="19" fillId="0" borderId="0" xfId="0" applyFont="1" applyAlignment="1">
      <alignment vertical="top"/>
    </xf>
    <xf numFmtId="0" fontId="19" fillId="0" borderId="0" xfId="0" applyFont="1"/>
    <xf numFmtId="0" fontId="19" fillId="8" borderId="0" xfId="0" applyFont="1" applyFill="1" applyAlignment="1">
      <alignment vertical="top"/>
    </xf>
    <xf numFmtId="6" fontId="9" fillId="7" borderId="8" xfId="0" applyNumberFormat="1" applyFont="1" applyFill="1" applyBorder="1" applyAlignment="1">
      <alignment vertical="top" wrapText="1"/>
    </xf>
    <xf numFmtId="6" fontId="9" fillId="7" borderId="1" xfId="0" applyNumberFormat="1" applyFont="1" applyFill="1" applyBorder="1" applyAlignment="1">
      <alignment vertical="top" wrapText="1"/>
    </xf>
    <xf numFmtId="0" fontId="30" fillId="0" borderId="0" xfId="0" applyFont="1" applyAlignment="1">
      <alignment vertical="top"/>
    </xf>
    <xf numFmtId="0" fontId="0" fillId="0" borderId="0" xfId="0" applyAlignment="1">
      <alignment horizontal="center"/>
    </xf>
    <xf numFmtId="0" fontId="23" fillId="0" borderId="1" xfId="0" applyFont="1" applyBorder="1" applyAlignment="1">
      <alignment horizontal="left" vertical="top" wrapText="1"/>
    </xf>
    <xf numFmtId="0" fontId="23" fillId="4" borderId="1" xfId="0" applyFont="1" applyFill="1" applyBorder="1" applyAlignment="1">
      <alignment wrapText="1"/>
    </xf>
    <xf numFmtId="0" fontId="23" fillId="0" borderId="1" xfId="0" applyFont="1" applyBorder="1" applyAlignment="1">
      <alignment vertical="top"/>
    </xf>
    <xf numFmtId="0" fontId="10" fillId="3" borderId="13" xfId="0" applyFont="1" applyFill="1" applyBorder="1" applyAlignment="1">
      <alignment horizontal="center" wrapText="1"/>
    </xf>
    <xf numFmtId="0" fontId="10" fillId="3" borderId="14" xfId="0" applyFont="1" applyFill="1" applyBorder="1" applyAlignment="1">
      <alignment horizontal="center" wrapText="1"/>
    </xf>
    <xf numFmtId="0" fontId="10" fillId="3" borderId="1" xfId="0" applyFont="1" applyFill="1" applyBorder="1" applyAlignment="1">
      <alignment horizontal="center"/>
    </xf>
    <xf numFmtId="0" fontId="10" fillId="3" borderId="20" xfId="0" applyFont="1" applyFill="1" applyBorder="1" applyAlignment="1">
      <alignment horizontal="center" wrapText="1"/>
    </xf>
    <xf numFmtId="0" fontId="1" fillId="2" borderId="6" xfId="0" applyFont="1" applyFill="1" applyBorder="1" applyAlignment="1">
      <alignment wrapText="1"/>
    </xf>
    <xf numFmtId="6" fontId="9" fillId="0" borderId="6" xfId="0" applyNumberFormat="1" applyFont="1" applyBorder="1" applyAlignment="1">
      <alignment wrapText="1"/>
    </xf>
    <xf numFmtId="0" fontId="23" fillId="7" borderId="1" xfId="0" applyFont="1" applyFill="1" applyBorder="1" applyAlignment="1">
      <alignment wrapText="1"/>
    </xf>
    <xf numFmtId="165" fontId="0" fillId="0" borderId="0" xfId="0" applyNumberFormat="1" applyAlignment="1">
      <alignment vertical="top"/>
    </xf>
    <xf numFmtId="6" fontId="9" fillId="7" borderId="0" xfId="0" applyNumberFormat="1" applyFont="1" applyFill="1" applyAlignment="1">
      <alignment horizontal="right" vertical="top" wrapText="1"/>
    </xf>
    <xf numFmtId="0" fontId="0" fillId="0" borderId="2" xfId="0" applyBorder="1" applyAlignment="1">
      <alignment vertical="top" wrapText="1"/>
    </xf>
    <xf numFmtId="0" fontId="0" fillId="0" borderId="5" xfId="0" applyBorder="1"/>
    <xf numFmtId="0" fontId="13" fillId="10" borderId="1" xfId="0" applyFont="1" applyFill="1" applyBorder="1" applyAlignment="1">
      <alignment vertical="top"/>
    </xf>
    <xf numFmtId="0" fontId="13" fillId="10" borderId="0" xfId="0" applyFont="1" applyFill="1" applyAlignment="1">
      <alignment vertical="top"/>
    </xf>
    <xf numFmtId="164" fontId="19" fillId="0" borderId="0" xfId="1" applyNumberFormat="1" applyFont="1" applyBorder="1"/>
    <xf numFmtId="165" fontId="19" fillId="0" borderId="0" xfId="0" applyNumberFormat="1" applyFont="1" applyAlignment="1">
      <alignment vertical="top"/>
    </xf>
    <xf numFmtId="0" fontId="15" fillId="0" borderId="1" xfId="0" applyFont="1" applyBorder="1" applyAlignment="1">
      <alignment horizontal="left" vertical="top" wrapText="1"/>
    </xf>
    <xf numFmtId="0" fontId="15" fillId="0" borderId="1" xfId="0" applyFont="1" applyBorder="1" applyAlignment="1">
      <alignment wrapText="1"/>
    </xf>
    <xf numFmtId="0" fontId="15" fillId="0" borderId="1" xfId="0" applyFont="1" applyBorder="1" applyAlignment="1">
      <alignment horizontal="left" wrapText="1" indent="2"/>
    </xf>
    <xf numFmtId="0" fontId="15" fillId="0" borderId="21" xfId="0" applyFont="1" applyBorder="1" applyAlignment="1">
      <alignment horizontal="left" wrapText="1" indent="2"/>
    </xf>
    <xf numFmtId="0" fontId="15" fillId="0" borderId="8" xfId="0" applyFont="1" applyBorder="1" applyAlignment="1">
      <alignment horizontal="left" wrapText="1" indent="2"/>
    </xf>
    <xf numFmtId="8" fontId="0" fillId="0" borderId="0" xfId="0" applyNumberFormat="1"/>
    <xf numFmtId="0" fontId="0" fillId="0" borderId="22" xfId="0" applyBorder="1"/>
    <xf numFmtId="0" fontId="15" fillId="0" borderId="1" xfId="0" applyFont="1" applyBorder="1" applyAlignment="1">
      <alignment vertical="top" wrapText="1"/>
    </xf>
    <xf numFmtId="6" fontId="9" fillId="0" borderId="1" xfId="0" applyNumberFormat="1" applyFont="1" applyBorder="1" applyAlignment="1">
      <alignment vertical="top" wrapText="1"/>
    </xf>
    <xf numFmtId="6" fontId="33" fillId="7" borderId="8" xfId="0" applyNumberFormat="1" applyFont="1" applyFill="1" applyBorder="1" applyAlignment="1">
      <alignment vertical="top" wrapText="1"/>
    </xf>
    <xf numFmtId="0" fontId="31" fillId="12" borderId="1" xfId="0" applyFont="1" applyFill="1" applyBorder="1" applyAlignment="1">
      <alignment horizontal="right" vertical="top" wrapText="1"/>
    </xf>
    <xf numFmtId="0" fontId="2" fillId="0" borderId="5" xfId="0" applyFont="1" applyBorder="1" applyAlignment="1">
      <alignment vertical="top"/>
    </xf>
    <xf numFmtId="6" fontId="11" fillId="4" borderId="1" xfId="0" applyNumberFormat="1" applyFont="1" applyFill="1" applyBorder="1" applyAlignment="1">
      <alignment wrapText="1"/>
    </xf>
    <xf numFmtId="0" fontId="2" fillId="0" borderId="0" xfId="0" applyFont="1" applyAlignment="1">
      <alignment vertical="top"/>
    </xf>
    <xf numFmtId="0" fontId="23" fillId="9" borderId="21" xfId="0" applyFont="1" applyFill="1" applyBorder="1" applyAlignment="1">
      <alignment vertical="top" wrapText="1"/>
    </xf>
    <xf numFmtId="0" fontId="23" fillId="9" borderId="0" xfId="0" applyFont="1" applyFill="1" applyAlignment="1">
      <alignment vertical="top" wrapText="1"/>
    </xf>
    <xf numFmtId="0" fontId="23" fillId="9" borderId="22" xfId="0" applyFont="1" applyFill="1" applyBorder="1" applyAlignment="1">
      <alignment vertical="top" wrapText="1"/>
    </xf>
    <xf numFmtId="0" fontId="3" fillId="0" borderId="0" xfId="0" applyFont="1" applyAlignment="1">
      <alignment horizontal="left" wrapText="1"/>
    </xf>
    <xf numFmtId="9" fontId="9" fillId="7" borderId="1" xfId="2" applyFont="1" applyFill="1" applyBorder="1" applyAlignment="1">
      <alignment horizontal="center" vertical="top" wrapText="1"/>
    </xf>
    <xf numFmtId="9" fontId="29" fillId="7" borderId="1" xfId="2" applyFont="1" applyFill="1" applyBorder="1" applyAlignment="1">
      <alignment horizontal="center" vertical="top" wrapText="1"/>
    </xf>
    <xf numFmtId="0" fontId="10" fillId="3" borderId="1" xfId="0" applyFont="1" applyFill="1" applyBorder="1" applyAlignment="1">
      <alignment horizontal="center" wrapText="1"/>
    </xf>
    <xf numFmtId="0" fontId="22" fillId="7" borderId="8" xfId="0" applyFont="1" applyFill="1" applyBorder="1" applyAlignment="1">
      <alignment horizontal="left" wrapText="1"/>
    </xf>
    <xf numFmtId="0" fontId="22" fillId="7" borderId="6" xfId="0" applyFont="1" applyFill="1" applyBorder="1" applyAlignment="1">
      <alignment horizontal="left" wrapText="1"/>
    </xf>
    <xf numFmtId="0" fontId="13" fillId="2" borderId="8" xfId="0" applyFont="1" applyFill="1" applyBorder="1" applyAlignment="1">
      <alignment horizontal="left"/>
    </xf>
    <xf numFmtId="0" fontId="13" fillId="2" borderId="7" xfId="0" applyFont="1" applyFill="1" applyBorder="1" applyAlignment="1">
      <alignment horizontal="left"/>
    </xf>
    <xf numFmtId="0" fontId="13" fillId="2" borderId="6" xfId="0" applyFont="1" applyFill="1" applyBorder="1" applyAlignment="1">
      <alignment horizontal="left"/>
    </xf>
    <xf numFmtId="0" fontId="0" fillId="0" borderId="5" xfId="0" applyBorder="1" applyAlignment="1">
      <alignment horizontal="center" vertical="top"/>
    </xf>
    <xf numFmtId="0" fontId="0" fillId="0" borderId="3" xfId="0" applyBorder="1" applyAlignment="1">
      <alignment horizontal="center" vertical="top"/>
    </xf>
    <xf numFmtId="0" fontId="13" fillId="10" borderId="21" xfId="0" applyFont="1" applyFill="1" applyBorder="1" applyAlignment="1">
      <alignment horizontal="left" vertical="top"/>
    </xf>
    <xf numFmtId="0" fontId="13" fillId="10" borderId="0" xfId="0" applyFont="1" applyFill="1" applyAlignment="1">
      <alignment horizontal="left" vertical="top"/>
    </xf>
    <xf numFmtId="0" fontId="13" fillId="10" borderId="24" xfId="0" applyFont="1" applyFill="1" applyBorder="1" applyAlignment="1">
      <alignment horizontal="left" vertical="top"/>
    </xf>
    <xf numFmtId="0" fontId="13" fillId="10" borderId="25" xfId="0" applyFont="1" applyFill="1" applyBorder="1" applyAlignment="1">
      <alignment horizontal="left" vertical="top"/>
    </xf>
    <xf numFmtId="0" fontId="23" fillId="9" borderId="8" xfId="0" applyFont="1" applyFill="1" applyBorder="1" applyAlignment="1">
      <alignment horizontal="left" vertical="top" wrapText="1"/>
    </xf>
    <xf numFmtId="0" fontId="23" fillId="9" borderId="7" xfId="0" applyFont="1" applyFill="1" applyBorder="1" applyAlignment="1">
      <alignment horizontal="left" vertical="top" wrapText="1"/>
    </xf>
    <xf numFmtId="0" fontId="23" fillId="9" borderId="6" xfId="0" applyFont="1" applyFill="1" applyBorder="1" applyAlignment="1">
      <alignment horizontal="left" vertical="top" wrapText="1"/>
    </xf>
    <xf numFmtId="0" fontId="22" fillId="9" borderId="8" xfId="0" applyFont="1" applyFill="1" applyBorder="1" applyAlignment="1">
      <alignment horizontal="left" vertical="top" wrapText="1"/>
    </xf>
    <xf numFmtId="0" fontId="22" fillId="9" borderId="7" xfId="0" applyFont="1" applyFill="1" applyBorder="1" applyAlignment="1">
      <alignment horizontal="left" vertical="top" wrapText="1"/>
    </xf>
    <xf numFmtId="0" fontId="22" fillId="9" borderId="6" xfId="0" applyFont="1" applyFill="1" applyBorder="1" applyAlignment="1">
      <alignment horizontal="left" vertical="top" wrapText="1"/>
    </xf>
    <xf numFmtId="0" fontId="13" fillId="10" borderId="1" xfId="0" applyFont="1" applyFill="1" applyBorder="1" applyAlignment="1">
      <alignment horizontal="center" vertical="top"/>
    </xf>
    <xf numFmtId="0" fontId="19" fillId="0" borderId="21" xfId="0" applyFont="1" applyBorder="1" applyAlignment="1">
      <alignment horizontal="center" wrapText="1"/>
    </xf>
    <xf numFmtId="0" fontId="19" fillId="0" borderId="21" xfId="0" applyFont="1" applyBorder="1" applyAlignment="1">
      <alignment horizontal="center" vertical="top"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A1:R28"/>
  <sheetViews>
    <sheetView showGridLines="0" zoomScale="90" zoomScaleNormal="90" workbookViewId="0">
      <selection activeCell="A16" sqref="A16:XFD16"/>
    </sheetView>
  </sheetViews>
  <sheetFormatPr defaultRowHeight="14.5" x14ac:dyDescent="0.35"/>
  <cols>
    <col min="1" max="1" width="1.7265625" customWidth="1"/>
    <col min="5" max="5" width="13.453125" bestFit="1" customWidth="1"/>
    <col min="6" max="6" width="14.453125" bestFit="1" customWidth="1"/>
    <col min="7" max="9" width="14.453125" customWidth="1"/>
    <col min="10" max="10" width="10.7265625" bestFit="1" customWidth="1"/>
    <col min="11" max="11" width="15.54296875" customWidth="1"/>
    <col min="18" max="18" width="37.54296875" customWidth="1"/>
  </cols>
  <sheetData>
    <row r="1" spans="1:11" ht="10.5" customHeight="1" x14ac:dyDescent="0.35"/>
    <row r="2" spans="1:11" x14ac:dyDescent="0.35">
      <c r="D2" s="3"/>
      <c r="E2" s="3"/>
      <c r="J2" s="33"/>
      <c r="K2" s="3"/>
    </row>
    <row r="3" spans="1:11" x14ac:dyDescent="0.35">
      <c r="D3" s="3"/>
      <c r="E3" s="3"/>
      <c r="J3" s="31"/>
      <c r="K3" s="32"/>
    </row>
    <row r="4" spans="1:11" x14ac:dyDescent="0.35">
      <c r="D4" s="4"/>
      <c r="E4" s="3"/>
    </row>
    <row r="9" spans="1:11" x14ac:dyDescent="0.35">
      <c r="J9" s="21"/>
    </row>
    <row r="16" spans="1:11" x14ac:dyDescent="0.35">
      <c r="A16" t="s">
        <v>0</v>
      </c>
    </row>
    <row r="17" spans="5:18" x14ac:dyDescent="0.35">
      <c r="E17" s="34"/>
      <c r="F17" s="34"/>
      <c r="G17" s="34"/>
      <c r="H17" s="34"/>
      <c r="I17" s="34"/>
    </row>
    <row r="18" spans="5:18" x14ac:dyDescent="0.35">
      <c r="E18" s="34"/>
      <c r="F18" s="34"/>
      <c r="G18" s="34"/>
      <c r="H18" s="34"/>
      <c r="I18" s="34"/>
    </row>
    <row r="27" spans="5:18" ht="23.5" x14ac:dyDescent="0.55000000000000004">
      <c r="Q27" s="30"/>
    </row>
    <row r="28" spans="5:18" x14ac:dyDescent="0.35">
      <c r="Q28" s="56"/>
      <c r="R28" s="57"/>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showGridLines="0" zoomScale="85" zoomScaleNormal="85" workbookViewId="0">
      <pane xSplit="3" ySplit="6" topLeftCell="D46" activePane="bottomRight" state="frozen"/>
      <selection pane="topRight" activeCell="R20" sqref="R20:W20"/>
      <selection pane="bottomLeft" activeCell="R20" sqref="R20:W20"/>
      <selection pane="bottomRight" activeCell="P27" sqref="P27"/>
    </sheetView>
  </sheetViews>
  <sheetFormatPr defaultColWidth="9.26953125" defaultRowHeight="14.5" x14ac:dyDescent="0.35"/>
  <cols>
    <col min="1" max="1" width="3.26953125" customWidth="1"/>
    <col min="2" max="2" width="12.26953125" customWidth="1"/>
    <col min="3" max="3" width="52.7265625" customWidth="1"/>
    <col min="4" max="4" width="12.7265625" style="6" customWidth="1"/>
    <col min="5" max="5" width="12.453125" style="2" customWidth="1"/>
    <col min="6" max="7" width="12.7265625" customWidth="1"/>
    <col min="8" max="8" width="13.453125" style="2" customWidth="1"/>
    <col min="9" max="9" width="0.7265625" style="7" customWidth="1"/>
    <col min="10" max="10" width="14.453125" customWidth="1"/>
    <col min="11" max="11" width="10.26953125" customWidth="1"/>
  </cols>
  <sheetData>
    <row r="2" spans="2:39" ht="23.5" x14ac:dyDescent="0.55000000000000004">
      <c r="B2" s="30" t="s">
        <v>34</v>
      </c>
    </row>
    <row r="3" spans="2:39" x14ac:dyDescent="0.35">
      <c r="B3" s="5"/>
    </row>
    <row r="4" spans="2:39" x14ac:dyDescent="0.35">
      <c r="B4" s="5"/>
    </row>
    <row r="5" spans="2:39" ht="18.5" x14ac:dyDescent="0.45">
      <c r="B5" s="36" t="s">
        <v>3</v>
      </c>
      <c r="C5" s="37"/>
      <c r="D5" s="37"/>
      <c r="E5" s="37"/>
      <c r="F5" s="37"/>
      <c r="G5" s="37"/>
      <c r="H5" s="37"/>
      <c r="I5" s="37"/>
      <c r="J5" s="38"/>
    </row>
    <row r="6" spans="2:39" x14ac:dyDescent="0.35">
      <c r="B6" s="39" t="s">
        <v>4</v>
      </c>
      <c r="C6" s="39" t="s">
        <v>5</v>
      </c>
      <c r="D6" s="39" t="s">
        <v>6</v>
      </c>
      <c r="E6" s="40" t="s">
        <v>7</v>
      </c>
      <c r="F6" s="40" t="s">
        <v>8</v>
      </c>
      <c r="G6" s="40" t="s">
        <v>9</v>
      </c>
      <c r="H6" s="41" t="s">
        <v>157</v>
      </c>
      <c r="I6" s="42"/>
      <c r="J6" s="43" t="s">
        <v>10</v>
      </c>
    </row>
    <row r="7" spans="2:39" s="5" customFormat="1" x14ac:dyDescent="0.3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29" x14ac:dyDescent="0.35">
      <c r="B8" s="23"/>
      <c r="C8" s="25" t="s">
        <v>158</v>
      </c>
      <c r="D8" s="15">
        <v>40000</v>
      </c>
      <c r="E8" s="15">
        <v>42500</v>
      </c>
      <c r="F8" s="15">
        <v>45000</v>
      </c>
      <c r="G8" s="15">
        <v>47500</v>
      </c>
      <c r="H8" s="15">
        <v>50000</v>
      </c>
      <c r="I8" s="35">
        <v>450000</v>
      </c>
      <c r="J8" s="15">
        <f>SUM(D8:H8)</f>
        <v>225000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x14ac:dyDescent="0.35">
      <c r="B12" s="23"/>
      <c r="C12" s="14" t="s">
        <v>39</v>
      </c>
      <c r="D12" s="13" t="s">
        <v>37</v>
      </c>
      <c r="E12" s="10"/>
      <c r="F12" s="10"/>
      <c r="G12" s="10"/>
      <c r="H12" s="10"/>
      <c r="J12" s="8" t="s">
        <v>37</v>
      </c>
    </row>
    <row r="13" spans="2:39" x14ac:dyDescent="0.35">
      <c r="B13" s="23"/>
      <c r="C13" s="25" t="s">
        <v>160</v>
      </c>
      <c r="D13" s="15">
        <f>0.17*D11</f>
        <v>6800.0000000000009</v>
      </c>
      <c r="E13" s="15">
        <f>0.17*E11</f>
        <v>7225.0000000000009</v>
      </c>
      <c r="F13" s="15">
        <f>0.17*F11</f>
        <v>7650.0000000000009</v>
      </c>
      <c r="G13" s="15">
        <f>0.17*G11</f>
        <v>8075.0000000000009</v>
      </c>
      <c r="H13" s="15">
        <f>0.17*H11</f>
        <v>8500</v>
      </c>
      <c r="J13" s="15">
        <f>SUM(D13:H13)</f>
        <v>38250</v>
      </c>
    </row>
    <row r="14" spans="2:39" x14ac:dyDescent="0.35">
      <c r="B14" s="23"/>
      <c r="C14" s="25"/>
      <c r="D14" s="15"/>
      <c r="E14" s="15"/>
      <c r="F14" s="15"/>
      <c r="G14" s="15"/>
      <c r="H14" s="15"/>
      <c r="J14" s="15">
        <f>SUM(D14:H14)</f>
        <v>0</v>
      </c>
    </row>
    <row r="15" spans="2:39" x14ac:dyDescent="0.35">
      <c r="B15" s="23"/>
      <c r="C15" s="10"/>
      <c r="D15" s="15"/>
      <c r="E15" s="11"/>
      <c r="F15" s="11"/>
      <c r="G15" s="11"/>
      <c r="H15" s="11"/>
      <c r="J15" s="15">
        <f>SUM(D15:H15)</f>
        <v>0</v>
      </c>
    </row>
    <row r="16" spans="2:39" x14ac:dyDescent="0.35">
      <c r="B16" s="23"/>
      <c r="C16" s="9" t="s">
        <v>13</v>
      </c>
      <c r="D16" s="16">
        <f>SUM(D13:D15)</f>
        <v>6800.0000000000009</v>
      </c>
      <c r="E16" s="16">
        <f t="shared" ref="E16:J16" si="1">SUM(E13:E15)</f>
        <v>7225.0000000000009</v>
      </c>
      <c r="F16" s="16">
        <f t="shared" si="1"/>
        <v>7650.0000000000009</v>
      </c>
      <c r="G16" s="16">
        <f t="shared" si="1"/>
        <v>8075.0000000000009</v>
      </c>
      <c r="H16" s="16">
        <f t="shared" si="1"/>
        <v>8500</v>
      </c>
      <c r="I16" s="7">
        <f t="shared" si="1"/>
        <v>0</v>
      </c>
      <c r="J16" s="16">
        <f t="shared" si="1"/>
        <v>38250</v>
      </c>
    </row>
    <row r="17" spans="2:10" x14ac:dyDescent="0.35">
      <c r="B17" s="23"/>
      <c r="C17" s="14" t="s">
        <v>40</v>
      </c>
      <c r="D17" s="13" t="s">
        <v>37</v>
      </c>
      <c r="E17" s="10"/>
      <c r="F17" s="10"/>
      <c r="G17" s="10"/>
      <c r="H17" s="10"/>
      <c r="J17" s="8" t="s">
        <v>37</v>
      </c>
    </row>
    <row r="18" spans="2:10" x14ac:dyDescent="0.35">
      <c r="B18" s="23"/>
      <c r="C18" s="25" t="s">
        <v>177</v>
      </c>
      <c r="D18" s="13"/>
      <c r="E18" s="10"/>
      <c r="F18" s="10"/>
      <c r="G18" s="10"/>
      <c r="H18" s="10"/>
      <c r="J18" s="15" t="s">
        <v>37</v>
      </c>
    </row>
    <row r="19" spans="2:10" x14ac:dyDescent="0.35">
      <c r="B19" s="23"/>
      <c r="C19" s="29" t="s">
        <v>161</v>
      </c>
      <c r="D19" s="15" t="s">
        <v>0</v>
      </c>
      <c r="E19" s="11" t="s">
        <v>0</v>
      </c>
      <c r="F19" s="11" t="s">
        <v>0</v>
      </c>
      <c r="G19" s="11"/>
      <c r="H19" s="11"/>
      <c r="J19" s="15"/>
    </row>
    <row r="20" spans="2:10" x14ac:dyDescent="0.35">
      <c r="B20" s="23"/>
      <c r="C20" s="29" t="s">
        <v>162</v>
      </c>
      <c r="D20" s="15">
        <v>400</v>
      </c>
      <c r="E20" s="15">
        <v>400</v>
      </c>
      <c r="F20" s="15">
        <v>400</v>
      </c>
      <c r="G20" s="15">
        <v>400</v>
      </c>
      <c r="H20" s="15">
        <v>400</v>
      </c>
      <c r="I20" s="35">
        <v>2000</v>
      </c>
      <c r="J20" s="15">
        <f>SUM(D20:H20)</f>
        <v>2000</v>
      </c>
    </row>
    <row r="21" spans="2:10" x14ac:dyDescent="0.35">
      <c r="B21" s="23"/>
      <c r="C21" s="29" t="s">
        <v>163</v>
      </c>
      <c r="D21" s="15">
        <v>50</v>
      </c>
      <c r="E21" s="15">
        <v>50</v>
      </c>
      <c r="F21" s="15">
        <v>50</v>
      </c>
      <c r="G21" s="15">
        <v>50</v>
      </c>
      <c r="H21" s="15">
        <v>50</v>
      </c>
      <c r="I21" s="35">
        <v>250</v>
      </c>
      <c r="J21" s="15">
        <f t="shared" ref="J21:J26" si="2">SUM(D21:H21)</f>
        <v>250</v>
      </c>
    </row>
    <row r="22" spans="2:10" x14ac:dyDescent="0.35">
      <c r="B22" s="23"/>
      <c r="C22" s="25" t="s">
        <v>164</v>
      </c>
      <c r="D22" s="15">
        <v>450</v>
      </c>
      <c r="E22" s="15">
        <v>450</v>
      </c>
      <c r="F22" s="15">
        <v>450</v>
      </c>
      <c r="G22" s="15">
        <v>450</v>
      </c>
      <c r="H22" s="15">
        <v>450</v>
      </c>
      <c r="I22" s="35">
        <v>2250</v>
      </c>
      <c r="J22" s="15">
        <f t="shared" si="2"/>
        <v>2250</v>
      </c>
    </row>
    <row r="23" spans="2:10" x14ac:dyDescent="0.35">
      <c r="B23" s="23"/>
      <c r="C23" s="29" t="s">
        <v>165</v>
      </c>
      <c r="D23" s="15">
        <v>248</v>
      </c>
      <c r="E23" s="15">
        <v>248</v>
      </c>
      <c r="F23" s="15">
        <v>248</v>
      </c>
      <c r="G23" s="15">
        <v>248</v>
      </c>
      <c r="H23" s="15">
        <v>248</v>
      </c>
      <c r="I23" s="35">
        <v>1243</v>
      </c>
      <c r="J23" s="15">
        <f t="shared" si="2"/>
        <v>1240</v>
      </c>
    </row>
    <row r="24" spans="2:10" x14ac:dyDescent="0.35">
      <c r="B24" s="23"/>
      <c r="C24" s="29" t="s">
        <v>166</v>
      </c>
      <c r="D24" s="15">
        <v>45</v>
      </c>
      <c r="E24" s="15">
        <v>45</v>
      </c>
      <c r="F24" s="15">
        <v>45</v>
      </c>
      <c r="G24" s="15">
        <v>45</v>
      </c>
      <c r="H24" s="15">
        <v>45</v>
      </c>
      <c r="I24" s="35">
        <v>225</v>
      </c>
      <c r="J24" s="15">
        <f t="shared" si="2"/>
        <v>225</v>
      </c>
    </row>
    <row r="25" spans="2:10" x14ac:dyDescent="0.35">
      <c r="B25" s="23"/>
      <c r="C25" s="29" t="s">
        <v>167</v>
      </c>
      <c r="D25" s="15">
        <v>80</v>
      </c>
      <c r="E25" s="15">
        <v>80</v>
      </c>
      <c r="F25" s="15">
        <v>80</v>
      </c>
      <c r="G25" s="15">
        <v>80</v>
      </c>
      <c r="H25" s="15">
        <v>80</v>
      </c>
      <c r="I25" s="35">
        <v>400</v>
      </c>
      <c r="J25" s="15">
        <f t="shared" si="2"/>
        <v>400</v>
      </c>
    </row>
    <row r="26" spans="2:10" x14ac:dyDescent="0.35">
      <c r="B26" s="23"/>
      <c r="C26" s="25" t="s">
        <v>168</v>
      </c>
      <c r="D26" s="15">
        <v>328</v>
      </c>
      <c r="E26" s="15">
        <v>328</v>
      </c>
      <c r="F26" s="15">
        <v>328</v>
      </c>
      <c r="G26" s="15">
        <v>328</v>
      </c>
      <c r="H26" s="15">
        <v>328</v>
      </c>
      <c r="I26" s="35">
        <v>1638</v>
      </c>
      <c r="J26" s="15">
        <f t="shared" si="2"/>
        <v>1640</v>
      </c>
    </row>
    <row r="27" spans="2:10" x14ac:dyDescent="0.35">
      <c r="B27" s="23"/>
      <c r="C27" s="9" t="s">
        <v>14</v>
      </c>
      <c r="D27" s="16">
        <f>SUM(D20:D26)</f>
        <v>1601</v>
      </c>
      <c r="E27" s="16">
        <f>SUM(E20:E26)</f>
        <v>1601</v>
      </c>
      <c r="F27" s="16">
        <f>SUM(F20:F26)</f>
        <v>1601</v>
      </c>
      <c r="G27" s="16">
        <f>SUM(G20:G26)</f>
        <v>1601</v>
      </c>
      <c r="H27" s="16">
        <f>SUM(H20:H26)</f>
        <v>1601</v>
      </c>
      <c r="J27" s="16">
        <f>SUM(D27:H27)</f>
        <v>8005</v>
      </c>
    </row>
    <row r="28" spans="2:10" x14ac:dyDescent="0.35">
      <c r="B28" s="23"/>
      <c r="C28" s="14" t="s">
        <v>41</v>
      </c>
      <c r="D28" s="15"/>
      <c r="E28" s="10"/>
      <c r="F28" s="10"/>
      <c r="G28" s="10"/>
      <c r="H28" s="10"/>
      <c r="J28" s="15" t="s">
        <v>42</v>
      </c>
    </row>
    <row r="29" spans="2:10" x14ac:dyDescent="0.35">
      <c r="B29" s="23"/>
      <c r="C29" s="25"/>
      <c r="D29" s="15"/>
      <c r="E29" s="10"/>
      <c r="F29" s="10"/>
      <c r="G29" s="10"/>
      <c r="H29" s="10"/>
      <c r="J29" s="15">
        <f>SUM(D29:H29)</f>
        <v>0</v>
      </c>
    </row>
    <row r="30" spans="2:10" x14ac:dyDescent="0.35">
      <c r="B30" s="23" t="s">
        <v>0</v>
      </c>
      <c r="C30" s="28" t="s">
        <v>0</v>
      </c>
      <c r="D30" s="13" t="s">
        <v>37</v>
      </c>
      <c r="E30" s="10"/>
      <c r="F30" s="10"/>
      <c r="G30" s="10"/>
      <c r="H30" s="10"/>
      <c r="J30" s="15">
        <f t="shared" ref="J30:J51" si="3">SUM(D30:H30)</f>
        <v>0</v>
      </c>
    </row>
    <row r="31" spans="2:10" x14ac:dyDescent="0.35">
      <c r="B31" s="23"/>
      <c r="C31" s="9" t="s">
        <v>15</v>
      </c>
      <c r="D31" s="12">
        <f>SUM(D29:D30)</f>
        <v>0</v>
      </c>
      <c r="E31" s="12">
        <f>SUM(E29:E30)</f>
        <v>0</v>
      </c>
      <c r="F31" s="12">
        <f>SUM(F29:F30)</f>
        <v>0</v>
      </c>
      <c r="G31" s="12">
        <f>SUM(G29:G30)</f>
        <v>0</v>
      </c>
      <c r="H31" s="12">
        <f>SUM(H29:H30)</f>
        <v>0</v>
      </c>
      <c r="J31" s="16">
        <f t="shared" si="3"/>
        <v>0</v>
      </c>
    </row>
    <row r="32" spans="2:10" x14ac:dyDescent="0.35">
      <c r="B32" s="23"/>
      <c r="C32" s="14" t="s">
        <v>50</v>
      </c>
      <c r="D32" s="13" t="s">
        <v>37</v>
      </c>
      <c r="E32" s="10"/>
      <c r="F32" s="10"/>
      <c r="G32" s="10"/>
      <c r="H32" s="10"/>
      <c r="J32" s="15"/>
    </row>
    <row r="33" spans="2:10" x14ac:dyDescent="0.35">
      <c r="B33" s="23"/>
      <c r="C33" s="25" t="s">
        <v>178</v>
      </c>
      <c r="D33" s="15">
        <v>5000</v>
      </c>
      <c r="E33" s="15">
        <v>0</v>
      </c>
      <c r="F33" s="15">
        <v>0</v>
      </c>
      <c r="G33" s="15">
        <v>0</v>
      </c>
      <c r="H33" s="15">
        <v>0</v>
      </c>
      <c r="I33" s="35">
        <v>5000</v>
      </c>
      <c r="J33" s="15">
        <f t="shared" si="3"/>
        <v>5000</v>
      </c>
    </row>
    <row r="34" spans="2:10" x14ac:dyDescent="0.35">
      <c r="B34" s="23"/>
      <c r="C34" s="25"/>
      <c r="D34" s="15"/>
      <c r="E34" s="11"/>
      <c r="F34" s="11"/>
      <c r="G34" s="11"/>
      <c r="H34" s="11"/>
      <c r="J34" s="15">
        <f t="shared" si="3"/>
        <v>0</v>
      </c>
    </row>
    <row r="35" spans="2:10" x14ac:dyDescent="0.35">
      <c r="B35" s="23"/>
      <c r="C35" s="9" t="s">
        <v>16</v>
      </c>
      <c r="D35" s="16">
        <f>SUM(D33:D34)</f>
        <v>5000</v>
      </c>
      <c r="E35" s="16">
        <f>SUM(E33:E34)</f>
        <v>0</v>
      </c>
      <c r="F35" s="16">
        <f>SUM(F33:F34)</f>
        <v>0</v>
      </c>
      <c r="G35" s="16">
        <f>SUM(G33:G34)</f>
        <v>0</v>
      </c>
      <c r="H35" s="16">
        <f>SUM(H33:H34)</f>
        <v>0</v>
      </c>
      <c r="J35" s="16">
        <f t="shared" si="3"/>
        <v>5000</v>
      </c>
    </row>
    <row r="36" spans="2:10" x14ac:dyDescent="0.35">
      <c r="B36" s="23"/>
      <c r="C36" s="14" t="s">
        <v>51</v>
      </c>
      <c r="D36" s="13" t="s">
        <v>37</v>
      </c>
      <c r="E36" s="10"/>
      <c r="F36" s="10"/>
      <c r="G36" s="10"/>
      <c r="H36" s="10"/>
      <c r="J36" s="15"/>
    </row>
    <row r="37" spans="2:10" x14ac:dyDescent="0.35">
      <c r="B37" s="23"/>
      <c r="C37" s="13"/>
      <c r="D37" s="15"/>
      <c r="E37" s="15"/>
      <c r="F37" s="15"/>
      <c r="G37" s="15"/>
      <c r="H37" s="15"/>
      <c r="I37" s="35"/>
      <c r="J37" s="15"/>
    </row>
    <row r="38" spans="2:10" x14ac:dyDescent="0.35">
      <c r="B38" s="23"/>
      <c r="C38" s="13"/>
      <c r="D38" s="15"/>
      <c r="E38" s="15"/>
      <c r="F38" s="15"/>
      <c r="G38" s="15"/>
      <c r="H38" s="15"/>
      <c r="I38" s="35"/>
      <c r="J38" s="15"/>
    </row>
    <row r="39" spans="2:10" x14ac:dyDescent="0.35">
      <c r="B39" s="23"/>
      <c r="C39" s="13"/>
      <c r="D39" s="15"/>
      <c r="E39" s="15"/>
      <c r="F39" s="15"/>
      <c r="G39" s="15"/>
      <c r="H39" s="15"/>
      <c r="I39" s="35"/>
      <c r="J39" s="15"/>
    </row>
    <row r="40" spans="2:10" x14ac:dyDescent="0.35">
      <c r="B40" s="23"/>
      <c r="C40" s="55"/>
      <c r="D40" s="15"/>
      <c r="E40" s="15"/>
      <c r="F40" s="15"/>
      <c r="G40" s="15"/>
      <c r="H40" s="15"/>
      <c r="I40" s="35"/>
      <c r="J40" s="15"/>
    </row>
    <row r="41" spans="2:10" x14ac:dyDescent="0.35">
      <c r="B41" s="23"/>
      <c r="C41" s="25"/>
      <c r="D41" s="15"/>
      <c r="E41" s="11"/>
      <c r="F41" s="11"/>
      <c r="G41" s="11"/>
      <c r="H41" s="11"/>
      <c r="J41" s="15">
        <f t="shared" si="3"/>
        <v>0</v>
      </c>
    </row>
    <row r="42" spans="2:10" x14ac:dyDescent="0.35">
      <c r="B42" s="23"/>
      <c r="C42" s="9" t="s">
        <v>17</v>
      </c>
      <c r="D42" s="16">
        <f>SUM(D37:D41)</f>
        <v>0</v>
      </c>
      <c r="E42" s="16">
        <f>SUM(E37:E41)</f>
        <v>0</v>
      </c>
      <c r="F42" s="16">
        <f>SUM(F37:F41)</f>
        <v>0</v>
      </c>
      <c r="G42" s="16">
        <f>SUM(G37:G41)</f>
        <v>0</v>
      </c>
      <c r="H42" s="16">
        <f>SUM(H37:H41)</f>
        <v>0</v>
      </c>
      <c r="J42" s="16">
        <f t="shared" si="3"/>
        <v>0</v>
      </c>
    </row>
    <row r="43" spans="2:10" x14ac:dyDescent="0.35">
      <c r="B43" s="23"/>
      <c r="C43" s="14" t="s">
        <v>174</v>
      </c>
      <c r="D43" s="13" t="s">
        <v>37</v>
      </c>
      <c r="E43" s="10"/>
      <c r="F43" s="10"/>
      <c r="G43" s="10"/>
      <c r="H43" s="10"/>
      <c r="J43" s="15"/>
    </row>
    <row r="44" spans="2:10" ht="43.5" x14ac:dyDescent="0.35">
      <c r="B44" s="23"/>
      <c r="C44" s="25" t="s">
        <v>179</v>
      </c>
      <c r="D44" s="15">
        <v>75000</v>
      </c>
      <c r="E44" s="15">
        <v>75000</v>
      </c>
      <c r="F44" s="15">
        <v>75000</v>
      </c>
      <c r="G44" s="15">
        <v>75000</v>
      </c>
      <c r="H44" s="15">
        <v>75000</v>
      </c>
      <c r="I44" s="35">
        <v>375000</v>
      </c>
      <c r="J44" s="15">
        <f t="shared" si="3"/>
        <v>375000</v>
      </c>
    </row>
    <row r="45" spans="2:10" ht="58" x14ac:dyDescent="0.35">
      <c r="B45" s="23"/>
      <c r="C45" s="25" t="s">
        <v>180</v>
      </c>
      <c r="D45" s="15">
        <v>125000</v>
      </c>
      <c r="E45" s="15">
        <v>156250</v>
      </c>
      <c r="F45" s="15">
        <v>156250</v>
      </c>
      <c r="G45" s="15">
        <v>156250</v>
      </c>
      <c r="H45" s="15">
        <v>156250</v>
      </c>
      <c r="I45" s="35">
        <v>781250</v>
      </c>
      <c r="J45" s="15">
        <f t="shared" si="3"/>
        <v>750000</v>
      </c>
    </row>
    <row r="46" spans="2:10" ht="87" x14ac:dyDescent="0.35">
      <c r="B46" s="23"/>
      <c r="C46" s="25" t="s">
        <v>181</v>
      </c>
      <c r="D46" s="15">
        <v>333332</v>
      </c>
      <c r="E46" s="15">
        <v>416667</v>
      </c>
      <c r="F46" s="15">
        <v>416667</v>
      </c>
      <c r="G46" s="15">
        <v>416667</v>
      </c>
      <c r="H46" s="15">
        <v>416667</v>
      </c>
      <c r="I46" s="35">
        <v>2083335</v>
      </c>
      <c r="J46" s="15">
        <f t="shared" si="3"/>
        <v>2000000</v>
      </c>
    </row>
    <row r="47" spans="2:10" x14ac:dyDescent="0.35">
      <c r="B47" s="23"/>
      <c r="C47" s="25"/>
      <c r="D47" s="15"/>
      <c r="E47" s="11"/>
      <c r="F47" s="11"/>
      <c r="G47" s="11"/>
      <c r="H47" s="11"/>
      <c r="J47" s="15">
        <f t="shared" si="3"/>
        <v>0</v>
      </c>
    </row>
    <row r="48" spans="2:10" x14ac:dyDescent="0.35">
      <c r="B48" s="23"/>
      <c r="C48" s="25"/>
      <c r="D48" s="15"/>
      <c r="E48" s="11"/>
      <c r="F48" s="11"/>
      <c r="G48" s="11"/>
      <c r="H48" s="11"/>
      <c r="J48" s="15">
        <f t="shared" si="3"/>
        <v>0</v>
      </c>
    </row>
    <row r="49" spans="2:10" x14ac:dyDescent="0.35">
      <c r="B49" s="23"/>
      <c r="C49" s="10"/>
      <c r="D49" s="15"/>
      <c r="E49" s="11"/>
      <c r="F49" s="11"/>
      <c r="G49" s="11"/>
      <c r="H49" s="11"/>
      <c r="J49" s="15">
        <f t="shared" si="3"/>
        <v>0</v>
      </c>
    </row>
    <row r="50" spans="2:10" x14ac:dyDescent="0.35">
      <c r="B50" s="24"/>
      <c r="C50" s="9" t="s">
        <v>18</v>
      </c>
      <c r="D50" s="16">
        <f>SUM(D44:D49)</f>
        <v>533332</v>
      </c>
      <c r="E50" s="16">
        <f>SUM(E44:E49)</f>
        <v>647917</v>
      </c>
      <c r="F50" s="16">
        <f>SUM(F44:F49)</f>
        <v>647917</v>
      </c>
      <c r="G50" s="16">
        <f>SUM(G44:G49)</f>
        <v>647917</v>
      </c>
      <c r="H50" s="16">
        <f>SUM(H44:H49)</f>
        <v>647917</v>
      </c>
      <c r="J50" s="16">
        <f t="shared" si="3"/>
        <v>3125000</v>
      </c>
    </row>
    <row r="51" spans="2:10" x14ac:dyDescent="0.35">
      <c r="B51" s="24"/>
      <c r="C51" s="9" t="s">
        <v>19</v>
      </c>
      <c r="D51" s="16">
        <f>SUM(D50,D42,D35,D31,D27,D16,D11)</f>
        <v>586733</v>
      </c>
      <c r="E51" s="16">
        <f>SUM(E50,E42,E35,E31,E27,E16,E11)</f>
        <v>699243</v>
      </c>
      <c r="F51" s="16">
        <f>SUM(F50,F42,F35,F31,F27,F16,F11)</f>
        <v>702168</v>
      </c>
      <c r="G51" s="16">
        <f>SUM(G50,G42,G35,G31,G27,G16,G11)</f>
        <v>705093</v>
      </c>
      <c r="H51" s="16">
        <f>SUM(H50,H42,H35,H31,H27,H16,H11)</f>
        <v>708018</v>
      </c>
      <c r="J51" s="16">
        <f t="shared" si="3"/>
        <v>3401255</v>
      </c>
    </row>
    <row r="52" spans="2:10" x14ac:dyDescent="0.35">
      <c r="B52" s="6"/>
      <c r="D52"/>
      <c r="E52"/>
      <c r="H52"/>
      <c r="I52"/>
      <c r="J52" t="s">
        <v>42</v>
      </c>
    </row>
    <row r="53" spans="2:10" x14ac:dyDescent="0.35">
      <c r="B53" s="22" t="s">
        <v>63</v>
      </c>
      <c r="C53" s="17" t="s">
        <v>63</v>
      </c>
      <c r="D53" s="18"/>
      <c r="E53" s="18"/>
      <c r="F53" s="18"/>
      <c r="G53" s="18"/>
      <c r="H53" s="18"/>
      <c r="I53"/>
      <c r="J53" s="18" t="s">
        <v>42</v>
      </c>
    </row>
    <row r="54" spans="2:10" x14ac:dyDescent="0.35">
      <c r="B54" s="23"/>
      <c r="C54" s="25"/>
      <c r="D54" s="13"/>
      <c r="E54" s="10"/>
      <c r="F54" s="10"/>
      <c r="G54" s="10"/>
      <c r="H54" s="10"/>
      <c r="J54" s="15">
        <f>SUM(D54:H54)</f>
        <v>0</v>
      </c>
    </row>
    <row r="55" spans="2:10" x14ac:dyDescent="0.35">
      <c r="B55" s="23"/>
      <c r="C55" s="25"/>
      <c r="D55" s="13"/>
      <c r="E55" s="10"/>
      <c r="F55" s="10"/>
      <c r="G55" s="10"/>
      <c r="H55" s="10"/>
      <c r="J55" s="15">
        <f>SUM(D55:H55)</f>
        <v>0</v>
      </c>
    </row>
    <row r="56" spans="2:10" x14ac:dyDescent="0.35">
      <c r="B56" s="24"/>
      <c r="C56" s="9" t="s">
        <v>20</v>
      </c>
      <c r="D56" s="16">
        <f>SUM(D54:D55)</f>
        <v>0</v>
      </c>
      <c r="E56" s="16">
        <f>SUM(E54:E55)</f>
        <v>0</v>
      </c>
      <c r="F56" s="16">
        <f>SUM(F54:F55)</f>
        <v>0</v>
      </c>
      <c r="G56" s="16">
        <f>SUM(G54:G55)</f>
        <v>0</v>
      </c>
      <c r="H56" s="16">
        <f>SUM(H54:H55)</f>
        <v>0</v>
      </c>
      <c r="J56" s="16">
        <f>SUM(D56:H56)</f>
        <v>0</v>
      </c>
    </row>
    <row r="57" spans="2:10" ht="15" thickBot="1" x14ac:dyDescent="0.4">
      <c r="B57" s="6"/>
      <c r="D57"/>
      <c r="E57"/>
      <c r="H57"/>
      <c r="I57"/>
      <c r="J57" t="s">
        <v>42</v>
      </c>
    </row>
    <row r="58" spans="2:10" s="1" customFormat="1" ht="29.5" thickBot="1" x14ac:dyDescent="0.4">
      <c r="B58" s="19" t="s">
        <v>21</v>
      </c>
      <c r="C58" s="19"/>
      <c r="D58" s="20">
        <f>SUM(D56,D51)</f>
        <v>586733</v>
      </c>
      <c r="E58" s="20">
        <f t="shared" ref="E58:J58" si="4">SUM(E56,E51)</f>
        <v>699243</v>
      </c>
      <c r="F58" s="20">
        <f t="shared" si="4"/>
        <v>702168</v>
      </c>
      <c r="G58" s="20">
        <f t="shared" si="4"/>
        <v>705093</v>
      </c>
      <c r="H58" s="20">
        <f t="shared" si="4"/>
        <v>708018</v>
      </c>
      <c r="I58" s="7">
        <f>SUM(I56,I51)</f>
        <v>0</v>
      </c>
      <c r="J58" s="20">
        <f t="shared" si="4"/>
        <v>3401255</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orientation="portrait" r:id="rId1"/>
  <ignoredErrors>
    <ignoredError sqref="J44:J46 J20:J26 J33 J8"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M73"/>
  <sheetViews>
    <sheetView showGridLines="0" zoomScale="85" zoomScaleNormal="85" workbookViewId="0">
      <pane xSplit="3" ySplit="6" topLeftCell="D43" activePane="bottomRight" state="frozen"/>
      <selection pane="topRight" activeCell="R20" sqref="R20:W20"/>
      <selection pane="bottomLeft" activeCell="R20" sqref="R20:W20"/>
      <selection pane="bottomRight" activeCell="C54" sqref="C54"/>
    </sheetView>
  </sheetViews>
  <sheetFormatPr defaultColWidth="9.26953125" defaultRowHeight="14.5" x14ac:dyDescent="0.35"/>
  <cols>
    <col min="1" max="1" width="3.26953125" customWidth="1"/>
    <col min="2" max="2" width="12.26953125" customWidth="1"/>
    <col min="3" max="3" width="52.7265625" customWidth="1"/>
    <col min="4" max="4" width="12.7265625" style="6" customWidth="1"/>
    <col min="5" max="5" width="12.54296875" style="2" customWidth="1"/>
    <col min="6" max="7" width="12.453125" customWidth="1"/>
    <col min="8" max="8" width="12.54296875" style="2" customWidth="1"/>
    <col min="9" max="9" width="0.7265625" style="7" customWidth="1"/>
    <col min="10" max="10" width="13.54296875" customWidth="1"/>
    <col min="11" max="11" width="10.26953125" customWidth="1"/>
  </cols>
  <sheetData>
    <row r="2" spans="2:39" ht="23.5" x14ac:dyDescent="0.55000000000000004">
      <c r="B2" s="30" t="s">
        <v>34</v>
      </c>
    </row>
    <row r="3" spans="2:39" x14ac:dyDescent="0.35">
      <c r="B3" s="5"/>
    </row>
    <row r="4" spans="2:39" x14ac:dyDescent="0.35">
      <c r="B4" s="5"/>
    </row>
    <row r="5" spans="2:39" ht="18.5" x14ac:dyDescent="0.45">
      <c r="B5" s="36" t="s">
        <v>3</v>
      </c>
      <c r="C5" s="37"/>
      <c r="D5" s="37"/>
      <c r="E5" s="37"/>
      <c r="F5" s="37"/>
      <c r="G5" s="37"/>
      <c r="H5" s="37"/>
      <c r="I5" s="37"/>
      <c r="J5" s="38"/>
    </row>
    <row r="6" spans="2:39" x14ac:dyDescent="0.35">
      <c r="B6" s="39" t="s">
        <v>4</v>
      </c>
      <c r="C6" s="39" t="s">
        <v>5</v>
      </c>
      <c r="D6" s="39" t="s">
        <v>6</v>
      </c>
      <c r="E6" s="40" t="s">
        <v>7</v>
      </c>
      <c r="F6" s="40" t="s">
        <v>8</v>
      </c>
      <c r="G6" s="40" t="s">
        <v>9</v>
      </c>
      <c r="H6" s="41" t="s">
        <v>157</v>
      </c>
      <c r="I6" s="42"/>
      <c r="J6" s="43" t="s">
        <v>10</v>
      </c>
    </row>
    <row r="7" spans="2:39" s="5" customFormat="1" x14ac:dyDescent="0.3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29" x14ac:dyDescent="0.35">
      <c r="B8" s="23"/>
      <c r="C8" s="25" t="s">
        <v>182</v>
      </c>
      <c r="D8" s="15">
        <v>40000</v>
      </c>
      <c r="E8" s="15">
        <v>42500</v>
      </c>
      <c r="F8" s="15">
        <v>45000</v>
      </c>
      <c r="G8" s="15">
        <v>47500</v>
      </c>
      <c r="H8" s="15">
        <v>50000</v>
      </c>
      <c r="I8" s="35">
        <v>450000</v>
      </c>
      <c r="J8" s="15">
        <f>SUM(D8:H8)</f>
        <v>225000</v>
      </c>
    </row>
    <row r="9" spans="2:39" ht="29" x14ac:dyDescent="0.35">
      <c r="B9" s="23"/>
      <c r="C9" s="25" t="s">
        <v>159</v>
      </c>
      <c r="D9" s="15">
        <v>30000</v>
      </c>
      <c r="E9" s="15">
        <v>32500</v>
      </c>
      <c r="F9" s="15">
        <v>35000</v>
      </c>
      <c r="G9" s="15">
        <v>37500</v>
      </c>
      <c r="H9" s="15">
        <v>40000</v>
      </c>
      <c r="J9" s="15">
        <f>SUM(D9:H9)</f>
        <v>175000</v>
      </c>
    </row>
    <row r="10" spans="2:39" x14ac:dyDescent="0.35">
      <c r="B10" s="23"/>
      <c r="C10" s="27"/>
      <c r="D10" s="15"/>
      <c r="E10" s="11"/>
      <c r="F10" s="11"/>
      <c r="G10" s="11"/>
      <c r="H10" s="11"/>
      <c r="J10" s="15">
        <f>SUM(D10:H10)</f>
        <v>0</v>
      </c>
    </row>
    <row r="11" spans="2:39" x14ac:dyDescent="0.35">
      <c r="B11" s="23"/>
      <c r="C11" s="9" t="s">
        <v>12</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x14ac:dyDescent="0.35">
      <c r="B12" s="23"/>
      <c r="C12" s="14" t="s">
        <v>39</v>
      </c>
      <c r="D12" s="13" t="s">
        <v>37</v>
      </c>
      <c r="E12" s="10"/>
      <c r="F12" s="10"/>
      <c r="G12" s="10"/>
      <c r="H12" s="10"/>
      <c r="J12" s="8" t="s">
        <v>37</v>
      </c>
    </row>
    <row r="13" spans="2:39" x14ac:dyDescent="0.35">
      <c r="B13" s="23"/>
      <c r="C13" s="25" t="s">
        <v>160</v>
      </c>
      <c r="D13" s="15">
        <f>0.17*D11</f>
        <v>11900</v>
      </c>
      <c r="E13" s="15">
        <f>0.17*E11</f>
        <v>12750.000000000002</v>
      </c>
      <c r="F13" s="15">
        <f>0.17*F11</f>
        <v>13600.000000000002</v>
      </c>
      <c r="G13" s="15">
        <f>0.17*G11</f>
        <v>14450.000000000002</v>
      </c>
      <c r="H13" s="15">
        <f>0.17*H11</f>
        <v>15300.000000000002</v>
      </c>
      <c r="J13" s="15">
        <f>SUM(D13:H13)</f>
        <v>68000</v>
      </c>
    </row>
    <row r="14" spans="2:39" x14ac:dyDescent="0.35">
      <c r="B14" s="23"/>
      <c r="C14" s="25"/>
      <c r="D14" s="15"/>
      <c r="E14" s="15"/>
      <c r="F14" s="15"/>
      <c r="G14" s="15"/>
      <c r="H14" s="15"/>
      <c r="J14" s="15">
        <f>SUM(D14:H14)</f>
        <v>0</v>
      </c>
    </row>
    <row r="15" spans="2:39" x14ac:dyDescent="0.35">
      <c r="B15" s="23"/>
      <c r="C15" s="10"/>
      <c r="D15" s="15"/>
      <c r="E15" s="11"/>
      <c r="F15" s="11"/>
      <c r="G15" s="11"/>
      <c r="H15" s="11"/>
      <c r="J15" s="15">
        <f>SUM(D15:H15)</f>
        <v>0</v>
      </c>
    </row>
    <row r="16" spans="2:39" x14ac:dyDescent="0.35">
      <c r="B16" s="23"/>
      <c r="C16" s="9" t="s">
        <v>13</v>
      </c>
      <c r="D16" s="16">
        <f>SUM(D13:D15)</f>
        <v>11900</v>
      </c>
      <c r="E16" s="16">
        <f t="shared" ref="E16:J16" si="1">SUM(E13:E15)</f>
        <v>12750.000000000002</v>
      </c>
      <c r="F16" s="16">
        <f t="shared" si="1"/>
        <v>13600.000000000002</v>
      </c>
      <c r="G16" s="16">
        <f t="shared" si="1"/>
        <v>14450.000000000002</v>
      </c>
      <c r="H16" s="16">
        <f t="shared" si="1"/>
        <v>15300.000000000002</v>
      </c>
      <c r="I16" s="7">
        <f t="shared" si="1"/>
        <v>0</v>
      </c>
      <c r="J16" s="16">
        <f t="shared" si="1"/>
        <v>68000</v>
      </c>
    </row>
    <row r="17" spans="2:10" x14ac:dyDescent="0.35">
      <c r="B17" s="23"/>
      <c r="C17" s="14" t="s">
        <v>40</v>
      </c>
      <c r="D17" s="13" t="s">
        <v>37</v>
      </c>
      <c r="E17" s="10"/>
      <c r="F17" s="10"/>
      <c r="G17" s="10"/>
      <c r="H17" s="10"/>
      <c r="J17" s="8" t="s">
        <v>37</v>
      </c>
    </row>
    <row r="18" spans="2:10" x14ac:dyDescent="0.35">
      <c r="B18" s="23"/>
      <c r="C18" s="25" t="s">
        <v>177</v>
      </c>
      <c r="D18" s="13"/>
      <c r="E18" s="10"/>
      <c r="F18" s="10"/>
      <c r="G18" s="10"/>
      <c r="H18" s="10"/>
      <c r="J18" s="15" t="s">
        <v>37</v>
      </c>
    </row>
    <row r="19" spans="2:10" x14ac:dyDescent="0.35">
      <c r="B19" s="23"/>
      <c r="C19" s="29" t="s">
        <v>161</v>
      </c>
      <c r="D19" s="15" t="s">
        <v>0</v>
      </c>
      <c r="E19" s="11" t="s">
        <v>0</v>
      </c>
      <c r="F19" s="11" t="s">
        <v>0</v>
      </c>
      <c r="G19" s="11"/>
      <c r="H19" s="11"/>
      <c r="J19" s="15"/>
    </row>
    <row r="20" spans="2:10" x14ac:dyDescent="0.35">
      <c r="B20" s="23"/>
      <c r="C20" s="29" t="s">
        <v>162</v>
      </c>
      <c r="D20" s="15">
        <v>400</v>
      </c>
      <c r="E20" s="15">
        <v>400</v>
      </c>
      <c r="F20" s="15">
        <v>400</v>
      </c>
      <c r="G20" s="15">
        <v>400</v>
      </c>
      <c r="H20" s="15">
        <v>400</v>
      </c>
      <c r="I20" s="35">
        <v>2000</v>
      </c>
      <c r="J20" s="15">
        <f>SUM(D20:H20)</f>
        <v>2000</v>
      </c>
    </row>
    <row r="21" spans="2:10" x14ac:dyDescent="0.35">
      <c r="B21" s="23"/>
      <c r="C21" s="29" t="s">
        <v>163</v>
      </c>
      <c r="D21" s="15">
        <v>50</v>
      </c>
      <c r="E21" s="15">
        <v>50</v>
      </c>
      <c r="F21" s="15">
        <v>50</v>
      </c>
      <c r="G21" s="15">
        <v>50</v>
      </c>
      <c r="H21" s="15">
        <v>50</v>
      </c>
      <c r="I21" s="35">
        <v>250</v>
      </c>
      <c r="J21" s="15">
        <f t="shared" ref="J21:J26" si="2">SUM(D21:H21)</f>
        <v>250</v>
      </c>
    </row>
    <row r="22" spans="2:10" x14ac:dyDescent="0.35">
      <c r="B22" s="23"/>
      <c r="C22" s="25" t="s">
        <v>183</v>
      </c>
      <c r="D22" s="15">
        <v>600</v>
      </c>
      <c r="E22" s="15">
        <v>600</v>
      </c>
      <c r="F22" s="15">
        <v>600</v>
      </c>
      <c r="G22" s="15">
        <v>600</v>
      </c>
      <c r="H22" s="15">
        <v>600</v>
      </c>
      <c r="I22" s="35">
        <v>2250</v>
      </c>
      <c r="J22" s="15">
        <f t="shared" si="2"/>
        <v>3000</v>
      </c>
    </row>
    <row r="23" spans="2:10" x14ac:dyDescent="0.35">
      <c r="B23" s="23"/>
      <c r="C23" s="29" t="s">
        <v>165</v>
      </c>
      <c r="D23" s="15">
        <v>245</v>
      </c>
      <c r="E23" s="15">
        <v>245</v>
      </c>
      <c r="F23" s="15">
        <v>245</v>
      </c>
      <c r="G23" s="15">
        <v>245</v>
      </c>
      <c r="H23" s="15">
        <v>245</v>
      </c>
      <c r="I23" s="35">
        <v>1243</v>
      </c>
      <c r="J23" s="15">
        <f t="shared" si="2"/>
        <v>1225</v>
      </c>
    </row>
    <row r="24" spans="2:10" x14ac:dyDescent="0.35">
      <c r="B24" s="23"/>
      <c r="C24" s="29" t="s">
        <v>166</v>
      </c>
      <c r="D24" s="15">
        <v>45</v>
      </c>
      <c r="E24" s="15">
        <v>45</v>
      </c>
      <c r="F24" s="15">
        <v>45</v>
      </c>
      <c r="G24" s="15">
        <v>45</v>
      </c>
      <c r="H24" s="15">
        <v>45</v>
      </c>
      <c r="I24" s="35">
        <v>225</v>
      </c>
      <c r="J24" s="15">
        <f t="shared" si="2"/>
        <v>225</v>
      </c>
    </row>
    <row r="25" spans="2:10" x14ac:dyDescent="0.35">
      <c r="B25" s="23"/>
      <c r="C25" s="29" t="s">
        <v>167</v>
      </c>
      <c r="D25" s="15">
        <v>80</v>
      </c>
      <c r="E25" s="15">
        <v>80</v>
      </c>
      <c r="F25" s="15">
        <v>80</v>
      </c>
      <c r="G25" s="15">
        <v>80</v>
      </c>
      <c r="H25" s="15">
        <v>80</v>
      </c>
      <c r="I25" s="35">
        <v>400</v>
      </c>
      <c r="J25" s="15">
        <f t="shared" si="2"/>
        <v>400</v>
      </c>
    </row>
    <row r="26" spans="2:10" x14ac:dyDescent="0.35">
      <c r="B26" s="23"/>
      <c r="C26" s="25"/>
      <c r="D26" s="15"/>
      <c r="E26" s="15"/>
      <c r="F26" s="15"/>
      <c r="G26" s="15"/>
      <c r="H26" s="15"/>
      <c r="I26" s="35">
        <v>1638</v>
      </c>
      <c r="J26" s="15">
        <f t="shared" si="2"/>
        <v>0</v>
      </c>
    </row>
    <row r="27" spans="2:10" x14ac:dyDescent="0.35">
      <c r="B27" s="23"/>
      <c r="C27" s="9" t="s">
        <v>14</v>
      </c>
      <c r="D27" s="16">
        <f>SUM(D20:D26)</f>
        <v>1420</v>
      </c>
      <c r="E27" s="16">
        <f>SUM(E20:E26)</f>
        <v>1420</v>
      </c>
      <c r="F27" s="16">
        <f>SUM(F20:F26)</f>
        <v>1420</v>
      </c>
      <c r="G27" s="16">
        <f>SUM(G20:G26)</f>
        <v>1420</v>
      </c>
      <c r="H27" s="16">
        <f>SUM(H20:H26)</f>
        <v>1420</v>
      </c>
      <c r="J27" s="16">
        <f>SUM(D27:H27)</f>
        <v>7100</v>
      </c>
    </row>
    <row r="28" spans="2:10" x14ac:dyDescent="0.35">
      <c r="B28" s="23"/>
      <c r="C28" s="14" t="s">
        <v>41</v>
      </c>
      <c r="D28" s="15"/>
      <c r="E28" s="10"/>
      <c r="F28" s="10"/>
      <c r="G28" s="10"/>
      <c r="H28" s="10"/>
      <c r="J28" s="15" t="s">
        <v>42</v>
      </c>
    </row>
    <row r="29" spans="2:10" x14ac:dyDescent="0.35">
      <c r="B29" s="23"/>
      <c r="C29" s="25"/>
      <c r="D29" s="15"/>
      <c r="E29" s="10"/>
      <c r="F29" s="10"/>
      <c r="G29" s="10"/>
      <c r="H29" s="10"/>
      <c r="J29" s="15">
        <f>SUM(D29:H29)</f>
        <v>0</v>
      </c>
    </row>
    <row r="30" spans="2:10" x14ac:dyDescent="0.35">
      <c r="B30" s="23" t="s">
        <v>0</v>
      </c>
      <c r="C30" s="28" t="s">
        <v>0</v>
      </c>
      <c r="D30" s="13" t="s">
        <v>37</v>
      </c>
      <c r="E30" s="10"/>
      <c r="F30" s="10"/>
      <c r="G30" s="10"/>
      <c r="H30" s="10"/>
      <c r="J30" s="15">
        <f t="shared" ref="J30:J51" si="3">SUM(D30:H30)</f>
        <v>0</v>
      </c>
    </row>
    <row r="31" spans="2:10" x14ac:dyDescent="0.35">
      <c r="B31" s="23"/>
      <c r="C31" s="9" t="s">
        <v>15</v>
      </c>
      <c r="D31" s="12">
        <f>SUM(D29:D30)</f>
        <v>0</v>
      </c>
      <c r="E31" s="12">
        <f>SUM(E29:E30)</f>
        <v>0</v>
      </c>
      <c r="F31" s="12">
        <f>SUM(F29:F30)</f>
        <v>0</v>
      </c>
      <c r="G31" s="12">
        <f>SUM(G29:G30)</f>
        <v>0</v>
      </c>
      <c r="H31" s="12">
        <f>SUM(H29:H30)</f>
        <v>0</v>
      </c>
      <c r="J31" s="16">
        <f t="shared" si="3"/>
        <v>0</v>
      </c>
    </row>
    <row r="32" spans="2:10" x14ac:dyDescent="0.35">
      <c r="B32" s="23"/>
      <c r="C32" s="14" t="s">
        <v>50</v>
      </c>
      <c r="D32" s="13" t="s">
        <v>37</v>
      </c>
      <c r="E32" s="10"/>
      <c r="F32" s="10"/>
      <c r="G32" s="10"/>
      <c r="H32" s="10"/>
      <c r="J32" s="15"/>
    </row>
    <row r="33" spans="2:10" x14ac:dyDescent="0.35">
      <c r="B33" s="23"/>
      <c r="C33" s="25" t="s">
        <v>170</v>
      </c>
      <c r="D33" s="15">
        <v>2500</v>
      </c>
      <c r="E33" s="15">
        <v>0</v>
      </c>
      <c r="F33" s="15">
        <v>0</v>
      </c>
      <c r="G33" s="15">
        <v>0</v>
      </c>
      <c r="H33" s="15">
        <v>0</v>
      </c>
      <c r="I33" s="35">
        <v>5000</v>
      </c>
      <c r="J33" s="15">
        <f t="shared" si="3"/>
        <v>2500</v>
      </c>
    </row>
    <row r="34" spans="2:10" x14ac:dyDescent="0.35">
      <c r="B34" s="23"/>
      <c r="C34" s="25"/>
      <c r="D34" s="15"/>
      <c r="E34" s="11"/>
      <c r="F34" s="11"/>
      <c r="G34" s="11"/>
      <c r="H34" s="11"/>
      <c r="J34" s="15">
        <f t="shared" si="3"/>
        <v>0</v>
      </c>
    </row>
    <row r="35" spans="2:10" x14ac:dyDescent="0.35">
      <c r="B35" s="23"/>
      <c r="C35" s="9" t="s">
        <v>16</v>
      </c>
      <c r="D35" s="16">
        <f>SUM(D33:D34)</f>
        <v>2500</v>
      </c>
      <c r="E35" s="16">
        <f>SUM(E33:E34)</f>
        <v>0</v>
      </c>
      <c r="F35" s="16">
        <f>SUM(F33:F34)</f>
        <v>0</v>
      </c>
      <c r="G35" s="16">
        <f>SUM(G33:G34)</f>
        <v>0</v>
      </c>
      <c r="H35" s="16">
        <f>SUM(H33:H34)</f>
        <v>0</v>
      </c>
      <c r="J35" s="16">
        <f t="shared" si="3"/>
        <v>2500</v>
      </c>
    </row>
    <row r="36" spans="2:10" x14ac:dyDescent="0.35">
      <c r="B36" s="23"/>
      <c r="C36" s="14" t="s">
        <v>51</v>
      </c>
      <c r="D36" s="13" t="s">
        <v>37</v>
      </c>
      <c r="E36" s="10"/>
      <c r="F36" s="10"/>
      <c r="G36" s="10"/>
      <c r="H36" s="10"/>
      <c r="J36" s="15"/>
    </row>
    <row r="37" spans="2:10" ht="29" x14ac:dyDescent="0.35">
      <c r="B37" s="23"/>
      <c r="C37" s="54" t="s">
        <v>184</v>
      </c>
      <c r="D37" s="15"/>
      <c r="E37" s="15"/>
      <c r="F37" s="15"/>
      <c r="G37" s="15"/>
      <c r="H37" s="15"/>
      <c r="I37" s="35"/>
      <c r="J37" s="15">
        <f t="shared" si="3"/>
        <v>0</v>
      </c>
    </row>
    <row r="38" spans="2:10" x14ac:dyDescent="0.35">
      <c r="B38" s="23"/>
      <c r="C38" s="25" t="s">
        <v>185</v>
      </c>
      <c r="D38" s="15">
        <v>0</v>
      </c>
      <c r="E38" s="15">
        <v>6200000</v>
      </c>
      <c r="F38" s="15">
        <v>0</v>
      </c>
      <c r="G38" s="15">
        <v>0</v>
      </c>
      <c r="H38" s="15">
        <v>0</v>
      </c>
      <c r="I38" s="35">
        <v>22500000</v>
      </c>
      <c r="J38" s="15">
        <f t="shared" si="3"/>
        <v>6200000</v>
      </c>
    </row>
    <row r="39" spans="2:10" x14ac:dyDescent="0.35">
      <c r="B39" s="23"/>
      <c r="C39" s="25" t="s">
        <v>186</v>
      </c>
      <c r="D39" s="15">
        <v>0</v>
      </c>
      <c r="E39" s="15">
        <v>3142000</v>
      </c>
      <c r="F39" s="15">
        <v>0</v>
      </c>
      <c r="G39" s="15">
        <v>0</v>
      </c>
      <c r="H39" s="15">
        <v>0</v>
      </c>
      <c r="I39" s="35">
        <v>75000000</v>
      </c>
      <c r="J39" s="15">
        <f t="shared" si="3"/>
        <v>3142000</v>
      </c>
    </row>
    <row r="40" spans="2:10" x14ac:dyDescent="0.35">
      <c r="B40" s="23"/>
      <c r="C40" s="25" t="s">
        <v>45</v>
      </c>
      <c r="D40" s="15">
        <v>0</v>
      </c>
      <c r="E40" s="15">
        <v>850000</v>
      </c>
      <c r="F40" s="15">
        <v>0</v>
      </c>
      <c r="G40" s="15">
        <v>0</v>
      </c>
      <c r="H40" s="15">
        <v>0</v>
      </c>
      <c r="I40" s="35"/>
      <c r="J40" s="15">
        <f t="shared" si="3"/>
        <v>850000</v>
      </c>
    </row>
    <row r="41" spans="2:10" x14ac:dyDescent="0.35">
      <c r="B41" s="23"/>
      <c r="C41" s="25" t="s">
        <v>187</v>
      </c>
      <c r="D41" s="15">
        <v>0</v>
      </c>
      <c r="E41" s="15">
        <v>82100</v>
      </c>
      <c r="F41" s="15">
        <v>82100</v>
      </c>
      <c r="G41" s="15">
        <v>82100</v>
      </c>
      <c r="H41" s="15">
        <v>82100</v>
      </c>
      <c r="J41" s="15">
        <f t="shared" si="3"/>
        <v>328400</v>
      </c>
    </row>
    <row r="42" spans="2:10" x14ac:dyDescent="0.35">
      <c r="B42" s="23"/>
      <c r="C42" s="9" t="s">
        <v>17</v>
      </c>
      <c r="D42" s="16">
        <f>SUM(D37:D41)</f>
        <v>0</v>
      </c>
      <c r="E42" s="16">
        <f>SUM(E37:E41)</f>
        <v>10274100</v>
      </c>
      <c r="F42" s="16">
        <f>SUM(F37:F41)</f>
        <v>82100</v>
      </c>
      <c r="G42" s="16">
        <f>SUM(G37:G41)</f>
        <v>82100</v>
      </c>
      <c r="H42" s="16">
        <f>SUM(H37:H41)</f>
        <v>82100</v>
      </c>
      <c r="J42" s="16">
        <f t="shared" si="3"/>
        <v>10520400</v>
      </c>
    </row>
    <row r="43" spans="2:10" x14ac:dyDescent="0.35">
      <c r="B43" s="23"/>
      <c r="C43" s="14" t="s">
        <v>174</v>
      </c>
      <c r="D43" s="13" t="s">
        <v>37</v>
      </c>
      <c r="E43" s="10"/>
      <c r="F43" s="10"/>
      <c r="G43" s="10"/>
      <c r="H43" s="10"/>
      <c r="J43" s="15"/>
    </row>
    <row r="44" spans="2:10" ht="29" x14ac:dyDescent="0.35">
      <c r="B44" s="23"/>
      <c r="C44" s="25" t="s">
        <v>188</v>
      </c>
      <c r="D44" s="15">
        <v>4000</v>
      </c>
      <c r="E44" s="15">
        <v>4000</v>
      </c>
      <c r="F44" s="15">
        <v>4000</v>
      </c>
      <c r="G44" s="15">
        <v>4000</v>
      </c>
      <c r="H44" s="15">
        <v>4000</v>
      </c>
      <c r="I44" s="35">
        <v>375000</v>
      </c>
      <c r="J44" s="15">
        <f t="shared" si="3"/>
        <v>20000</v>
      </c>
    </row>
    <row r="45" spans="2:10" x14ac:dyDescent="0.35">
      <c r="B45" s="23"/>
      <c r="C45" s="25"/>
      <c r="D45" s="15"/>
      <c r="E45" s="15"/>
      <c r="F45" s="15"/>
      <c r="G45" s="15"/>
      <c r="H45" s="15"/>
      <c r="I45" s="35">
        <v>781250</v>
      </c>
      <c r="J45" s="15">
        <f t="shared" si="3"/>
        <v>0</v>
      </c>
    </row>
    <row r="46" spans="2:10" x14ac:dyDescent="0.35">
      <c r="B46" s="23"/>
      <c r="C46" s="25"/>
      <c r="D46" s="15"/>
      <c r="E46" s="15"/>
      <c r="F46" s="15"/>
      <c r="G46" s="15"/>
      <c r="H46" s="15"/>
      <c r="I46" s="35">
        <v>2083335</v>
      </c>
      <c r="J46" s="15">
        <f t="shared" si="3"/>
        <v>0</v>
      </c>
    </row>
    <row r="47" spans="2:10" x14ac:dyDescent="0.35">
      <c r="B47" s="23"/>
      <c r="C47" s="25"/>
      <c r="D47" s="15"/>
      <c r="E47" s="11"/>
      <c r="F47" s="11"/>
      <c r="G47" s="11"/>
      <c r="H47" s="11"/>
      <c r="J47" s="15">
        <f t="shared" si="3"/>
        <v>0</v>
      </c>
    </row>
    <row r="48" spans="2:10" x14ac:dyDescent="0.35">
      <c r="B48" s="23"/>
      <c r="C48" s="25"/>
      <c r="D48" s="15"/>
      <c r="E48" s="11"/>
      <c r="F48" s="11"/>
      <c r="G48" s="11"/>
      <c r="H48" s="11"/>
      <c r="J48" s="15">
        <f t="shared" si="3"/>
        <v>0</v>
      </c>
    </row>
    <row r="49" spans="2:10" x14ac:dyDescent="0.35">
      <c r="B49" s="23"/>
      <c r="C49" s="10"/>
      <c r="D49" s="15"/>
      <c r="E49" s="11"/>
      <c r="F49" s="11"/>
      <c r="G49" s="11"/>
      <c r="H49" s="11"/>
      <c r="J49" s="15">
        <f t="shared" si="3"/>
        <v>0</v>
      </c>
    </row>
    <row r="50" spans="2:10" x14ac:dyDescent="0.35">
      <c r="B50" s="24"/>
      <c r="C50" s="9" t="s">
        <v>18</v>
      </c>
      <c r="D50" s="16">
        <f>SUM(D44:D49)</f>
        <v>4000</v>
      </c>
      <c r="E50" s="16">
        <f>SUM(E44:E49)</f>
        <v>4000</v>
      </c>
      <c r="F50" s="16">
        <f>SUM(F44:F49)</f>
        <v>4000</v>
      </c>
      <c r="G50" s="16">
        <f>SUM(G44:G49)</f>
        <v>4000</v>
      </c>
      <c r="H50" s="16">
        <f>SUM(H44:H49)</f>
        <v>4000</v>
      </c>
      <c r="J50" s="16">
        <f t="shared" si="3"/>
        <v>20000</v>
      </c>
    </row>
    <row r="51" spans="2:10" x14ac:dyDescent="0.35">
      <c r="B51" s="24"/>
      <c r="C51" s="9" t="s">
        <v>19</v>
      </c>
      <c r="D51" s="16">
        <f>SUM(D50,D42,D35,D31,D27,D16,D11)</f>
        <v>89820</v>
      </c>
      <c r="E51" s="16">
        <f>SUM(E50,E42,E35,E31,E27,E16,E11)</f>
        <v>10367270</v>
      </c>
      <c r="F51" s="16">
        <f>SUM(F50,F42,F35,F31,F27,F16,F11)</f>
        <v>181120</v>
      </c>
      <c r="G51" s="16">
        <f>SUM(G50,G42,G35,G31,G27,G16,G11)</f>
        <v>186970</v>
      </c>
      <c r="H51" s="16">
        <f>SUM(H50,H42,H35,H31,H27,H16,H11)</f>
        <v>192820</v>
      </c>
      <c r="J51" s="16">
        <f t="shared" si="3"/>
        <v>11018000</v>
      </c>
    </row>
    <row r="52" spans="2:10" x14ac:dyDescent="0.35">
      <c r="B52" s="6"/>
      <c r="D52"/>
      <c r="E52"/>
      <c r="H52"/>
      <c r="I52"/>
      <c r="J52" t="s">
        <v>42</v>
      </c>
    </row>
    <row r="53" spans="2:10" x14ac:dyDescent="0.35">
      <c r="B53" s="22" t="s">
        <v>63</v>
      </c>
      <c r="C53" s="17" t="s">
        <v>63</v>
      </c>
      <c r="D53" s="18"/>
      <c r="E53" s="18"/>
      <c r="F53" s="18"/>
      <c r="G53" s="18"/>
      <c r="H53" s="18"/>
      <c r="I53"/>
      <c r="J53" s="18" t="s">
        <v>42</v>
      </c>
    </row>
    <row r="54" spans="2:10" ht="29" x14ac:dyDescent="0.35">
      <c r="B54" s="23"/>
      <c r="C54" s="25" t="s">
        <v>189</v>
      </c>
      <c r="D54" s="15">
        <f>0.4*(D11+D16)</f>
        <v>32760</v>
      </c>
      <c r="E54" s="15">
        <f>0.4*(E11+E16)</f>
        <v>35100</v>
      </c>
      <c r="F54" s="15">
        <f>0.4*(F11+F16)</f>
        <v>37440</v>
      </c>
      <c r="G54" s="15">
        <f>0.4*(G11+G16)</f>
        <v>39780</v>
      </c>
      <c r="H54" s="15">
        <f>0.4*(H11+H16)</f>
        <v>42120</v>
      </c>
      <c r="J54" s="15">
        <f>SUM(D54:H54)</f>
        <v>187200</v>
      </c>
    </row>
    <row r="55" spans="2:10" x14ac:dyDescent="0.35">
      <c r="B55" s="23"/>
      <c r="C55" s="25"/>
      <c r="D55" s="13"/>
      <c r="E55" s="10"/>
      <c r="F55" s="10"/>
      <c r="G55" s="10"/>
      <c r="H55" s="10"/>
      <c r="J55" s="15">
        <f>SUM(D55:H55)</f>
        <v>0</v>
      </c>
    </row>
    <row r="56" spans="2:10" x14ac:dyDescent="0.35">
      <c r="B56" s="24"/>
      <c r="C56" s="9" t="s">
        <v>20</v>
      </c>
      <c r="D56" s="16">
        <f>SUM(D54:D55)</f>
        <v>32760</v>
      </c>
      <c r="E56" s="16">
        <f>SUM(E54:E55)</f>
        <v>35100</v>
      </c>
      <c r="F56" s="16">
        <f>SUM(F54:F55)</f>
        <v>37440</v>
      </c>
      <c r="G56" s="16">
        <f>SUM(G54:G55)</f>
        <v>39780</v>
      </c>
      <c r="H56" s="16">
        <f>SUM(H54:H55)</f>
        <v>42120</v>
      </c>
      <c r="J56" s="16">
        <f>SUM(D56:H56)</f>
        <v>187200</v>
      </c>
    </row>
    <row r="57" spans="2:10" ht="15" thickBot="1" x14ac:dyDescent="0.4">
      <c r="B57" s="6"/>
      <c r="D57"/>
      <c r="E57"/>
      <c r="H57"/>
      <c r="I57"/>
      <c r="J57" t="s">
        <v>42</v>
      </c>
    </row>
    <row r="58" spans="2:10" s="1" customFormat="1" ht="29.5" thickBot="1" x14ac:dyDescent="0.4">
      <c r="B58" s="19" t="s">
        <v>21</v>
      </c>
      <c r="C58" s="19"/>
      <c r="D58" s="20">
        <f>SUM(D56,D51)</f>
        <v>122580</v>
      </c>
      <c r="E58" s="20">
        <f t="shared" ref="E58:J58" si="4">SUM(E56,E51)</f>
        <v>10402370</v>
      </c>
      <c r="F58" s="20">
        <f t="shared" si="4"/>
        <v>218560</v>
      </c>
      <c r="G58" s="20">
        <f t="shared" si="4"/>
        <v>226750</v>
      </c>
      <c r="H58" s="20">
        <f t="shared" si="4"/>
        <v>234940</v>
      </c>
      <c r="I58" s="7">
        <f>SUM(I56,I51)</f>
        <v>0</v>
      </c>
      <c r="J58" s="20">
        <f t="shared" si="4"/>
        <v>11205200</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orientation="portrait" r:id="rId1"/>
  <ignoredErrors>
    <ignoredError sqref="J33 J38:J39 J44:J46 J20:J26 J8"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2B322-888C-4F97-9CDA-5D502F25981E}">
  <sheetPr>
    <tabColor rgb="FFFF0000"/>
    <pageSetUpPr fitToPage="1"/>
  </sheetPr>
  <dimension ref="B2:AK90"/>
  <sheetViews>
    <sheetView showGridLines="0" zoomScale="85" zoomScaleNormal="85" workbookViewId="0">
      <pane xSplit="3" ySplit="6" topLeftCell="D22" activePane="bottomRight" state="frozen"/>
      <selection pane="topRight" activeCell="R20" sqref="R20:W20"/>
      <selection pane="bottomLeft" activeCell="R20" sqref="R20:W20"/>
      <selection pane="bottomRight" activeCell="P37" sqref="P37"/>
    </sheetView>
  </sheetViews>
  <sheetFormatPr defaultColWidth="9.26953125" defaultRowHeight="14.5" x14ac:dyDescent="0.35"/>
  <cols>
    <col min="1" max="1" width="3.26953125" customWidth="1"/>
    <col min="2" max="2" width="10.7265625" customWidth="1"/>
    <col min="3" max="3" width="50.453125" customWidth="1"/>
    <col min="4" max="4" width="12.7265625" style="6" customWidth="1"/>
    <col min="5" max="5" width="12.54296875" style="2" customWidth="1"/>
    <col min="6" max="7" width="12.453125" customWidth="1"/>
    <col min="8" max="8" width="1.81640625" style="7" customWidth="1"/>
    <col min="9" max="9" width="13.54296875" customWidth="1"/>
    <col min="10" max="10" width="6.453125" customWidth="1"/>
  </cols>
  <sheetData>
    <row r="2" spans="2:37" ht="23.5" x14ac:dyDescent="0.55000000000000004">
      <c r="B2" s="30" t="s">
        <v>34</v>
      </c>
    </row>
    <row r="3" spans="2:37" x14ac:dyDescent="0.35">
      <c r="B3" s="58" t="s">
        <v>35</v>
      </c>
    </row>
    <row r="4" spans="2:37" x14ac:dyDescent="0.35">
      <c r="B4" s="5"/>
    </row>
    <row r="5" spans="2:37" s="6" customFormat="1" ht="18.5" x14ac:dyDescent="0.35">
      <c r="B5" s="189" t="s">
        <v>3</v>
      </c>
      <c r="C5" s="189"/>
      <c r="D5" s="189"/>
      <c r="E5" s="189"/>
      <c r="F5" s="189"/>
      <c r="G5" s="189"/>
      <c r="H5" s="189"/>
      <c r="I5" s="189"/>
    </row>
    <row r="6" spans="2:37" s="6" customFormat="1" x14ac:dyDescent="0.35">
      <c r="B6" s="108" t="s">
        <v>4</v>
      </c>
      <c r="C6" s="108" t="s">
        <v>5</v>
      </c>
      <c r="D6" s="108" t="s">
        <v>6</v>
      </c>
      <c r="E6" s="108" t="s">
        <v>7</v>
      </c>
      <c r="F6" s="108" t="s">
        <v>8</v>
      </c>
      <c r="G6" s="108" t="s">
        <v>9</v>
      </c>
      <c r="H6" s="109"/>
      <c r="I6" s="110" t="s">
        <v>10</v>
      </c>
    </row>
    <row r="7" spans="2:37" s="63" customFormat="1" ht="17.5" customHeight="1" x14ac:dyDescent="0.35">
      <c r="B7" s="60" t="s">
        <v>11</v>
      </c>
      <c r="C7" s="73" t="s">
        <v>36</v>
      </c>
      <c r="D7" s="76" t="s">
        <v>37</v>
      </c>
      <c r="E7" s="77" t="s">
        <v>37</v>
      </c>
      <c r="F7" s="77" t="s">
        <v>37</v>
      </c>
      <c r="G7" s="77"/>
      <c r="H7" s="6"/>
      <c r="I7" s="121" t="s">
        <v>37</v>
      </c>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2:37" x14ac:dyDescent="0.35">
      <c r="B8" s="23"/>
      <c r="C8" s="44" t="s">
        <v>38</v>
      </c>
      <c r="D8" s="44">
        <v>0</v>
      </c>
      <c r="E8" s="44">
        <v>0</v>
      </c>
      <c r="F8" s="44">
        <v>0</v>
      </c>
      <c r="G8" s="44">
        <v>0</v>
      </c>
      <c r="H8"/>
      <c r="I8" s="44">
        <f>SUM(D8:G8)</f>
        <v>0</v>
      </c>
    </row>
    <row r="9" spans="2:37" x14ac:dyDescent="0.35">
      <c r="B9" s="23"/>
      <c r="C9" s="75" t="s">
        <v>12</v>
      </c>
      <c r="D9" s="82">
        <f>SUM(D8:D8)</f>
        <v>0</v>
      </c>
      <c r="E9" s="82">
        <f>SUM(E8:E8)</f>
        <v>0</v>
      </c>
      <c r="F9" s="82">
        <f>SUM(F8:F8)</f>
        <v>0</v>
      </c>
      <c r="G9" s="82">
        <f>SUM(G8:G8)</f>
        <v>0</v>
      </c>
      <c r="H9"/>
      <c r="I9" s="82">
        <f>SUM(I8:I8)</f>
        <v>0</v>
      </c>
    </row>
    <row r="10" spans="2:37" x14ac:dyDescent="0.35">
      <c r="B10" s="23"/>
      <c r="C10" s="73" t="s">
        <v>39</v>
      </c>
      <c r="D10" s="76" t="s">
        <v>37</v>
      </c>
      <c r="E10" s="77"/>
      <c r="F10" s="77"/>
      <c r="G10" s="77"/>
      <c r="H10"/>
      <c r="I10" s="121" t="s">
        <v>37</v>
      </c>
    </row>
    <row r="11" spans="2:37" x14ac:dyDescent="0.35">
      <c r="B11" s="23"/>
      <c r="C11" s="44" t="s">
        <v>38</v>
      </c>
      <c r="D11" s="44">
        <v>0</v>
      </c>
      <c r="E11" s="44">
        <v>0</v>
      </c>
      <c r="F11" s="44">
        <v>0</v>
      </c>
      <c r="G11" s="44">
        <v>0</v>
      </c>
      <c r="H11"/>
      <c r="I11" s="44">
        <f>SUM(D11:G11)</f>
        <v>0</v>
      </c>
    </row>
    <row r="12" spans="2:37" x14ac:dyDescent="0.35">
      <c r="B12" s="23"/>
      <c r="C12" s="75" t="s">
        <v>13</v>
      </c>
      <c r="D12" s="82">
        <f>SUM(D11:D11)</f>
        <v>0</v>
      </c>
      <c r="E12" s="82">
        <f>SUM(E11:E11)</f>
        <v>0</v>
      </c>
      <c r="F12" s="82">
        <f>SUM(F11:F11)</f>
        <v>0</v>
      </c>
      <c r="G12" s="82">
        <f>SUM(G11:G11)</f>
        <v>0</v>
      </c>
      <c r="H12"/>
      <c r="I12" s="82">
        <f>SUM(I11:I11)</f>
        <v>0</v>
      </c>
    </row>
    <row r="13" spans="2:37" x14ac:dyDescent="0.35">
      <c r="B13" s="23"/>
      <c r="C13" s="73" t="s">
        <v>40</v>
      </c>
      <c r="D13" s="76" t="s">
        <v>37</v>
      </c>
      <c r="E13" s="77"/>
      <c r="F13" s="77"/>
      <c r="G13" s="77"/>
      <c r="H13"/>
      <c r="I13" s="121" t="s">
        <v>37</v>
      </c>
    </row>
    <row r="14" spans="2:37" x14ac:dyDescent="0.35">
      <c r="B14" s="23"/>
      <c r="C14" s="15" t="s">
        <v>38</v>
      </c>
      <c r="D14" s="44">
        <v>0</v>
      </c>
      <c r="E14" s="44">
        <v>0</v>
      </c>
      <c r="F14" s="44">
        <v>0</v>
      </c>
      <c r="G14" s="44">
        <v>0</v>
      </c>
      <c r="H14"/>
      <c r="I14" s="44">
        <f>SUM(D14:G14)</f>
        <v>0</v>
      </c>
    </row>
    <row r="15" spans="2:37" x14ac:dyDescent="0.35">
      <c r="B15" s="23"/>
      <c r="C15" s="75" t="s">
        <v>14</v>
      </c>
      <c r="D15" s="82">
        <f>SUM(D14:D14)</f>
        <v>0</v>
      </c>
      <c r="E15" s="82">
        <f>SUM(E14:E14)</f>
        <v>0</v>
      </c>
      <c r="F15" s="82">
        <f>SUM(F14:F14)</f>
        <v>0</v>
      </c>
      <c r="G15" s="82">
        <f>SUM(G14:G14)</f>
        <v>0</v>
      </c>
      <c r="H15"/>
      <c r="I15" s="82">
        <f>SUM(D15:G15)</f>
        <v>0</v>
      </c>
    </row>
    <row r="16" spans="2:37" x14ac:dyDescent="0.35">
      <c r="B16" s="23"/>
      <c r="C16" s="73" t="s">
        <v>41</v>
      </c>
      <c r="D16" s="76"/>
      <c r="E16" s="77"/>
      <c r="F16" s="77"/>
      <c r="G16" s="77"/>
      <c r="H16"/>
      <c r="I16" s="121" t="s">
        <v>42</v>
      </c>
    </row>
    <row r="17" spans="2:10" s="6" customFormat="1" x14ac:dyDescent="0.35">
      <c r="B17" s="23"/>
      <c r="C17" s="92" t="s">
        <v>69</v>
      </c>
      <c r="D17" s="93"/>
      <c r="E17" s="93"/>
      <c r="F17" s="93"/>
      <c r="G17" s="93"/>
      <c r="H17"/>
      <c r="I17" s="92"/>
    </row>
    <row r="18" spans="2:10" x14ac:dyDescent="0.35">
      <c r="B18" s="23"/>
      <c r="C18" s="99" t="s">
        <v>70</v>
      </c>
      <c r="D18" s="99">
        <v>0</v>
      </c>
      <c r="E18" s="99">
        <v>27950</v>
      </c>
      <c r="F18" s="99">
        <v>0</v>
      </c>
      <c r="G18" s="99">
        <v>0</v>
      </c>
      <c r="H18" s="127"/>
      <c r="I18" s="99">
        <f t="shared" ref="I18:I28" si="0">SUM(D18:G18)</f>
        <v>27950</v>
      </c>
      <c r="J18" s="190" t="s">
        <v>190</v>
      </c>
    </row>
    <row r="19" spans="2:10" x14ac:dyDescent="0.35">
      <c r="B19" s="23"/>
      <c r="C19" s="99" t="s">
        <v>70</v>
      </c>
      <c r="D19" s="99">
        <v>0</v>
      </c>
      <c r="E19" s="99">
        <v>27950</v>
      </c>
      <c r="F19" s="99">
        <v>0</v>
      </c>
      <c r="G19" s="99">
        <v>0</v>
      </c>
      <c r="H19" s="127"/>
      <c r="I19" s="99">
        <f t="shared" si="0"/>
        <v>27950</v>
      </c>
      <c r="J19" s="190"/>
    </row>
    <row r="20" spans="2:10" x14ac:dyDescent="0.35">
      <c r="B20" s="23"/>
      <c r="C20" s="99" t="s">
        <v>70</v>
      </c>
      <c r="D20" s="99">
        <v>0</v>
      </c>
      <c r="E20" s="99">
        <v>27950</v>
      </c>
      <c r="F20" s="99">
        <v>0</v>
      </c>
      <c r="G20" s="99">
        <v>0</v>
      </c>
      <c r="H20" s="127"/>
      <c r="I20" s="99">
        <f t="shared" si="0"/>
        <v>27950</v>
      </c>
      <c r="J20" s="190"/>
    </row>
    <row r="21" spans="2:10" x14ac:dyDescent="0.35">
      <c r="B21" s="23" t="s">
        <v>0</v>
      </c>
      <c r="C21" s="99" t="s">
        <v>70</v>
      </c>
      <c r="D21" s="99">
        <v>0</v>
      </c>
      <c r="E21" s="99">
        <v>27950</v>
      </c>
      <c r="F21" s="99">
        <v>0</v>
      </c>
      <c r="G21" s="99">
        <v>0</v>
      </c>
      <c r="H21" s="127"/>
      <c r="I21" s="99">
        <f t="shared" si="0"/>
        <v>27950</v>
      </c>
      <c r="J21" s="190"/>
    </row>
    <row r="22" spans="2:10" x14ac:dyDescent="0.35">
      <c r="B22" s="23"/>
      <c r="C22" s="99" t="s">
        <v>70</v>
      </c>
      <c r="D22" s="99">
        <v>0</v>
      </c>
      <c r="E22" s="99">
        <v>27950</v>
      </c>
      <c r="F22" s="99">
        <v>0</v>
      </c>
      <c r="G22" s="99">
        <v>0</v>
      </c>
      <c r="H22" s="127"/>
      <c r="I22" s="99">
        <f t="shared" si="0"/>
        <v>27950</v>
      </c>
      <c r="J22" s="190"/>
    </row>
    <row r="23" spans="2:10" x14ac:dyDescent="0.35">
      <c r="B23" s="23"/>
      <c r="C23" s="99" t="s">
        <v>70</v>
      </c>
      <c r="D23" s="99">
        <v>0</v>
      </c>
      <c r="E23" s="99">
        <v>27950</v>
      </c>
      <c r="F23" s="99">
        <v>0</v>
      </c>
      <c r="G23" s="99">
        <v>0</v>
      </c>
      <c r="H23" s="127"/>
      <c r="I23" s="99">
        <f t="shared" si="0"/>
        <v>27950</v>
      </c>
      <c r="J23" s="190"/>
    </row>
    <row r="24" spans="2:10" x14ac:dyDescent="0.35">
      <c r="B24" s="23"/>
      <c r="C24" s="99" t="s">
        <v>70</v>
      </c>
      <c r="D24" s="99">
        <v>0</v>
      </c>
      <c r="E24" s="99">
        <v>27950</v>
      </c>
      <c r="F24" s="99">
        <v>0</v>
      </c>
      <c r="G24" s="99">
        <v>0</v>
      </c>
      <c r="H24" s="127"/>
      <c r="I24" s="99">
        <f t="shared" si="0"/>
        <v>27950</v>
      </c>
      <c r="J24" s="190"/>
    </row>
    <row r="25" spans="2:10" x14ac:dyDescent="0.35">
      <c r="B25" s="23" t="s">
        <v>0</v>
      </c>
      <c r="C25" s="99" t="s">
        <v>70</v>
      </c>
      <c r="D25" s="99">
        <v>0</v>
      </c>
      <c r="E25" s="99">
        <v>27950</v>
      </c>
      <c r="F25" s="99">
        <v>0</v>
      </c>
      <c r="G25" s="99">
        <v>0</v>
      </c>
      <c r="H25" s="127"/>
      <c r="I25" s="99">
        <f t="shared" si="0"/>
        <v>27950</v>
      </c>
      <c r="J25" s="190"/>
    </row>
    <row r="26" spans="2:10" x14ac:dyDescent="0.35">
      <c r="B26" s="23"/>
      <c r="C26" s="99" t="s">
        <v>70</v>
      </c>
      <c r="D26" s="99">
        <v>0</v>
      </c>
      <c r="E26" s="99">
        <v>27950</v>
      </c>
      <c r="F26" s="99">
        <v>0</v>
      </c>
      <c r="G26" s="99">
        <v>0</v>
      </c>
      <c r="H26" s="127"/>
      <c r="I26" s="99">
        <f t="shared" si="0"/>
        <v>27950</v>
      </c>
      <c r="J26" s="190"/>
    </row>
    <row r="27" spans="2:10" x14ac:dyDescent="0.35">
      <c r="B27" s="23"/>
      <c r="C27" s="99" t="s">
        <v>70</v>
      </c>
      <c r="D27" s="99">
        <v>0</v>
      </c>
      <c r="E27" s="99">
        <v>27950</v>
      </c>
      <c r="F27" s="99">
        <v>0</v>
      </c>
      <c r="G27" s="99">
        <v>0</v>
      </c>
      <c r="H27" s="127"/>
      <c r="I27" s="99">
        <f t="shared" si="0"/>
        <v>27950</v>
      </c>
      <c r="J27" s="190"/>
    </row>
    <row r="28" spans="2:10" x14ac:dyDescent="0.35">
      <c r="B28" s="23"/>
      <c r="C28" s="99" t="s">
        <v>70</v>
      </c>
      <c r="D28" s="99">
        <v>0</v>
      </c>
      <c r="E28" s="99">
        <v>27950</v>
      </c>
      <c r="F28" s="99">
        <v>0</v>
      </c>
      <c r="G28" s="99">
        <v>0</v>
      </c>
      <c r="H28" s="127"/>
      <c r="I28" s="99">
        <f t="shared" si="0"/>
        <v>27950</v>
      </c>
      <c r="J28" s="190"/>
    </row>
    <row r="29" spans="2:10" s="6" customFormat="1" x14ac:dyDescent="0.35">
      <c r="B29" s="23"/>
      <c r="C29" s="92" t="s">
        <v>191</v>
      </c>
      <c r="D29" s="93"/>
      <c r="E29" s="93"/>
      <c r="F29" s="93"/>
      <c r="G29" s="93"/>
      <c r="H29"/>
      <c r="I29" s="92"/>
      <c r="J29" s="131" t="s">
        <v>192</v>
      </c>
    </row>
    <row r="30" spans="2:10" x14ac:dyDescent="0.35">
      <c r="B30" s="23"/>
      <c r="C30" s="44" t="s">
        <v>66</v>
      </c>
      <c r="D30" s="44">
        <v>37960</v>
      </c>
      <c r="E30" s="44">
        <v>0</v>
      </c>
      <c r="F30" s="44">
        <v>0</v>
      </c>
      <c r="G30" s="44">
        <v>0</v>
      </c>
      <c r="H30"/>
      <c r="I30" s="44">
        <f t="shared" ref="I30:I37" si="1">SUM(D30:G30)</f>
        <v>37960</v>
      </c>
    </row>
    <row r="31" spans="2:10" x14ac:dyDescent="0.35">
      <c r="B31" s="23" t="s">
        <v>0</v>
      </c>
      <c r="C31" s="44" t="s">
        <v>66</v>
      </c>
      <c r="D31" s="44">
        <v>37960</v>
      </c>
      <c r="E31" s="44">
        <v>0</v>
      </c>
      <c r="F31" s="44">
        <v>0</v>
      </c>
      <c r="G31" s="44">
        <v>0</v>
      </c>
      <c r="H31"/>
      <c r="I31" s="44">
        <f t="shared" si="1"/>
        <v>37960</v>
      </c>
    </row>
    <row r="32" spans="2:10" x14ac:dyDescent="0.35">
      <c r="B32" s="23"/>
      <c r="C32" s="44" t="s">
        <v>66</v>
      </c>
      <c r="D32" s="44">
        <v>37960</v>
      </c>
      <c r="E32" s="44">
        <v>0</v>
      </c>
      <c r="F32" s="44">
        <v>0</v>
      </c>
      <c r="G32" s="44">
        <v>0</v>
      </c>
      <c r="H32"/>
      <c r="I32" s="44">
        <f t="shared" si="1"/>
        <v>37960</v>
      </c>
    </row>
    <row r="33" spans="2:10" x14ac:dyDescent="0.35">
      <c r="B33" s="23"/>
      <c r="C33" s="44" t="s">
        <v>66</v>
      </c>
      <c r="D33" s="44">
        <v>37960</v>
      </c>
      <c r="E33" s="44">
        <v>0</v>
      </c>
      <c r="F33" s="44">
        <v>0</v>
      </c>
      <c r="G33" s="44">
        <v>0</v>
      </c>
      <c r="H33"/>
      <c r="I33" s="44">
        <f t="shared" si="1"/>
        <v>37960</v>
      </c>
    </row>
    <row r="34" spans="2:10" x14ac:dyDescent="0.35">
      <c r="B34" s="23"/>
      <c r="C34" s="44" t="s">
        <v>66</v>
      </c>
      <c r="D34" s="44">
        <v>37960</v>
      </c>
      <c r="E34" s="44">
        <v>0</v>
      </c>
      <c r="F34" s="44">
        <v>0</v>
      </c>
      <c r="G34" s="44">
        <v>0</v>
      </c>
      <c r="H34"/>
      <c r="I34" s="44">
        <f t="shared" si="1"/>
        <v>37960</v>
      </c>
    </row>
    <row r="35" spans="2:10" x14ac:dyDescent="0.35">
      <c r="B35" s="23" t="s">
        <v>0</v>
      </c>
      <c r="C35" s="44" t="s">
        <v>66</v>
      </c>
      <c r="D35" s="44">
        <v>37960</v>
      </c>
      <c r="E35" s="44">
        <v>0</v>
      </c>
      <c r="F35" s="44">
        <v>0</v>
      </c>
      <c r="G35" s="44">
        <v>0</v>
      </c>
      <c r="H35"/>
      <c r="I35" s="44">
        <f t="shared" si="1"/>
        <v>37960</v>
      </c>
    </row>
    <row r="36" spans="2:10" x14ac:dyDescent="0.35">
      <c r="B36" s="23"/>
      <c r="C36" s="44" t="s">
        <v>66</v>
      </c>
      <c r="D36" s="44">
        <v>37960</v>
      </c>
      <c r="E36" s="44">
        <v>0</v>
      </c>
      <c r="F36" s="44">
        <v>0</v>
      </c>
      <c r="G36" s="44">
        <v>0</v>
      </c>
      <c r="H36"/>
      <c r="I36" s="44">
        <f t="shared" si="1"/>
        <v>37960</v>
      </c>
    </row>
    <row r="37" spans="2:10" x14ac:dyDescent="0.35">
      <c r="B37" s="23"/>
      <c r="C37" s="44" t="s">
        <v>66</v>
      </c>
      <c r="D37" s="44">
        <v>37960</v>
      </c>
      <c r="E37" s="44">
        <v>0</v>
      </c>
      <c r="F37" s="44">
        <v>0</v>
      </c>
      <c r="G37" s="44">
        <v>0</v>
      </c>
      <c r="H37"/>
      <c r="I37" s="44">
        <f t="shared" si="1"/>
        <v>37960</v>
      </c>
    </row>
    <row r="38" spans="2:10" s="6" customFormat="1" x14ac:dyDescent="0.35">
      <c r="B38" s="23"/>
      <c r="C38" s="125" t="s">
        <v>193</v>
      </c>
      <c r="D38" s="93"/>
      <c r="E38" s="93"/>
      <c r="F38" s="93"/>
      <c r="G38" s="93"/>
      <c r="H38"/>
      <c r="I38" s="92"/>
    </row>
    <row r="39" spans="2:10" x14ac:dyDescent="0.35">
      <c r="B39" s="23"/>
      <c r="C39" s="99" t="s">
        <v>66</v>
      </c>
      <c r="D39" s="99">
        <v>37960</v>
      </c>
      <c r="E39" s="99">
        <v>0</v>
      </c>
      <c r="F39" s="99">
        <v>0</v>
      </c>
      <c r="G39" s="99">
        <v>0</v>
      </c>
      <c r="H39" s="127"/>
      <c r="I39" s="99">
        <f>SUM(D39:G39)</f>
        <v>37960</v>
      </c>
      <c r="J39" s="191" t="s">
        <v>194</v>
      </c>
    </row>
    <row r="40" spans="2:10" x14ac:dyDescent="0.35">
      <c r="B40" s="23"/>
      <c r="C40" s="99" t="s">
        <v>66</v>
      </c>
      <c r="D40" s="99">
        <v>37960</v>
      </c>
      <c r="E40" s="99">
        <v>0</v>
      </c>
      <c r="F40" s="99">
        <v>0</v>
      </c>
      <c r="G40" s="99">
        <v>0</v>
      </c>
      <c r="H40" s="127"/>
      <c r="I40" s="99">
        <f>SUM(D40:G40)</f>
        <v>37960</v>
      </c>
      <c r="J40" s="191"/>
    </row>
    <row r="41" spans="2:10" x14ac:dyDescent="0.35">
      <c r="B41" s="23" t="s">
        <v>0</v>
      </c>
      <c r="C41" s="99" t="s">
        <v>66</v>
      </c>
      <c r="D41" s="99">
        <v>37960</v>
      </c>
      <c r="E41" s="99">
        <v>0</v>
      </c>
      <c r="F41" s="99">
        <v>0</v>
      </c>
      <c r="G41" s="99">
        <v>0</v>
      </c>
      <c r="H41" s="127"/>
      <c r="I41" s="99">
        <f>SUM(D41:G41)</f>
        <v>37960</v>
      </c>
      <c r="J41" s="191"/>
    </row>
    <row r="42" spans="2:10" x14ac:dyDescent="0.35">
      <c r="B42" s="23"/>
      <c r="C42" s="99" t="s">
        <v>66</v>
      </c>
      <c r="D42" s="99">
        <v>37960</v>
      </c>
      <c r="E42" s="99">
        <v>0</v>
      </c>
      <c r="F42" s="99">
        <v>0</v>
      </c>
      <c r="G42" s="99">
        <v>0</v>
      </c>
      <c r="H42" s="127"/>
      <c r="I42" s="99">
        <f>SUM(D42:G42)</f>
        <v>37960</v>
      </c>
      <c r="J42" s="191"/>
    </row>
    <row r="43" spans="2:10" x14ac:dyDescent="0.35">
      <c r="B43" s="23"/>
      <c r="C43" s="99" t="s">
        <v>66</v>
      </c>
      <c r="D43" s="99">
        <v>37960</v>
      </c>
      <c r="E43" s="99">
        <v>0</v>
      </c>
      <c r="F43" s="99">
        <v>0</v>
      </c>
      <c r="G43" s="99">
        <v>0</v>
      </c>
      <c r="H43" s="127"/>
      <c r="I43" s="99">
        <f>SUM(D43:G43)</f>
        <v>37960</v>
      </c>
      <c r="J43" s="191"/>
    </row>
    <row r="44" spans="2:10" s="6" customFormat="1" x14ac:dyDescent="0.35">
      <c r="B44" s="23"/>
      <c r="C44" s="92" t="s">
        <v>71</v>
      </c>
      <c r="D44" s="93"/>
      <c r="E44" s="93"/>
      <c r="F44" s="93"/>
      <c r="G44" s="93"/>
      <c r="H44"/>
      <c r="I44" s="92"/>
      <c r="J44" s="131" t="s">
        <v>0</v>
      </c>
    </row>
    <row r="45" spans="2:10" x14ac:dyDescent="0.35">
      <c r="B45" s="23"/>
      <c r="C45" s="44" t="s">
        <v>66</v>
      </c>
      <c r="D45" s="44">
        <v>37960</v>
      </c>
      <c r="E45" s="44">
        <v>0</v>
      </c>
      <c r="F45" s="44">
        <v>0</v>
      </c>
      <c r="G45" s="44">
        <v>0</v>
      </c>
      <c r="H45"/>
      <c r="I45" s="44">
        <f t="shared" ref="I45:I50" si="2">SUM(D45:G45)</f>
        <v>37960</v>
      </c>
    </row>
    <row r="46" spans="2:10" x14ac:dyDescent="0.35">
      <c r="B46" s="23" t="s">
        <v>0</v>
      </c>
      <c r="C46" s="44" t="s">
        <v>66</v>
      </c>
      <c r="D46" s="44">
        <v>37960</v>
      </c>
      <c r="E46" s="44">
        <v>0</v>
      </c>
      <c r="F46" s="44">
        <v>0</v>
      </c>
      <c r="G46" s="44">
        <v>0</v>
      </c>
      <c r="H46"/>
      <c r="I46" s="44">
        <f t="shared" si="2"/>
        <v>37960</v>
      </c>
    </row>
    <row r="47" spans="2:10" x14ac:dyDescent="0.35">
      <c r="B47" s="23"/>
      <c r="C47" s="44" t="s">
        <v>66</v>
      </c>
      <c r="D47" s="44">
        <v>37960</v>
      </c>
      <c r="E47" s="44">
        <v>0</v>
      </c>
      <c r="F47" s="44">
        <v>0</v>
      </c>
      <c r="G47" s="44">
        <v>0</v>
      </c>
      <c r="H47"/>
      <c r="I47" s="44">
        <f t="shared" si="2"/>
        <v>37960</v>
      </c>
    </row>
    <row r="48" spans="2:10" x14ac:dyDescent="0.35">
      <c r="B48" s="23"/>
      <c r="C48" s="44" t="s">
        <v>66</v>
      </c>
      <c r="D48" s="44">
        <v>37960</v>
      </c>
      <c r="E48" s="44">
        <v>0</v>
      </c>
      <c r="F48" s="44">
        <v>0</v>
      </c>
      <c r="G48" s="44">
        <v>0</v>
      </c>
      <c r="H48"/>
      <c r="I48" s="44">
        <f t="shared" si="2"/>
        <v>37960</v>
      </c>
    </row>
    <row r="49" spans="2:10" x14ac:dyDescent="0.35">
      <c r="B49" s="23"/>
      <c r="C49" s="44" t="s">
        <v>66</v>
      </c>
      <c r="D49" s="44">
        <v>37960</v>
      </c>
      <c r="E49" s="44">
        <v>0</v>
      </c>
      <c r="F49" s="44">
        <v>0</v>
      </c>
      <c r="G49" s="44">
        <v>0</v>
      </c>
      <c r="H49"/>
      <c r="I49" s="44">
        <f t="shared" si="2"/>
        <v>37960</v>
      </c>
    </row>
    <row r="50" spans="2:10" ht="29" x14ac:dyDescent="0.35">
      <c r="B50" s="23"/>
      <c r="C50" s="44" t="s">
        <v>72</v>
      </c>
      <c r="D50" s="44">
        <v>492368</v>
      </c>
      <c r="E50" s="44">
        <v>0</v>
      </c>
      <c r="F50" s="44">
        <v>0</v>
      </c>
      <c r="G50" s="44">
        <v>0</v>
      </c>
      <c r="H50"/>
      <c r="I50" s="44">
        <f t="shared" si="2"/>
        <v>492368</v>
      </c>
    </row>
    <row r="51" spans="2:10" s="6" customFormat="1" x14ac:dyDescent="0.35">
      <c r="B51" s="23"/>
      <c r="C51" s="92" t="s">
        <v>195</v>
      </c>
      <c r="D51" s="93"/>
      <c r="E51" s="93"/>
      <c r="F51" s="93"/>
      <c r="G51" s="93"/>
      <c r="H51"/>
      <c r="I51" s="92"/>
      <c r="J51" s="131" t="s">
        <v>0</v>
      </c>
    </row>
    <row r="52" spans="2:10" x14ac:dyDescent="0.35">
      <c r="B52" s="23"/>
      <c r="C52" s="44" t="s">
        <v>66</v>
      </c>
      <c r="D52" s="44">
        <v>37960</v>
      </c>
      <c r="E52" s="44">
        <v>0</v>
      </c>
      <c r="F52" s="44">
        <v>0</v>
      </c>
      <c r="G52" s="44">
        <v>0</v>
      </c>
      <c r="H52"/>
      <c r="I52" s="44">
        <f>SUM(D52:G52)</f>
        <v>37960</v>
      </c>
    </row>
    <row r="53" spans="2:10" s="6" customFormat="1" x14ac:dyDescent="0.35">
      <c r="B53" s="23"/>
      <c r="C53" s="92" t="s">
        <v>73</v>
      </c>
      <c r="D53" s="93"/>
      <c r="E53" s="93"/>
      <c r="F53" s="93"/>
      <c r="G53" s="93"/>
      <c r="H53"/>
      <c r="I53" s="92"/>
      <c r="J53" s="6" t="s">
        <v>0</v>
      </c>
    </row>
    <row r="54" spans="2:10" x14ac:dyDescent="0.35">
      <c r="B54" s="23" t="s">
        <v>0</v>
      </c>
      <c r="C54" s="44" t="s">
        <v>70</v>
      </c>
      <c r="D54" s="13" t="s">
        <v>37</v>
      </c>
      <c r="E54" s="44">
        <v>27950</v>
      </c>
      <c r="F54" s="10"/>
      <c r="G54" s="10"/>
      <c r="H54"/>
      <c r="I54" s="44">
        <f>SUM(D54:G54)</f>
        <v>27950</v>
      </c>
    </row>
    <row r="55" spans="2:10" s="6" customFormat="1" x14ac:dyDescent="0.35">
      <c r="B55" s="23"/>
      <c r="C55" s="92" t="s">
        <v>74</v>
      </c>
      <c r="D55" s="93"/>
      <c r="E55" s="93"/>
      <c r="F55" s="93"/>
      <c r="G55" s="93"/>
      <c r="H55"/>
      <c r="I55" s="92"/>
      <c r="J55" s="6" t="s">
        <v>0</v>
      </c>
    </row>
    <row r="56" spans="2:10" x14ac:dyDescent="0.35">
      <c r="B56" s="23"/>
      <c r="C56" s="44" t="s">
        <v>70</v>
      </c>
      <c r="D56" s="44">
        <v>0</v>
      </c>
      <c r="E56" s="44">
        <v>27950</v>
      </c>
      <c r="F56" s="44">
        <v>0</v>
      </c>
      <c r="G56" s="44">
        <v>0</v>
      </c>
      <c r="H56"/>
      <c r="I56" s="44">
        <f>SUM(D56:G56)</f>
        <v>27950</v>
      </c>
    </row>
    <row r="57" spans="2:10" x14ac:dyDescent="0.35">
      <c r="B57" s="23"/>
      <c r="C57" s="44" t="s">
        <v>70</v>
      </c>
      <c r="D57" s="44">
        <v>0</v>
      </c>
      <c r="E57" s="44">
        <v>27950</v>
      </c>
      <c r="F57" s="44">
        <v>0</v>
      </c>
      <c r="G57" s="44">
        <v>0</v>
      </c>
      <c r="H57"/>
      <c r="I57" s="44">
        <f>SUM(D57:G57)</f>
        <v>27950</v>
      </c>
    </row>
    <row r="58" spans="2:10" x14ac:dyDescent="0.35">
      <c r="B58" s="23"/>
      <c r="C58" s="75" t="s">
        <v>15</v>
      </c>
      <c r="D58" s="82">
        <f>SUM(D17:D57)</f>
        <v>1213608</v>
      </c>
      <c r="E58" s="82">
        <f>SUM(E17:E57)</f>
        <v>391300</v>
      </c>
      <c r="F58" s="82">
        <f>SUM(F17:F57)</f>
        <v>0</v>
      </c>
      <c r="G58" s="82">
        <f>SUM(G17:G57)</f>
        <v>0</v>
      </c>
      <c r="H58"/>
      <c r="I58" s="82">
        <f>SUM(D58:G58)</f>
        <v>1604908</v>
      </c>
    </row>
    <row r="59" spans="2:10" x14ac:dyDescent="0.35">
      <c r="B59" s="23"/>
      <c r="C59" s="73" t="s">
        <v>50</v>
      </c>
      <c r="D59" s="76" t="s">
        <v>37</v>
      </c>
      <c r="E59" s="77"/>
      <c r="F59" s="77"/>
      <c r="G59" s="77"/>
      <c r="H59"/>
      <c r="I59" s="121"/>
    </row>
    <row r="60" spans="2:10" x14ac:dyDescent="0.35">
      <c r="B60" s="23"/>
      <c r="C60" s="15" t="s">
        <v>38</v>
      </c>
      <c r="D60" s="44">
        <v>0</v>
      </c>
      <c r="E60" s="44">
        <v>0</v>
      </c>
      <c r="F60" s="44">
        <v>0</v>
      </c>
      <c r="G60" s="44">
        <v>0</v>
      </c>
      <c r="H60"/>
      <c r="I60" s="44">
        <f>SUM(D60:G60)</f>
        <v>0</v>
      </c>
    </row>
    <row r="61" spans="2:10" x14ac:dyDescent="0.35">
      <c r="B61" s="23"/>
      <c r="C61" s="75" t="s">
        <v>16</v>
      </c>
      <c r="D61" s="82">
        <f>SUM(D60:D60)</f>
        <v>0</v>
      </c>
      <c r="E61" s="82">
        <f>SUM(E60:E60)</f>
        <v>0</v>
      </c>
      <c r="F61" s="82">
        <f>SUM(F60:F60)</f>
        <v>0</v>
      </c>
      <c r="G61" s="82">
        <f>SUM(G60:G60)</f>
        <v>0</v>
      </c>
      <c r="H61"/>
      <c r="I61" s="82">
        <f>SUM(D61:G61)</f>
        <v>0</v>
      </c>
    </row>
    <row r="62" spans="2:10" x14ac:dyDescent="0.35">
      <c r="B62" s="23"/>
      <c r="C62" s="73" t="s">
        <v>51</v>
      </c>
      <c r="D62" s="76" t="s">
        <v>37</v>
      </c>
      <c r="E62" s="77"/>
      <c r="F62" s="77"/>
      <c r="G62" s="77"/>
      <c r="H62"/>
      <c r="I62" s="121"/>
    </row>
    <row r="63" spans="2:10" x14ac:dyDescent="0.35">
      <c r="B63" s="23"/>
      <c r="C63" s="15" t="s">
        <v>38</v>
      </c>
      <c r="D63" s="44">
        <v>0</v>
      </c>
      <c r="E63" s="44">
        <v>0</v>
      </c>
      <c r="F63" s="44">
        <v>0</v>
      </c>
      <c r="G63" s="44">
        <v>0</v>
      </c>
      <c r="H63"/>
      <c r="I63" s="44">
        <f>SUM(D63:G63)</f>
        <v>0</v>
      </c>
    </row>
    <row r="64" spans="2:10" x14ac:dyDescent="0.35">
      <c r="B64" s="23"/>
      <c r="C64" s="75" t="s">
        <v>17</v>
      </c>
      <c r="D64" s="82">
        <f>SUM(D63:D63)</f>
        <v>0</v>
      </c>
      <c r="E64" s="82">
        <f>SUM(E63:E63)</f>
        <v>0</v>
      </c>
      <c r="F64" s="82">
        <f>SUM(F63:F63)</f>
        <v>0</v>
      </c>
      <c r="G64" s="82">
        <f>SUM(G63:G63)</f>
        <v>0</v>
      </c>
      <c r="H64"/>
      <c r="I64" s="82">
        <f>SUM(D64:G64)</f>
        <v>0</v>
      </c>
    </row>
    <row r="65" spans="2:9" x14ac:dyDescent="0.35">
      <c r="B65" s="23"/>
      <c r="C65" s="72" t="s">
        <v>174</v>
      </c>
      <c r="D65" s="71" t="s">
        <v>37</v>
      </c>
      <c r="E65" s="70"/>
      <c r="F65" s="70"/>
      <c r="G65" s="70"/>
      <c r="H65"/>
      <c r="I65" s="70"/>
    </row>
    <row r="66" spans="2:9" x14ac:dyDescent="0.35">
      <c r="B66" s="23"/>
      <c r="C66" s="15" t="s">
        <v>38</v>
      </c>
      <c r="D66" s="44">
        <v>0</v>
      </c>
      <c r="E66" s="44">
        <v>0</v>
      </c>
      <c r="F66" s="44">
        <v>0</v>
      </c>
      <c r="G66" s="44">
        <v>0</v>
      </c>
      <c r="H66"/>
      <c r="I66" s="44">
        <f>SUM(D66:G66)</f>
        <v>0</v>
      </c>
    </row>
    <row r="67" spans="2:9" x14ac:dyDescent="0.35">
      <c r="B67" s="23"/>
      <c r="C67" s="69" t="s">
        <v>18</v>
      </c>
      <c r="D67" s="111">
        <f>SUM(D66:D66)</f>
        <v>0</v>
      </c>
      <c r="E67" s="111">
        <f>SUM(E66:E66)</f>
        <v>0</v>
      </c>
      <c r="F67" s="111">
        <f>SUM(F66:F66)</f>
        <v>0</v>
      </c>
      <c r="G67" s="111">
        <f>SUM(G66:G66)</f>
        <v>0</v>
      </c>
      <c r="H67"/>
      <c r="I67" s="82">
        <f>SUM(D67:G67)</f>
        <v>0</v>
      </c>
    </row>
    <row r="68" spans="2:9" s="80" customFormat="1" x14ac:dyDescent="0.35">
      <c r="B68" s="79"/>
      <c r="C68" s="88" t="s">
        <v>196</v>
      </c>
      <c r="D68" s="104">
        <f>SUM(D67)</f>
        <v>0</v>
      </c>
      <c r="E68" s="104">
        <f>SUM(E67)</f>
        <v>0</v>
      </c>
      <c r="F68" s="104">
        <f>SUM(F67)</f>
        <v>0</v>
      </c>
      <c r="G68" s="89">
        <f>SUM(G67)</f>
        <v>0</v>
      </c>
      <c r="H68"/>
      <c r="I68" s="89">
        <f>SUM(D68:G68)</f>
        <v>0</v>
      </c>
    </row>
    <row r="69" spans="2:9" x14ac:dyDescent="0.35">
      <c r="B69" s="24"/>
      <c r="C69" s="69" t="s">
        <v>19</v>
      </c>
      <c r="D69" s="111">
        <f>SUM(D67,D64,D61,D58,D15,D12,D9)</f>
        <v>1213608</v>
      </c>
      <c r="E69" s="111">
        <f>SUM(E67,E64,E61,E58,E15,E12,E9)</f>
        <v>391300</v>
      </c>
      <c r="F69" s="111">
        <f>SUM(F67,F64,F61,F58,F15,F12,F9)</f>
        <v>0</v>
      </c>
      <c r="G69" s="111">
        <f>SUM(G67,G64,G61,G58,G15,G12,G9)</f>
        <v>0</v>
      </c>
      <c r="H69"/>
      <c r="I69" s="111">
        <f>SUM(D69:G69)</f>
        <v>1604908</v>
      </c>
    </row>
    <row r="70" spans="2:9" x14ac:dyDescent="0.35">
      <c r="B70" s="6"/>
      <c r="D70"/>
      <c r="E70"/>
      <c r="H70"/>
      <c r="I70" t="s">
        <v>42</v>
      </c>
    </row>
    <row r="71" spans="2:9" ht="29" x14ac:dyDescent="0.35">
      <c r="B71" s="60" t="s">
        <v>63</v>
      </c>
      <c r="C71" s="72" t="s">
        <v>63</v>
      </c>
      <c r="D71" s="71"/>
      <c r="E71" s="70"/>
      <c r="F71" s="70"/>
      <c r="G71" s="70"/>
      <c r="H71"/>
      <c r="I71" s="70" t="s">
        <v>42</v>
      </c>
    </row>
    <row r="72" spans="2:9" s="6" customFormat="1" x14ac:dyDescent="0.35">
      <c r="B72" s="113"/>
      <c r="C72" s="122" t="s">
        <v>197</v>
      </c>
      <c r="D72" s="112">
        <v>0</v>
      </c>
      <c r="E72" s="112">
        <v>0</v>
      </c>
      <c r="F72" s="112">
        <v>0</v>
      </c>
      <c r="G72" s="112">
        <v>0</v>
      </c>
      <c r="H72"/>
      <c r="I72" s="44">
        <f>SUM(D72:G72)</f>
        <v>0</v>
      </c>
    </row>
    <row r="73" spans="2:9" x14ac:dyDescent="0.35">
      <c r="B73" s="24"/>
      <c r="C73" s="123" t="s">
        <v>20</v>
      </c>
      <c r="D73" s="111">
        <f>SUM(D72:D72)</f>
        <v>0</v>
      </c>
      <c r="E73" s="111">
        <f>SUM(E72:E72)</f>
        <v>0</v>
      </c>
      <c r="F73" s="111">
        <f>SUM(F72:F72)</f>
        <v>0</v>
      </c>
      <c r="G73" s="111">
        <f>SUM(G72:G72)</f>
        <v>0</v>
      </c>
      <c r="H73"/>
      <c r="I73" s="111">
        <f>SUM(D73:G73)</f>
        <v>0</v>
      </c>
    </row>
    <row r="74" spans="2:9" ht="15" thickBot="1" x14ac:dyDescent="0.4">
      <c r="B74" s="6"/>
      <c r="D74"/>
      <c r="E74"/>
      <c r="H74"/>
      <c r="I74" t="s">
        <v>42</v>
      </c>
    </row>
    <row r="75" spans="2:9" s="1" customFormat="1" ht="29.5" thickBot="1" x14ac:dyDescent="0.4">
      <c r="B75" s="19" t="s">
        <v>21</v>
      </c>
      <c r="C75" s="19"/>
      <c r="D75" s="20">
        <f>SUM(D73,D69)</f>
        <v>1213608</v>
      </c>
      <c r="E75" s="20">
        <f>SUM(E73,E69)</f>
        <v>391300</v>
      </c>
      <c r="F75" s="20">
        <f>SUM(F73,F69)</f>
        <v>0</v>
      </c>
      <c r="G75" s="20">
        <f>SUM(G73,G69)</f>
        <v>0</v>
      </c>
      <c r="H75"/>
      <c r="I75" s="20">
        <f>SUM(I73,I69)</f>
        <v>1604908</v>
      </c>
    </row>
    <row r="76" spans="2:9" x14ac:dyDescent="0.35">
      <c r="B76" s="6"/>
    </row>
    <row r="77" spans="2:9" x14ac:dyDescent="0.35">
      <c r="B77" s="6"/>
    </row>
    <row r="78" spans="2:9" x14ac:dyDescent="0.35">
      <c r="B78" s="6"/>
    </row>
    <row r="79" spans="2:9" x14ac:dyDescent="0.35">
      <c r="B79" s="6"/>
    </row>
    <row r="80" spans="2:9" x14ac:dyDescent="0.35">
      <c r="B80" s="6"/>
    </row>
    <row r="81" spans="2:2" x14ac:dyDescent="0.35">
      <c r="B81" s="6"/>
    </row>
    <row r="82" spans="2:2" x14ac:dyDescent="0.35">
      <c r="B82" s="6"/>
    </row>
    <row r="83" spans="2:2" x14ac:dyDescent="0.35">
      <c r="B83" s="6"/>
    </row>
    <row r="84" spans="2:2" x14ac:dyDescent="0.35">
      <c r="B84" s="6"/>
    </row>
    <row r="85" spans="2:2" x14ac:dyDescent="0.35">
      <c r="B85" s="6"/>
    </row>
    <row r="86" spans="2:2" x14ac:dyDescent="0.35">
      <c r="B86" s="6"/>
    </row>
    <row r="87" spans="2:2" x14ac:dyDescent="0.35">
      <c r="B87" s="6"/>
    </row>
    <row r="88" spans="2:2" x14ac:dyDescent="0.35">
      <c r="B88" s="6"/>
    </row>
    <row r="89" spans="2:2" x14ac:dyDescent="0.35">
      <c r="B89" s="6"/>
    </row>
    <row r="90" spans="2:2" x14ac:dyDescent="0.35">
      <c r="B90" s="6"/>
    </row>
  </sheetData>
  <mergeCells count="3">
    <mergeCell ref="B5:I5"/>
    <mergeCell ref="J18:J28"/>
    <mergeCell ref="J39:J43"/>
  </mergeCells>
  <pageMargins left="0.7" right="0.7" top="0.75" bottom="0.75" header="0.3" footer="0.3"/>
  <pageSetup scale="78"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A6D4-57E6-4CF9-ABC8-E1EB8DB95FA7}">
  <sheetPr>
    <tabColor theme="9" tint="-0.249977111117893"/>
    <pageSetUpPr fitToPage="1"/>
  </sheetPr>
  <dimension ref="B2:AL58"/>
  <sheetViews>
    <sheetView showGridLines="0" topLeftCell="A41" zoomScale="85" zoomScaleNormal="85" workbookViewId="0">
      <selection activeCell="L43" sqref="L43"/>
    </sheetView>
  </sheetViews>
  <sheetFormatPr defaultColWidth="9.26953125" defaultRowHeight="14.5" x14ac:dyDescent="0.35"/>
  <cols>
    <col min="1" max="1" width="3.26953125" style="6" customWidth="1"/>
    <col min="2" max="2" width="10.26953125" style="6" customWidth="1"/>
    <col min="3" max="3" width="73.26953125" style="6" customWidth="1"/>
    <col min="4" max="4" width="12.453125" style="6" customWidth="1"/>
    <col min="5" max="5" width="12.54296875" style="62" customWidth="1"/>
    <col min="6" max="6" width="12.453125" style="6" customWidth="1"/>
    <col min="7" max="7" width="13" style="6" customWidth="1"/>
    <col min="8" max="8" width="1.26953125" style="6" customWidth="1"/>
    <col min="9" max="9" width="12.7265625" style="6" customWidth="1"/>
    <col min="10" max="10" width="10.26953125" style="6" customWidth="1"/>
    <col min="11" max="16384" width="9.26953125" style="6"/>
  </cols>
  <sheetData>
    <row r="2" spans="2:38" ht="23.5" x14ac:dyDescent="0.35">
      <c r="B2" s="61" t="s">
        <v>34</v>
      </c>
    </row>
    <row r="3" spans="2:38" x14ac:dyDescent="0.35">
      <c r="B3" s="63" t="s">
        <v>35</v>
      </c>
    </row>
    <row r="4" spans="2:38" x14ac:dyDescent="0.35">
      <c r="B4" s="63"/>
    </row>
    <row r="5" spans="2:38" ht="18.5" x14ac:dyDescent="0.35">
      <c r="B5" s="65" t="s">
        <v>3</v>
      </c>
      <c r="C5" s="102"/>
      <c r="D5" s="102"/>
      <c r="E5" s="102"/>
      <c r="F5" s="102"/>
      <c r="G5" s="102"/>
      <c r="I5" s="103"/>
    </row>
    <row r="6" spans="2:38" x14ac:dyDescent="0.35">
      <c r="B6" s="66" t="s">
        <v>4</v>
      </c>
      <c r="C6" s="66" t="s">
        <v>5</v>
      </c>
      <c r="D6" s="66" t="s">
        <v>6</v>
      </c>
      <c r="E6" s="67" t="s">
        <v>7</v>
      </c>
      <c r="F6" s="67" t="s">
        <v>8</v>
      </c>
      <c r="G6" s="67" t="s">
        <v>9</v>
      </c>
      <c r="I6" s="68" t="s">
        <v>10</v>
      </c>
    </row>
    <row r="7" spans="2:38" s="63" customFormat="1" ht="29" x14ac:dyDescent="0.35">
      <c r="B7" s="60" t="s">
        <v>11</v>
      </c>
      <c r="C7" s="73" t="s">
        <v>36</v>
      </c>
      <c r="D7" s="76" t="s">
        <v>37</v>
      </c>
      <c r="E7" s="77" t="s">
        <v>37</v>
      </c>
      <c r="F7" s="77" t="s">
        <v>37</v>
      </c>
      <c r="G7" s="77"/>
      <c r="H7" s="6"/>
      <c r="I7" s="78" t="s">
        <v>37</v>
      </c>
      <c r="J7" s="6"/>
      <c r="K7" s="6"/>
      <c r="L7" s="6"/>
      <c r="M7" s="6"/>
      <c r="N7" s="6"/>
      <c r="O7" s="6"/>
      <c r="P7" s="6"/>
      <c r="Q7" s="6"/>
      <c r="R7" s="6"/>
      <c r="S7" s="6"/>
      <c r="T7" s="6"/>
      <c r="U7" s="6"/>
      <c r="V7" s="6"/>
      <c r="W7" s="6"/>
      <c r="X7" s="6"/>
      <c r="Y7" s="6"/>
      <c r="Z7" s="6"/>
      <c r="AA7" s="6"/>
      <c r="AB7" s="6"/>
      <c r="AC7" s="6"/>
      <c r="AD7" s="6"/>
      <c r="AE7" s="6"/>
      <c r="AF7" s="6"/>
      <c r="AG7" s="6"/>
      <c r="AH7" s="6"/>
      <c r="AI7" s="6"/>
      <c r="AJ7" s="6"/>
      <c r="AK7" s="6"/>
      <c r="AL7" s="6"/>
    </row>
    <row r="8" spans="2:38" s="80" customFormat="1" x14ac:dyDescent="0.35">
      <c r="B8" s="79"/>
      <c r="C8" s="64" t="s">
        <v>89</v>
      </c>
      <c r="D8" s="44">
        <f>SUM(90000*0.75)</f>
        <v>67500</v>
      </c>
      <c r="E8" s="44">
        <f>SUM(D8+(D8*0.03))</f>
        <v>69525</v>
      </c>
      <c r="F8" s="44">
        <f t="shared" ref="F8:G8" si="0">SUM(E8+(E8*0.03))</f>
        <v>71610.75</v>
      </c>
      <c r="G8" s="44">
        <f t="shared" si="0"/>
        <v>73759.072499999995</v>
      </c>
      <c r="I8" s="44">
        <f>SUM(D8:G8)</f>
        <v>282394.82250000001</v>
      </c>
    </row>
    <row r="9" spans="2:38" x14ac:dyDescent="0.35">
      <c r="B9" s="23"/>
      <c r="C9" s="75" t="s">
        <v>12</v>
      </c>
      <c r="D9" s="82">
        <f>SUM(D8:D8)</f>
        <v>67500</v>
      </c>
      <c r="E9" s="82">
        <f>SUM(E8:E8)</f>
        <v>69525</v>
      </c>
      <c r="F9" s="82">
        <f>SUM(F8:F8)</f>
        <v>71610.75</v>
      </c>
      <c r="G9" s="82">
        <f>SUM(G8:G8)</f>
        <v>73759.072499999995</v>
      </c>
      <c r="I9" s="82">
        <f>SUM(D8:FG8)</f>
        <v>564789.64500000002</v>
      </c>
    </row>
    <row r="10" spans="2:38" x14ac:dyDescent="0.35">
      <c r="B10" s="74"/>
      <c r="C10" s="73" t="s">
        <v>101</v>
      </c>
      <c r="D10" s="76" t="s">
        <v>37</v>
      </c>
      <c r="E10" s="77"/>
      <c r="F10" s="77"/>
      <c r="G10" s="77"/>
      <c r="I10" s="78" t="s">
        <v>37</v>
      </c>
    </row>
    <row r="11" spans="2:38" customFormat="1" x14ac:dyDescent="0.35">
      <c r="B11" s="23"/>
      <c r="C11" s="64" t="s">
        <v>89</v>
      </c>
      <c r="D11" s="44">
        <f>SUM(D8*0.5203)</f>
        <v>35120.25</v>
      </c>
      <c r="E11" s="44">
        <f>SUM(E8*0.5203)</f>
        <v>36173.857499999998</v>
      </c>
      <c r="F11" s="44">
        <f>SUM(F8*0.5203)</f>
        <v>37259.073225</v>
      </c>
      <c r="G11" s="44">
        <f>SUM(G8*0.5203)</f>
        <v>38376.845421749997</v>
      </c>
      <c r="H11" s="80"/>
      <c r="I11" s="44">
        <f>SUM(D11:G11)</f>
        <v>146930.02614674999</v>
      </c>
    </row>
    <row r="12" spans="2:38" x14ac:dyDescent="0.35">
      <c r="B12" s="23"/>
      <c r="C12" s="75" t="s">
        <v>13</v>
      </c>
      <c r="D12" s="82">
        <f>SUM(D11:D11)</f>
        <v>35120.25</v>
      </c>
      <c r="E12" s="82">
        <f>SUM(E11:E11)</f>
        <v>36173.857499999998</v>
      </c>
      <c r="F12" s="82">
        <f>SUM(F11:F11)</f>
        <v>37259.073225</v>
      </c>
      <c r="G12" s="82">
        <f>SUM(G11:G11)</f>
        <v>38376.845421749997</v>
      </c>
      <c r="I12" s="82">
        <f>SUM(D11:FG11)</f>
        <v>293860.05229349999</v>
      </c>
    </row>
    <row r="13" spans="2:38" x14ac:dyDescent="0.35">
      <c r="B13" s="23"/>
      <c r="C13" s="73" t="s">
        <v>40</v>
      </c>
      <c r="D13" s="76" t="s">
        <v>37</v>
      </c>
      <c r="E13" s="77"/>
      <c r="F13" s="77"/>
      <c r="G13" s="77"/>
      <c r="I13" s="78" t="s">
        <v>37</v>
      </c>
    </row>
    <row r="14" spans="2:38" customFormat="1" x14ac:dyDescent="0.35">
      <c r="B14" s="23"/>
      <c r="C14" s="99" t="s">
        <v>38</v>
      </c>
      <c r="D14" s="44">
        <v>0</v>
      </c>
      <c r="E14" s="44">
        <v>0</v>
      </c>
      <c r="F14" s="44">
        <v>0</v>
      </c>
      <c r="G14" s="44">
        <v>0</v>
      </c>
      <c r="H14" s="80"/>
      <c r="I14" s="44">
        <f>SUM(D14:G14)</f>
        <v>0</v>
      </c>
    </row>
    <row r="15" spans="2:38" x14ac:dyDescent="0.35">
      <c r="B15" s="23"/>
      <c r="C15" s="75" t="s">
        <v>14</v>
      </c>
      <c r="D15" s="82">
        <f>SUM(D14:D14)</f>
        <v>0</v>
      </c>
      <c r="E15" s="82">
        <f t="shared" ref="E15:G15" si="1">SUM(E14:E14)</f>
        <v>0</v>
      </c>
      <c r="F15" s="82">
        <f t="shared" si="1"/>
        <v>0</v>
      </c>
      <c r="G15" s="82">
        <f t="shared" si="1"/>
        <v>0</v>
      </c>
      <c r="I15" s="82">
        <f>SUM(D13:FG14)</f>
        <v>0</v>
      </c>
    </row>
    <row r="16" spans="2:38" x14ac:dyDescent="0.35">
      <c r="B16" s="23"/>
      <c r="C16" s="107" t="s">
        <v>41</v>
      </c>
      <c r="D16" s="76"/>
      <c r="E16" s="77"/>
      <c r="F16" s="77"/>
      <c r="G16" s="77"/>
      <c r="I16" s="78" t="s">
        <v>42</v>
      </c>
    </row>
    <row r="17" spans="2:9" customFormat="1" x14ac:dyDescent="0.35">
      <c r="B17" s="23"/>
      <c r="C17" s="44" t="s">
        <v>38</v>
      </c>
      <c r="D17" s="44">
        <v>0</v>
      </c>
      <c r="E17" s="44">
        <v>0</v>
      </c>
      <c r="F17" s="44">
        <v>0</v>
      </c>
      <c r="G17" s="44">
        <v>0</v>
      </c>
      <c r="H17" s="80"/>
      <c r="I17" s="44">
        <f>SUM(D17:G17)</f>
        <v>0</v>
      </c>
    </row>
    <row r="18" spans="2:9" x14ac:dyDescent="0.35">
      <c r="B18" s="23"/>
      <c r="C18" s="75" t="s">
        <v>15</v>
      </c>
      <c r="D18" s="82">
        <f>SUM(D17:D17)</f>
        <v>0</v>
      </c>
      <c r="E18" s="82">
        <f>SUM(E17:E17)</f>
        <v>0</v>
      </c>
      <c r="F18" s="82">
        <f>SUM(F17:F17)</f>
        <v>0</v>
      </c>
      <c r="G18" s="82">
        <f>SUM(G17:G17)</f>
        <v>0</v>
      </c>
      <c r="I18" s="82">
        <f>SUM(D16:FG17)</f>
        <v>0</v>
      </c>
    </row>
    <row r="19" spans="2:9" x14ac:dyDescent="0.35">
      <c r="B19" s="23"/>
      <c r="C19" s="73" t="s">
        <v>50</v>
      </c>
      <c r="D19" s="76" t="s">
        <v>37</v>
      </c>
      <c r="E19" s="77"/>
      <c r="F19" s="77"/>
      <c r="G19" s="77"/>
      <c r="I19" s="78"/>
    </row>
    <row r="20" spans="2:9" customFormat="1" ht="29" x14ac:dyDescent="0.35">
      <c r="B20" s="23"/>
      <c r="C20" s="64" t="s">
        <v>103</v>
      </c>
      <c r="D20" s="44">
        <v>936.64</v>
      </c>
      <c r="E20" s="44">
        <v>0</v>
      </c>
      <c r="F20" s="44">
        <v>0</v>
      </c>
      <c r="G20" s="44">
        <v>0</v>
      </c>
      <c r="H20" s="80"/>
      <c r="I20" s="44">
        <f>SUM(D20:G20)</f>
        <v>936.64</v>
      </c>
    </row>
    <row r="21" spans="2:9" customFormat="1" x14ac:dyDescent="0.35">
      <c r="B21" s="23"/>
      <c r="C21" s="64" t="s">
        <v>104</v>
      </c>
      <c r="D21" s="44">
        <v>864.82</v>
      </c>
      <c r="E21" s="44"/>
      <c r="F21" s="44"/>
      <c r="G21" s="44"/>
      <c r="H21" s="80"/>
      <c r="I21" s="44">
        <f>SUM(D21:G21)</f>
        <v>864.82</v>
      </c>
    </row>
    <row r="22" spans="2:9" customFormat="1" x14ac:dyDescent="0.35">
      <c r="B22" s="23"/>
      <c r="C22" s="64" t="s">
        <v>105</v>
      </c>
      <c r="D22" s="44">
        <v>200</v>
      </c>
      <c r="E22" s="44">
        <v>0</v>
      </c>
      <c r="F22" s="44">
        <v>0</v>
      </c>
      <c r="G22" s="44">
        <v>0</v>
      </c>
      <c r="H22" s="80"/>
      <c r="I22" s="44">
        <f>SUM(D22:G22)</f>
        <v>200</v>
      </c>
    </row>
    <row r="23" spans="2:9" customFormat="1" x14ac:dyDescent="0.35">
      <c r="B23" s="23"/>
      <c r="C23" s="64" t="s">
        <v>198</v>
      </c>
      <c r="D23" s="44">
        <v>0</v>
      </c>
      <c r="E23" s="44"/>
      <c r="F23" s="44"/>
      <c r="G23" s="44"/>
      <c r="H23" s="80"/>
      <c r="I23" s="44">
        <f t="shared" ref="I23:I25" si="2">SUM(D23:G23)</f>
        <v>0</v>
      </c>
    </row>
    <row r="24" spans="2:9" customFormat="1" x14ac:dyDescent="0.35">
      <c r="B24" s="23"/>
      <c r="C24" s="64" t="s">
        <v>107</v>
      </c>
      <c r="D24" s="44">
        <v>39.99</v>
      </c>
      <c r="E24" s="44">
        <v>39.99</v>
      </c>
      <c r="F24" s="44">
        <v>39.99</v>
      </c>
      <c r="G24" s="44">
        <v>39.99</v>
      </c>
      <c r="H24" s="80"/>
      <c r="I24" s="44">
        <f t="shared" si="2"/>
        <v>159.96</v>
      </c>
    </row>
    <row r="25" spans="2:9" customFormat="1" x14ac:dyDescent="0.35">
      <c r="B25" s="23"/>
      <c r="C25" s="64" t="s">
        <v>99</v>
      </c>
      <c r="D25" s="44">
        <v>100</v>
      </c>
      <c r="E25" s="44">
        <v>200</v>
      </c>
      <c r="F25" s="44">
        <v>200</v>
      </c>
      <c r="G25" s="44">
        <v>200</v>
      </c>
      <c r="H25" s="80"/>
      <c r="I25" s="44">
        <f t="shared" si="2"/>
        <v>700</v>
      </c>
    </row>
    <row r="26" spans="2:9" x14ac:dyDescent="0.35">
      <c r="B26" s="23"/>
      <c r="C26" s="75" t="s">
        <v>16</v>
      </c>
      <c r="D26" s="82">
        <f>SUM(D20:D25)</f>
        <v>2141.4499999999998</v>
      </c>
      <c r="E26" s="82">
        <f t="shared" ref="E26:G26" si="3">SUM(E20:E25)</f>
        <v>239.99</v>
      </c>
      <c r="F26" s="82">
        <f t="shared" si="3"/>
        <v>239.99</v>
      </c>
      <c r="G26" s="82">
        <f t="shared" si="3"/>
        <v>239.99</v>
      </c>
      <c r="I26" s="82">
        <f>SUM(D20:G25)</f>
        <v>2861.4199999999996</v>
      </c>
    </row>
    <row r="27" spans="2:9" x14ac:dyDescent="0.35">
      <c r="B27" s="23"/>
      <c r="C27" s="73" t="s">
        <v>108</v>
      </c>
      <c r="D27" s="76"/>
      <c r="E27" s="77"/>
      <c r="F27" s="77"/>
      <c r="G27" s="77"/>
      <c r="I27" s="78"/>
    </row>
    <row r="28" spans="2:9" x14ac:dyDescent="0.35">
      <c r="B28" s="23"/>
      <c r="C28" s="96" t="s">
        <v>109</v>
      </c>
      <c r="D28" s="105"/>
      <c r="E28" s="105"/>
      <c r="F28" s="105"/>
      <c r="G28" s="106"/>
      <c r="I28" s="115"/>
    </row>
    <row r="29" spans="2:9" ht="58" x14ac:dyDescent="0.35">
      <c r="B29" s="23"/>
      <c r="C29" s="64" t="s">
        <v>199</v>
      </c>
      <c r="D29" s="81">
        <v>3300000</v>
      </c>
      <c r="E29" s="81">
        <v>3300000</v>
      </c>
      <c r="F29" s="81">
        <v>1700000</v>
      </c>
      <c r="G29" s="81"/>
      <c r="I29" s="81">
        <f>SUM(D29:G29)</f>
        <v>8300000</v>
      </c>
    </row>
    <row r="30" spans="2:9" ht="58" x14ac:dyDescent="0.35">
      <c r="B30" s="23"/>
      <c r="C30" s="64" t="s">
        <v>200</v>
      </c>
      <c r="D30" s="81">
        <v>475000</v>
      </c>
      <c r="E30" s="81">
        <v>475000</v>
      </c>
      <c r="F30" s="81">
        <v>235000</v>
      </c>
      <c r="G30" s="81"/>
      <c r="I30" s="81">
        <f>SUM(D30:G30)</f>
        <v>1185000</v>
      </c>
    </row>
    <row r="31" spans="2:9" ht="87" x14ac:dyDescent="0.35">
      <c r="B31" s="23"/>
      <c r="C31" s="64" t="s">
        <v>201</v>
      </c>
      <c r="D31" s="81">
        <v>50000</v>
      </c>
      <c r="E31" s="81">
        <v>50000</v>
      </c>
      <c r="F31" s="81">
        <v>25000</v>
      </c>
      <c r="G31" s="81"/>
      <c r="I31" s="81">
        <f>SUM(D31:G31)</f>
        <v>125000</v>
      </c>
    </row>
    <row r="32" spans="2:9" s="80" customFormat="1" x14ac:dyDescent="0.35">
      <c r="B32" s="79"/>
      <c r="C32" s="88" t="s">
        <v>112</v>
      </c>
      <c r="D32" s="89">
        <f>SUM(D29:D31)</f>
        <v>3825000</v>
      </c>
      <c r="E32" s="89">
        <f>SUM(E29:E31)</f>
        <v>3825000</v>
      </c>
      <c r="F32" s="89">
        <f>SUM(F29:F31)</f>
        <v>1960000</v>
      </c>
      <c r="G32" s="89"/>
      <c r="I32" s="89">
        <f>SUM(D29:G31)</f>
        <v>9610000</v>
      </c>
    </row>
    <row r="33" spans="2:9" x14ac:dyDescent="0.35">
      <c r="B33" s="23"/>
      <c r="C33" s="96" t="s">
        <v>113</v>
      </c>
      <c r="D33" s="105"/>
      <c r="E33" s="105"/>
      <c r="F33" s="105"/>
      <c r="G33" s="106"/>
      <c r="I33" s="115"/>
    </row>
    <row r="34" spans="2:9" ht="87" x14ac:dyDescent="0.35">
      <c r="B34" s="23"/>
      <c r="C34" s="64" t="s">
        <v>202</v>
      </c>
      <c r="D34" s="81">
        <v>4371000</v>
      </c>
      <c r="E34" s="81">
        <v>4370000</v>
      </c>
      <c r="F34" s="81"/>
      <c r="G34" s="81"/>
      <c r="I34" s="81">
        <f>SUM(D34:G34)</f>
        <v>8741000</v>
      </c>
    </row>
    <row r="35" spans="2:9" ht="58" x14ac:dyDescent="0.35">
      <c r="B35" s="23"/>
      <c r="C35" s="64" t="s">
        <v>200</v>
      </c>
      <c r="D35" s="81">
        <v>655000</v>
      </c>
      <c r="E35" s="81">
        <v>655000</v>
      </c>
      <c r="F35" s="81"/>
      <c r="G35" s="81"/>
      <c r="I35" s="81">
        <f>SUM(D35:G35)</f>
        <v>1310000</v>
      </c>
    </row>
    <row r="36" spans="2:9" ht="87" x14ac:dyDescent="0.35">
      <c r="B36" s="23"/>
      <c r="C36" s="64" t="s">
        <v>201</v>
      </c>
      <c r="D36" s="81">
        <v>50000</v>
      </c>
      <c r="E36" s="81">
        <v>50000</v>
      </c>
      <c r="F36" s="81"/>
      <c r="G36" s="81"/>
      <c r="I36" s="81">
        <f>SUM(D36:G36)</f>
        <v>100000</v>
      </c>
    </row>
    <row r="37" spans="2:9" s="80" customFormat="1" x14ac:dyDescent="0.35">
      <c r="B37" s="79"/>
      <c r="C37" s="88" t="s">
        <v>203</v>
      </c>
      <c r="D37" s="104">
        <f>SUM(D34:D36)</f>
        <v>5076000</v>
      </c>
      <c r="E37" s="104">
        <f>SUM(E34:E36)</f>
        <v>5075000</v>
      </c>
      <c r="F37" s="104">
        <f>SUM(F34:F36)</f>
        <v>0</v>
      </c>
      <c r="G37" s="104">
        <f>SUM(G34:G36)</f>
        <v>0</v>
      </c>
      <c r="I37" s="89">
        <f>SUM(D34:G36)</f>
        <v>10151000</v>
      </c>
    </row>
    <row r="38" spans="2:9" x14ac:dyDescent="0.35">
      <c r="B38" s="23"/>
      <c r="C38" s="96" t="s">
        <v>204</v>
      </c>
      <c r="D38" s="105"/>
      <c r="E38" s="105"/>
      <c r="F38" s="105"/>
      <c r="G38" s="106"/>
      <c r="I38" s="115"/>
    </row>
    <row r="39" spans="2:9" ht="72.5" x14ac:dyDescent="0.35">
      <c r="B39" s="23"/>
      <c r="C39" s="64" t="s">
        <v>205</v>
      </c>
      <c r="D39" s="81">
        <v>868800</v>
      </c>
      <c r="E39" s="81"/>
      <c r="F39" s="81"/>
      <c r="G39" s="81"/>
      <c r="I39" s="81">
        <f>SUM(D36:G38)</f>
        <v>10251000</v>
      </c>
    </row>
    <row r="40" spans="2:9" ht="58" x14ac:dyDescent="0.35">
      <c r="B40" s="23"/>
      <c r="C40" s="64" t="s">
        <v>200</v>
      </c>
      <c r="D40" s="81">
        <f>868800*0.15</f>
        <v>130320</v>
      </c>
      <c r="E40" s="81"/>
      <c r="F40" s="81"/>
      <c r="G40" s="81"/>
      <c r="I40" s="81">
        <f>SUM(D40:G40)</f>
        <v>130320</v>
      </c>
    </row>
    <row r="41" spans="2:9" ht="58" x14ac:dyDescent="0.35">
      <c r="B41" s="23"/>
      <c r="C41" s="64" t="s">
        <v>206</v>
      </c>
      <c r="D41" s="81">
        <v>15000</v>
      </c>
      <c r="E41" s="81"/>
      <c r="F41" s="81"/>
      <c r="G41" s="81"/>
      <c r="I41" s="81">
        <f>SUM(D41:G41)</f>
        <v>15000</v>
      </c>
    </row>
    <row r="42" spans="2:9" s="80" customFormat="1" x14ac:dyDescent="0.35">
      <c r="B42" s="79"/>
      <c r="C42" s="88" t="s">
        <v>207</v>
      </c>
      <c r="D42" s="104">
        <f>SUM(D39:D41)</f>
        <v>1014120</v>
      </c>
      <c r="E42" s="104">
        <f>SUM(E39:E41)</f>
        <v>0</v>
      </c>
      <c r="F42" s="104">
        <f>SUM(F39:F41)</f>
        <v>0</v>
      </c>
      <c r="G42" s="104">
        <f>SUM(G39:G41)</f>
        <v>0</v>
      </c>
      <c r="I42" s="89">
        <f>SUM(D39:G41)</f>
        <v>1014120</v>
      </c>
    </row>
    <row r="43" spans="2:9" x14ac:dyDescent="0.35">
      <c r="B43" s="23"/>
      <c r="C43" s="96" t="s">
        <v>208</v>
      </c>
      <c r="D43" s="105"/>
      <c r="E43" s="105"/>
      <c r="F43" s="105"/>
      <c r="G43" s="106"/>
      <c r="I43" s="115"/>
    </row>
    <row r="44" spans="2:9" ht="58" x14ac:dyDescent="0.35">
      <c r="B44" s="23"/>
      <c r="C44" s="64" t="s">
        <v>209</v>
      </c>
      <c r="D44" s="81">
        <v>800000</v>
      </c>
      <c r="E44" s="81"/>
      <c r="F44" s="81"/>
      <c r="G44" s="81"/>
      <c r="I44" s="81">
        <f>SUM(D44:G44)</f>
        <v>800000</v>
      </c>
    </row>
    <row r="45" spans="2:9" ht="58" x14ac:dyDescent="0.35">
      <c r="B45" s="23"/>
      <c r="C45" s="64" t="s">
        <v>200</v>
      </c>
      <c r="D45" s="81">
        <v>120000</v>
      </c>
      <c r="E45" s="81"/>
      <c r="F45" s="81"/>
      <c r="G45" s="81"/>
      <c r="I45" s="81">
        <f t="shared" ref="I45:I46" si="4">SUM(D45:G45)</f>
        <v>120000</v>
      </c>
    </row>
    <row r="46" spans="2:9" ht="58" x14ac:dyDescent="0.35">
      <c r="B46" s="23"/>
      <c r="C46" s="64" t="s">
        <v>206</v>
      </c>
      <c r="D46" s="81">
        <v>10000</v>
      </c>
      <c r="E46" s="81"/>
      <c r="F46" s="81"/>
      <c r="G46" s="81"/>
      <c r="I46" s="81">
        <f t="shared" si="4"/>
        <v>10000</v>
      </c>
    </row>
    <row r="47" spans="2:9" s="80" customFormat="1" ht="16.149999999999999" customHeight="1" x14ac:dyDescent="0.35">
      <c r="B47" s="79"/>
      <c r="C47" s="88" t="s">
        <v>210</v>
      </c>
      <c r="D47" s="104">
        <f>SUM(D44:D46)</f>
        <v>930000</v>
      </c>
      <c r="E47" s="104">
        <f>SUM(E44:E46)</f>
        <v>0</v>
      </c>
      <c r="F47" s="104">
        <f>SUM(F44:F46)</f>
        <v>0</v>
      </c>
      <c r="G47" s="104">
        <f>SUM(G44:G46)</f>
        <v>0</v>
      </c>
      <c r="I47" s="89">
        <f>SUM(D44:G46)</f>
        <v>930000</v>
      </c>
    </row>
    <row r="48" spans="2:9" s="80" customFormat="1" x14ac:dyDescent="0.35">
      <c r="B48" s="79"/>
      <c r="C48" s="90" t="s">
        <v>211</v>
      </c>
      <c r="D48" s="91">
        <f>SUM(D32,D37,D42,D47)</f>
        <v>10845120</v>
      </c>
      <c r="E48" s="91">
        <f>SUM(E32,E37,E42,E47)</f>
        <v>8900000</v>
      </c>
      <c r="F48" s="91">
        <f>SUM(F32,F37,F42,F47)</f>
        <v>1960000</v>
      </c>
      <c r="G48" s="91">
        <f>SUM(G32,G37,G42,G47)</f>
        <v>0</v>
      </c>
      <c r="I48" s="91">
        <f>SUM(I32,I37,I42,I47)</f>
        <v>21705120</v>
      </c>
    </row>
    <row r="49" spans="2:10" x14ac:dyDescent="0.35">
      <c r="B49" s="23"/>
      <c r="C49" s="73" t="s">
        <v>60</v>
      </c>
      <c r="D49" s="76" t="s">
        <v>37</v>
      </c>
      <c r="E49" s="77"/>
      <c r="F49" s="77"/>
      <c r="G49" s="77"/>
      <c r="I49" s="78"/>
    </row>
    <row r="50" spans="2:10" customFormat="1" x14ac:dyDescent="0.35">
      <c r="B50" s="23"/>
      <c r="C50" s="15" t="s">
        <v>38</v>
      </c>
      <c r="D50" s="15">
        <v>0</v>
      </c>
      <c r="E50" s="15">
        <v>0</v>
      </c>
      <c r="F50" s="15">
        <v>0</v>
      </c>
      <c r="G50" s="15">
        <v>0</v>
      </c>
      <c r="I50" s="15">
        <f>SUM(D50:G50)</f>
        <v>0</v>
      </c>
    </row>
    <row r="51" spans="2:10" s="80" customFormat="1" x14ac:dyDescent="0.35">
      <c r="B51" s="79"/>
      <c r="C51" s="88" t="s">
        <v>62</v>
      </c>
      <c r="D51" s="104">
        <f>SUM(D50)</f>
        <v>0</v>
      </c>
      <c r="E51" s="104">
        <f>SUM(E50)</f>
        <v>0</v>
      </c>
      <c r="F51" s="104">
        <f>SUM(F50)</f>
        <v>0</v>
      </c>
      <c r="G51" s="89">
        <f>SUM(G50)</f>
        <v>0</v>
      </c>
      <c r="I51" s="89">
        <f>SUM(D51:G51)</f>
        <v>0</v>
      </c>
    </row>
    <row r="52" spans="2:10" x14ac:dyDescent="0.35">
      <c r="B52" s="24"/>
      <c r="C52" s="69" t="s">
        <v>118</v>
      </c>
      <c r="D52" s="111">
        <f>SUM(D9,D12,D15,D18,D26,D48,D51)</f>
        <v>10949881.699999999</v>
      </c>
      <c r="E52" s="111">
        <f>SUM(E9,E12,E15,E18,E26,E48,E51)</f>
        <v>9005938.8475000001</v>
      </c>
      <c r="F52" s="111">
        <f>SUM(F9,F12,F15,F18,F26,F48,F51)</f>
        <v>2069109.8132249999</v>
      </c>
      <c r="G52" s="111">
        <f>SUM(G9,G12,G15,G18,G26,G48,G51)</f>
        <v>112375.90792175</v>
      </c>
      <c r="I52" s="111">
        <f>SUM(I9,I12,I15,I18,I26,I48,I51)</f>
        <v>22566631.117293499</v>
      </c>
    </row>
    <row r="53" spans="2:10" customFormat="1" x14ac:dyDescent="0.35"/>
    <row r="54" spans="2:10" ht="29" x14ac:dyDescent="0.35">
      <c r="B54" s="60" t="s">
        <v>63</v>
      </c>
      <c r="C54" s="73" t="s">
        <v>63</v>
      </c>
      <c r="D54" s="76"/>
      <c r="E54" s="77"/>
      <c r="F54" s="77"/>
      <c r="G54" s="114"/>
      <c r="I54" s="78" t="s">
        <v>42</v>
      </c>
    </row>
    <row r="55" spans="2:10" ht="29" x14ac:dyDescent="0.35">
      <c r="B55" s="23"/>
      <c r="C55" s="133" t="s">
        <v>64</v>
      </c>
      <c r="D55" s="120">
        <f>SUM(0.1*(D9+D12))</f>
        <v>10262.025000000001</v>
      </c>
      <c r="E55" s="120">
        <f t="shared" ref="E55" si="5">SUM(0.1*(E9+E12))</f>
        <v>10569.885750000001</v>
      </c>
      <c r="F55" s="120">
        <f>SUM(0.1*(F9+F12))</f>
        <v>10886.9823225</v>
      </c>
      <c r="G55" s="120">
        <f>SUM(0.1*(G9+G12))</f>
        <v>11213.591792175001</v>
      </c>
      <c r="I55" s="120">
        <f>SUM(D55:G55)</f>
        <v>42932.484864675003</v>
      </c>
    </row>
    <row r="56" spans="2:10" x14ac:dyDescent="0.35">
      <c r="B56" s="24"/>
      <c r="C56" s="69" t="s">
        <v>119</v>
      </c>
      <c r="D56" s="111">
        <f>SUM(D55:D55)</f>
        <v>10262.025000000001</v>
      </c>
      <c r="E56" s="111">
        <f>SUM(E55:E55)</f>
        <v>10569.885750000001</v>
      </c>
      <c r="F56" s="111">
        <f>SUM(F55:F55)</f>
        <v>10886.9823225</v>
      </c>
      <c r="G56" s="111">
        <f>SUM(G55:G55)</f>
        <v>11213.591792175001</v>
      </c>
      <c r="I56" s="111">
        <f>SUM(D56:G56)</f>
        <v>42932.484864675003</v>
      </c>
    </row>
    <row r="57" spans="2:10" ht="15" thickBot="1" x14ac:dyDescent="0.4">
      <c r="E57" s="6"/>
      <c r="I57" s="6" t="s">
        <v>42</v>
      </c>
    </row>
    <row r="58" spans="2:10" s="83" customFormat="1" ht="15" thickBot="1" x14ac:dyDescent="0.4">
      <c r="B58" s="84" t="s">
        <v>21</v>
      </c>
      <c r="C58" s="85"/>
      <c r="D58" s="86">
        <f>SUM(D56,D52)</f>
        <v>10960143.725</v>
      </c>
      <c r="E58" s="86">
        <f>SUM(E56,E52)</f>
        <v>9016508.7332499996</v>
      </c>
      <c r="F58" s="86">
        <f>SUM(F56,F52)</f>
        <v>2079996.7955475</v>
      </c>
      <c r="G58" s="86">
        <f>SUM(G56,G52)</f>
        <v>123589.499713925</v>
      </c>
      <c r="I58" s="87">
        <f>SUM(I56,I52)</f>
        <v>22609563.602158174</v>
      </c>
      <c r="J58" s="128" t="s">
        <v>212</v>
      </c>
    </row>
  </sheetData>
  <pageMargins left="0.7" right="0.7" top="0.75" bottom="0.75" header="0.3" footer="0.3"/>
  <pageSetup scale="68"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3283E-A196-4AB2-8F4D-13D9860EB017}">
  <sheetPr>
    <tabColor theme="9" tint="0.39997558519241921"/>
    <pageSetUpPr fitToPage="1"/>
  </sheetPr>
  <dimension ref="B2:AL75"/>
  <sheetViews>
    <sheetView showGridLines="0" zoomScale="86" zoomScaleNormal="70" workbookViewId="0">
      <pane xSplit="3" ySplit="6" topLeftCell="D24" activePane="bottomRight" state="frozen"/>
      <selection pane="topRight" activeCell="R20" sqref="R20:W20"/>
      <selection pane="bottomLeft" activeCell="R20" sqref="R20:W20"/>
      <selection pane="bottomRight" activeCell="R45" sqref="R45"/>
    </sheetView>
  </sheetViews>
  <sheetFormatPr defaultColWidth="9.26953125" defaultRowHeight="14.5" x14ac:dyDescent="0.35"/>
  <cols>
    <col min="1" max="1" width="3.26953125" customWidth="1"/>
    <col min="2" max="2" width="9.7265625" customWidth="1"/>
    <col min="3" max="3" width="44.453125" customWidth="1"/>
    <col min="4" max="4" width="12.7265625" style="6" customWidth="1"/>
    <col min="5" max="5" width="12.453125" style="2" customWidth="1"/>
    <col min="6" max="7" width="12.7265625" customWidth="1"/>
    <col min="8" max="8" width="2.453125" style="7" customWidth="1"/>
    <col min="9" max="9" width="14.453125" customWidth="1"/>
    <col min="10" max="10" width="10.26953125" customWidth="1"/>
  </cols>
  <sheetData>
    <row r="2" spans="2:38" ht="23.5" x14ac:dyDescent="0.55000000000000004">
      <c r="B2" s="30" t="s">
        <v>34</v>
      </c>
    </row>
    <row r="3" spans="2:38" x14ac:dyDescent="0.35">
      <c r="B3" s="5" t="s">
        <v>35</v>
      </c>
    </row>
    <row r="4" spans="2:38" x14ac:dyDescent="0.35">
      <c r="B4" s="5"/>
    </row>
    <row r="5" spans="2:38" s="6" customFormat="1" ht="18.5" x14ac:dyDescent="0.35">
      <c r="B5" s="65" t="s">
        <v>3</v>
      </c>
      <c r="C5" s="102"/>
      <c r="D5" s="102"/>
      <c r="E5" s="102"/>
      <c r="F5" s="102"/>
      <c r="G5" s="102"/>
      <c r="H5" s="7"/>
      <c r="I5" s="102"/>
    </row>
    <row r="6" spans="2:38" s="6" customFormat="1" ht="29" x14ac:dyDescent="0.35">
      <c r="B6" s="66" t="s">
        <v>4</v>
      </c>
      <c r="C6" s="66" t="s">
        <v>5</v>
      </c>
      <c r="D6" s="66" t="s">
        <v>6</v>
      </c>
      <c r="E6" s="67" t="s">
        <v>7</v>
      </c>
      <c r="F6" s="67" t="s">
        <v>8</v>
      </c>
      <c r="G6" s="67" t="s">
        <v>9</v>
      </c>
      <c r="H6" s="7"/>
      <c r="I6" s="67" t="s">
        <v>10</v>
      </c>
    </row>
    <row r="7" spans="2:38" s="63" customFormat="1" ht="29" x14ac:dyDescent="0.35">
      <c r="B7" s="60" t="s">
        <v>11</v>
      </c>
      <c r="C7" s="73" t="s">
        <v>36</v>
      </c>
      <c r="D7" s="76" t="s">
        <v>37</v>
      </c>
      <c r="E7" s="77" t="s">
        <v>37</v>
      </c>
      <c r="F7" s="77" t="s">
        <v>37</v>
      </c>
      <c r="G7" s="77"/>
      <c r="H7" s="6"/>
      <c r="I7" s="78" t="s">
        <v>37</v>
      </c>
      <c r="J7" s="6"/>
      <c r="K7" s="6"/>
      <c r="L7" s="6"/>
      <c r="M7" s="6"/>
      <c r="N7" s="6"/>
      <c r="O7" s="6"/>
      <c r="P7" s="6"/>
      <c r="Q7" s="6"/>
      <c r="R7" s="6"/>
      <c r="S7" s="6"/>
      <c r="T7" s="6"/>
      <c r="U7" s="6"/>
      <c r="V7" s="6"/>
      <c r="W7" s="6"/>
      <c r="X7" s="6"/>
      <c r="Y7" s="6"/>
      <c r="Z7" s="6"/>
      <c r="AA7" s="6"/>
      <c r="AB7" s="6"/>
      <c r="AC7" s="6"/>
      <c r="AD7" s="6"/>
      <c r="AE7" s="6"/>
      <c r="AF7" s="6"/>
      <c r="AG7" s="6"/>
      <c r="AH7" s="6"/>
      <c r="AI7" s="6"/>
      <c r="AJ7" s="6"/>
      <c r="AK7" s="6"/>
      <c r="AL7" s="6"/>
    </row>
    <row r="8" spans="2:38" s="80" customFormat="1" x14ac:dyDescent="0.35">
      <c r="B8" s="79"/>
      <c r="C8" s="64" t="s">
        <v>89</v>
      </c>
      <c r="D8" s="44">
        <f>SUM(90000*0.25)</f>
        <v>22500</v>
      </c>
      <c r="E8" s="44">
        <f>SUM(D8+(D8*0.03))</f>
        <v>23175</v>
      </c>
      <c r="F8" s="44">
        <f t="shared" ref="F8:G8" si="0">SUM(E8+(E8*0.03))</f>
        <v>23870.25</v>
      </c>
      <c r="G8" s="44">
        <f t="shared" si="0"/>
        <v>24586.357499999998</v>
      </c>
      <c r="I8" s="44">
        <f>SUM(D8:G8)</f>
        <v>94131.607499999998</v>
      </c>
    </row>
    <row r="9" spans="2:38" s="6" customFormat="1" x14ac:dyDescent="0.35">
      <c r="B9" s="23"/>
      <c r="C9" s="75" t="s">
        <v>12</v>
      </c>
      <c r="D9" s="82">
        <f>SUM(D8:D8)</f>
        <v>22500</v>
      </c>
      <c r="E9" s="82">
        <f>SUM(E8:E8)</f>
        <v>23175</v>
      </c>
      <c r="F9" s="82">
        <f>SUM(F8:F8)</f>
        <v>23870.25</v>
      </c>
      <c r="G9" s="82">
        <f>SUM(G8:G8)</f>
        <v>24586.357499999998</v>
      </c>
      <c r="I9" s="82">
        <f>SUM(D8:G8)</f>
        <v>94131.607499999998</v>
      </c>
    </row>
    <row r="10" spans="2:38" s="63" customFormat="1" x14ac:dyDescent="0.35">
      <c r="B10" s="23"/>
      <c r="C10" s="73" t="s">
        <v>39</v>
      </c>
      <c r="D10" s="76" t="s">
        <v>37</v>
      </c>
      <c r="E10" s="77"/>
      <c r="F10" s="77"/>
      <c r="G10" s="77"/>
      <c r="H10" s="6"/>
      <c r="I10" s="78" t="s">
        <v>37</v>
      </c>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row>
    <row r="11" spans="2:38" x14ac:dyDescent="0.35">
      <c r="B11" s="23"/>
      <c r="C11" s="64" t="s">
        <v>89</v>
      </c>
      <c r="D11" s="44">
        <f>SUM(D8*0.5203)</f>
        <v>11706.75</v>
      </c>
      <c r="E11" s="44">
        <f>SUM(E8*0.5203)</f>
        <v>12057.952499999999</v>
      </c>
      <c r="F11" s="44">
        <f>SUM(F8*0.5203)</f>
        <v>12419.691074999999</v>
      </c>
      <c r="G11" s="44">
        <f>SUM(G8*0.5203)</f>
        <v>12792.281807249999</v>
      </c>
      <c r="H11" s="80"/>
      <c r="I11" s="44">
        <f>SUM(D11:G11)</f>
        <v>48976.675382249996</v>
      </c>
    </row>
    <row r="12" spans="2:38" s="6" customFormat="1" x14ac:dyDescent="0.35">
      <c r="B12" s="23"/>
      <c r="C12" s="75" t="s">
        <v>13</v>
      </c>
      <c r="D12" s="82">
        <f>SUM(D11:D11)</f>
        <v>11706.75</v>
      </c>
      <c r="E12" s="82">
        <f>SUM(E11:E11)</f>
        <v>12057.952499999999</v>
      </c>
      <c r="F12" s="82">
        <f>SUM(F11:F11)</f>
        <v>12419.691074999999</v>
      </c>
      <c r="G12" s="82">
        <f>SUM(G11:G11)</f>
        <v>12792.281807249999</v>
      </c>
      <c r="I12" s="82">
        <f>SUM(D11:G11)</f>
        <v>48976.675382249996</v>
      </c>
    </row>
    <row r="13" spans="2:38" s="63" customFormat="1" x14ac:dyDescent="0.35">
      <c r="B13" s="23"/>
      <c r="C13" s="73" t="s">
        <v>40</v>
      </c>
      <c r="D13" s="76" t="s">
        <v>37</v>
      </c>
      <c r="E13" s="77"/>
      <c r="F13" s="77"/>
      <c r="G13" s="77"/>
      <c r="H13" s="6"/>
      <c r="I13" s="78" t="s">
        <v>37</v>
      </c>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row>
    <row r="14" spans="2:38" x14ac:dyDescent="0.35">
      <c r="B14" s="23"/>
      <c r="C14" s="44" t="s">
        <v>38</v>
      </c>
      <c r="D14" s="44">
        <v>0</v>
      </c>
      <c r="E14" s="44">
        <v>0</v>
      </c>
      <c r="F14" s="44">
        <v>0</v>
      </c>
      <c r="G14" s="44">
        <v>0</v>
      </c>
      <c r="H14" s="80"/>
      <c r="I14" s="44">
        <f>SUM(D14:G14)</f>
        <v>0</v>
      </c>
    </row>
    <row r="15" spans="2:38" s="6" customFormat="1" x14ac:dyDescent="0.35">
      <c r="B15" s="23"/>
      <c r="C15" s="75" t="s">
        <v>14</v>
      </c>
      <c r="D15" s="82">
        <f>SUM(D14:D14)</f>
        <v>0</v>
      </c>
      <c r="E15" s="82">
        <f>SUM(E14:E14)</f>
        <v>0</v>
      </c>
      <c r="F15" s="82">
        <f>SUM(F14:F14)</f>
        <v>0</v>
      </c>
      <c r="G15" s="82">
        <f>SUM(G14:G14)</f>
        <v>0</v>
      </c>
      <c r="I15" s="82">
        <f>SUM(D14:G14)</f>
        <v>0</v>
      </c>
    </row>
    <row r="16" spans="2:38" s="63" customFormat="1" x14ac:dyDescent="0.35">
      <c r="B16" s="23"/>
      <c r="C16" s="73" t="s">
        <v>41</v>
      </c>
      <c r="D16" s="76"/>
      <c r="E16" s="77"/>
      <c r="F16" s="77"/>
      <c r="G16" s="77"/>
      <c r="H16" s="6"/>
      <c r="I16" s="78" t="s">
        <v>42</v>
      </c>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row>
    <row r="17" spans="2:38" x14ac:dyDescent="0.35">
      <c r="B17" s="23"/>
      <c r="C17" s="44" t="s">
        <v>38</v>
      </c>
      <c r="D17" s="44">
        <v>0</v>
      </c>
      <c r="E17" s="44">
        <v>0</v>
      </c>
      <c r="F17" s="44">
        <v>0</v>
      </c>
      <c r="G17" s="44">
        <v>0</v>
      </c>
      <c r="H17" s="80"/>
      <c r="I17" s="44">
        <f>SUM(D17:G17)</f>
        <v>0</v>
      </c>
    </row>
    <row r="18" spans="2:38" s="6" customFormat="1" x14ac:dyDescent="0.35">
      <c r="B18" s="23"/>
      <c r="C18" s="75" t="s">
        <v>15</v>
      </c>
      <c r="D18" s="82">
        <f>SUM(D17:D17)</f>
        <v>0</v>
      </c>
      <c r="E18" s="82">
        <f>SUM(E17:E17)</f>
        <v>0</v>
      </c>
      <c r="F18" s="82">
        <f>SUM(F17:F17)</f>
        <v>0</v>
      </c>
      <c r="G18" s="82">
        <f>SUM(G17:G17)</f>
        <v>0</v>
      </c>
      <c r="I18" s="82">
        <f>SUM(D17:G17)</f>
        <v>0</v>
      </c>
    </row>
    <row r="19" spans="2:38" s="63" customFormat="1" x14ac:dyDescent="0.35">
      <c r="B19" s="23"/>
      <c r="C19" s="73" t="s">
        <v>50</v>
      </c>
      <c r="D19" s="76" t="s">
        <v>37</v>
      </c>
      <c r="E19" s="77"/>
      <c r="F19" s="77"/>
      <c r="G19" s="77"/>
      <c r="H19" s="6"/>
      <c r="I19" s="78"/>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row>
    <row r="20" spans="2:38" x14ac:dyDescent="0.35">
      <c r="B20" s="23"/>
      <c r="C20" s="44" t="s">
        <v>38</v>
      </c>
      <c r="D20" s="44">
        <v>0</v>
      </c>
      <c r="E20" s="44">
        <v>0</v>
      </c>
      <c r="F20" s="44">
        <v>0</v>
      </c>
      <c r="G20" s="44">
        <v>0</v>
      </c>
      <c r="H20" s="80"/>
      <c r="I20" s="44">
        <f>SUM(D20:G20)</f>
        <v>0</v>
      </c>
    </row>
    <row r="21" spans="2:38" s="6" customFormat="1" x14ac:dyDescent="0.35">
      <c r="B21" s="23"/>
      <c r="C21" s="75" t="s">
        <v>16</v>
      </c>
      <c r="D21" s="82">
        <f>SUM(D20:D20)</f>
        <v>0</v>
      </c>
      <c r="E21" s="82">
        <f>SUM(E20:E20)</f>
        <v>0</v>
      </c>
      <c r="F21" s="82">
        <f>SUM(F20:F20)</f>
        <v>0</v>
      </c>
      <c r="G21" s="82">
        <f>SUM(G20:G20)</f>
        <v>0</v>
      </c>
      <c r="I21" s="82">
        <f>SUM(D20:G20)</f>
        <v>0</v>
      </c>
    </row>
    <row r="22" spans="2:38" s="63" customFormat="1" x14ac:dyDescent="0.35">
      <c r="B22" s="23"/>
      <c r="C22" s="73" t="s">
        <v>51</v>
      </c>
      <c r="D22" s="76" t="s">
        <v>37</v>
      </c>
      <c r="E22" s="77"/>
      <c r="F22" s="77"/>
      <c r="G22" s="77"/>
      <c r="H22" s="6"/>
      <c r="I22" s="78"/>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row>
    <row r="23" spans="2:38" s="6" customFormat="1" x14ac:dyDescent="0.35">
      <c r="B23" s="23"/>
      <c r="C23" s="186" t="s">
        <v>213</v>
      </c>
      <c r="D23" s="187"/>
      <c r="E23" s="187"/>
      <c r="F23" s="187"/>
      <c r="G23" s="188"/>
      <c r="I23" s="115"/>
    </row>
    <row r="24" spans="2:38" x14ac:dyDescent="0.35">
      <c r="B24" s="23"/>
      <c r="C24" s="13"/>
      <c r="D24" s="15">
        <v>803000</v>
      </c>
      <c r="E24" s="15">
        <v>0</v>
      </c>
      <c r="F24" s="15">
        <v>0</v>
      </c>
      <c r="G24" s="15">
        <v>0</v>
      </c>
      <c r="H24" s="35"/>
      <c r="I24" s="44">
        <f>SUM(D24:G24)</f>
        <v>803000</v>
      </c>
    </row>
    <row r="25" spans="2:38" s="80" customFormat="1" x14ac:dyDescent="0.35">
      <c r="B25" s="79"/>
      <c r="C25" s="88" t="s">
        <v>214</v>
      </c>
      <c r="D25" s="89">
        <f>SUM(D24:D24)</f>
        <v>803000</v>
      </c>
      <c r="E25" s="89">
        <f t="shared" ref="E25:G25" si="1">SUM(E24:E24)</f>
        <v>0</v>
      </c>
      <c r="F25" s="89">
        <f t="shared" si="1"/>
        <v>0</v>
      </c>
      <c r="G25" s="89">
        <f t="shared" si="1"/>
        <v>0</v>
      </c>
      <c r="I25" s="89">
        <f>SUM(D25:G25)</f>
        <v>803000</v>
      </c>
    </row>
    <row r="26" spans="2:38" s="6" customFormat="1" ht="14.5" customHeight="1" x14ac:dyDescent="0.35">
      <c r="B26" s="23"/>
      <c r="C26" s="186" t="s">
        <v>215</v>
      </c>
      <c r="D26" s="187"/>
      <c r="E26" s="187"/>
      <c r="F26" s="187"/>
      <c r="G26" s="188"/>
      <c r="I26" s="115"/>
    </row>
    <row r="27" spans="2:38" x14ac:dyDescent="0.35">
      <c r="B27" s="23"/>
      <c r="C27" s="13"/>
      <c r="D27" s="15">
        <v>817000</v>
      </c>
      <c r="E27" s="15">
        <v>0</v>
      </c>
      <c r="F27" s="15">
        <v>0</v>
      </c>
      <c r="G27" s="15">
        <v>0</v>
      </c>
      <c r="H27" s="35"/>
      <c r="I27" s="44">
        <f>SUM(D27:G27)</f>
        <v>817000</v>
      </c>
    </row>
    <row r="28" spans="2:38" s="80" customFormat="1" x14ac:dyDescent="0.35">
      <c r="B28" s="79"/>
      <c r="C28" s="88" t="s">
        <v>214</v>
      </c>
      <c r="D28" s="89">
        <f>SUM(D27:D27)</f>
        <v>817000</v>
      </c>
      <c r="E28" s="89">
        <f t="shared" ref="E28:G28" si="2">SUM(E27:E27)</f>
        <v>0</v>
      </c>
      <c r="F28" s="89">
        <f t="shared" si="2"/>
        <v>0</v>
      </c>
      <c r="G28" s="89">
        <f t="shared" si="2"/>
        <v>0</v>
      </c>
      <c r="I28" s="89">
        <f>SUM(D28:G28)</f>
        <v>817000</v>
      </c>
    </row>
    <row r="29" spans="2:38" s="6" customFormat="1" x14ac:dyDescent="0.35">
      <c r="B29" s="23"/>
      <c r="C29" s="186" t="s">
        <v>216</v>
      </c>
      <c r="D29" s="187"/>
      <c r="E29" s="187"/>
      <c r="F29" s="187"/>
      <c r="G29" s="188"/>
      <c r="I29" s="115"/>
    </row>
    <row r="30" spans="2:38" x14ac:dyDescent="0.35">
      <c r="B30" s="23"/>
      <c r="C30" s="13"/>
      <c r="D30" s="15">
        <v>1064000</v>
      </c>
      <c r="E30" s="15">
        <v>0</v>
      </c>
      <c r="F30" s="15">
        <v>0</v>
      </c>
      <c r="G30" s="15">
        <v>0</v>
      </c>
      <c r="H30" s="35"/>
      <c r="I30" s="44">
        <f>SUM(D30:G30)</f>
        <v>1064000</v>
      </c>
    </row>
    <row r="31" spans="2:38" s="80" customFormat="1" x14ac:dyDescent="0.35">
      <c r="B31" s="79"/>
      <c r="C31" s="88" t="s">
        <v>214</v>
      </c>
      <c r="D31" s="89">
        <f>SUM(D30:D30)</f>
        <v>1064000</v>
      </c>
      <c r="E31" s="89">
        <f t="shared" ref="E31:G31" si="3">SUM(E30:E30)</f>
        <v>0</v>
      </c>
      <c r="F31" s="89">
        <f t="shared" si="3"/>
        <v>0</v>
      </c>
      <c r="G31" s="89">
        <f t="shared" si="3"/>
        <v>0</v>
      </c>
      <c r="I31" s="89">
        <f>SUM(D31:G31)</f>
        <v>1064000</v>
      </c>
    </row>
    <row r="32" spans="2:38" s="6" customFormat="1" x14ac:dyDescent="0.35">
      <c r="B32" s="23"/>
      <c r="C32" s="186" t="s">
        <v>217</v>
      </c>
      <c r="D32" s="187"/>
      <c r="E32" s="187"/>
      <c r="F32" s="187"/>
      <c r="G32" s="188"/>
      <c r="I32" s="115"/>
    </row>
    <row r="33" spans="2:10" x14ac:dyDescent="0.35">
      <c r="B33" s="23"/>
      <c r="C33" s="13"/>
      <c r="D33" s="15">
        <v>881000</v>
      </c>
      <c r="E33" s="15">
        <v>0</v>
      </c>
      <c r="F33" s="15">
        <v>0</v>
      </c>
      <c r="G33" s="15">
        <v>0</v>
      </c>
      <c r="H33" s="35"/>
      <c r="I33" s="44">
        <f>SUM(D33:G33)</f>
        <v>881000</v>
      </c>
    </row>
    <row r="34" spans="2:10" s="80" customFormat="1" x14ac:dyDescent="0.35">
      <c r="B34" s="79"/>
      <c r="C34" s="88" t="s">
        <v>214</v>
      </c>
      <c r="D34" s="89">
        <f>SUM(D33:D33)</f>
        <v>881000</v>
      </c>
      <c r="E34" s="89">
        <f t="shared" ref="E34:G34" si="4">SUM(E33:E33)</f>
        <v>0</v>
      </c>
      <c r="F34" s="89">
        <f t="shared" si="4"/>
        <v>0</v>
      </c>
      <c r="G34" s="89">
        <f t="shared" si="4"/>
        <v>0</v>
      </c>
      <c r="I34" s="89">
        <f>SUM(D34:G34)</f>
        <v>881000</v>
      </c>
    </row>
    <row r="35" spans="2:10" s="6" customFormat="1" x14ac:dyDescent="0.35">
      <c r="B35" s="23"/>
      <c r="C35" s="186" t="s">
        <v>94</v>
      </c>
      <c r="D35" s="187"/>
      <c r="E35" s="187"/>
      <c r="F35" s="187"/>
      <c r="G35" s="188"/>
      <c r="I35" s="115"/>
    </row>
    <row r="36" spans="2:10" x14ac:dyDescent="0.35">
      <c r="B36" s="23"/>
      <c r="C36" s="13"/>
      <c r="D36" s="15">
        <v>0</v>
      </c>
      <c r="E36" s="15">
        <v>802000</v>
      </c>
      <c r="F36" s="15">
        <v>0</v>
      </c>
      <c r="G36" s="15">
        <v>0</v>
      </c>
      <c r="H36" s="35"/>
      <c r="I36" s="44">
        <f>SUM(D36:G36)</f>
        <v>802000</v>
      </c>
    </row>
    <row r="37" spans="2:10" s="80" customFormat="1" x14ac:dyDescent="0.35">
      <c r="B37" s="79"/>
      <c r="C37" s="88" t="s">
        <v>214</v>
      </c>
      <c r="D37" s="89">
        <f>SUM(D36:D36)</f>
        <v>0</v>
      </c>
      <c r="E37" s="89">
        <f t="shared" ref="E37:G37" si="5">SUM(E36:E36)</f>
        <v>802000</v>
      </c>
      <c r="F37" s="89">
        <f t="shared" si="5"/>
        <v>0</v>
      </c>
      <c r="G37" s="89">
        <f t="shared" si="5"/>
        <v>0</v>
      </c>
      <c r="I37" s="89">
        <f>SUM(D37:G37)</f>
        <v>802000</v>
      </c>
    </row>
    <row r="38" spans="2:10" s="6" customFormat="1" x14ac:dyDescent="0.35">
      <c r="B38" s="23"/>
      <c r="C38" s="186" t="s">
        <v>95</v>
      </c>
      <c r="D38" s="187"/>
      <c r="E38" s="187"/>
      <c r="F38" s="187"/>
      <c r="G38" s="188"/>
      <c r="I38" s="115"/>
      <c r="J38" s="126" t="s">
        <v>218</v>
      </c>
    </row>
    <row r="39" spans="2:10" x14ac:dyDescent="0.35">
      <c r="B39" s="23"/>
      <c r="C39" s="13"/>
      <c r="D39" s="15">
        <v>0</v>
      </c>
      <c r="E39" s="15">
        <v>624000</v>
      </c>
      <c r="F39" s="15">
        <v>0</v>
      </c>
      <c r="G39" s="15">
        <v>0</v>
      </c>
      <c r="H39" s="35"/>
      <c r="I39" s="44">
        <f>SUM(D39:G39)</f>
        <v>624000</v>
      </c>
    </row>
    <row r="40" spans="2:10" s="80" customFormat="1" x14ac:dyDescent="0.35">
      <c r="B40" s="79"/>
      <c r="C40" s="88" t="s">
        <v>214</v>
      </c>
      <c r="D40" s="89">
        <f>SUM(D39:D39)</f>
        <v>0</v>
      </c>
      <c r="E40" s="89">
        <f t="shared" ref="E40:G40" si="6">SUM(E39:E39)</f>
        <v>624000</v>
      </c>
      <c r="F40" s="89">
        <f t="shared" si="6"/>
        <v>0</v>
      </c>
      <c r="G40" s="89">
        <f t="shared" si="6"/>
        <v>0</v>
      </c>
      <c r="I40" s="89">
        <f>SUM(D40:G40)</f>
        <v>624000</v>
      </c>
    </row>
    <row r="41" spans="2:10" s="6" customFormat="1" x14ac:dyDescent="0.35">
      <c r="B41" s="23"/>
      <c r="C41" s="186" t="s">
        <v>96</v>
      </c>
      <c r="D41" s="187"/>
      <c r="E41" s="187"/>
      <c r="F41" s="187"/>
      <c r="G41" s="188"/>
      <c r="I41" s="115"/>
    </row>
    <row r="42" spans="2:10" x14ac:dyDescent="0.35">
      <c r="B42" s="23"/>
      <c r="C42" s="13"/>
      <c r="D42" s="15">
        <v>0</v>
      </c>
      <c r="E42" s="15">
        <v>1027000</v>
      </c>
      <c r="F42" s="15">
        <v>0</v>
      </c>
      <c r="G42" s="15">
        <v>0</v>
      </c>
      <c r="H42" s="35"/>
      <c r="I42" s="44">
        <f>SUM(D42:G42)</f>
        <v>1027000</v>
      </c>
    </row>
    <row r="43" spans="2:10" s="80" customFormat="1" x14ac:dyDescent="0.35">
      <c r="B43" s="79"/>
      <c r="C43" s="88" t="s">
        <v>214</v>
      </c>
      <c r="D43" s="89">
        <f>SUM(D42:D42)</f>
        <v>0</v>
      </c>
      <c r="E43" s="89">
        <f t="shared" ref="E43:G43" si="7">SUM(E42:E42)</f>
        <v>1027000</v>
      </c>
      <c r="F43" s="89">
        <f t="shared" si="7"/>
        <v>0</v>
      </c>
      <c r="G43" s="89">
        <f t="shared" si="7"/>
        <v>0</v>
      </c>
      <c r="I43" s="89">
        <f>SUM(D43:G43)</f>
        <v>1027000</v>
      </c>
    </row>
    <row r="44" spans="2:10" s="6" customFormat="1" x14ac:dyDescent="0.35">
      <c r="B44" s="23"/>
      <c r="C44" s="186" t="s">
        <v>219</v>
      </c>
      <c r="D44" s="187"/>
      <c r="E44" s="187"/>
      <c r="F44" s="187"/>
      <c r="G44" s="188"/>
      <c r="I44" s="115"/>
    </row>
    <row r="45" spans="2:10" x14ac:dyDescent="0.35">
      <c r="B45" s="23"/>
      <c r="C45" s="13"/>
      <c r="D45" s="15">
        <v>0</v>
      </c>
      <c r="E45" s="15">
        <v>854000</v>
      </c>
      <c r="F45" s="15">
        <v>0</v>
      </c>
      <c r="G45" s="15">
        <v>0</v>
      </c>
      <c r="H45" s="35"/>
      <c r="I45" s="44">
        <f>SUM(D45:G45)</f>
        <v>854000</v>
      </c>
    </row>
    <row r="46" spans="2:10" s="80" customFormat="1" x14ac:dyDescent="0.35">
      <c r="B46" s="79"/>
      <c r="C46" s="88" t="s">
        <v>214</v>
      </c>
      <c r="D46" s="89">
        <f>SUM(D45:D45)</f>
        <v>0</v>
      </c>
      <c r="E46" s="89">
        <f t="shared" ref="E46:G46" si="8">SUM(E45:E45)</f>
        <v>854000</v>
      </c>
      <c r="F46" s="89">
        <f t="shared" si="8"/>
        <v>0</v>
      </c>
      <c r="G46" s="89">
        <f t="shared" si="8"/>
        <v>0</v>
      </c>
      <c r="I46" s="89">
        <f>SUM(D46:G46)</f>
        <v>854000</v>
      </c>
    </row>
    <row r="47" spans="2:10" s="6" customFormat="1" x14ac:dyDescent="0.35">
      <c r="B47" s="23"/>
      <c r="C47" s="186" t="s">
        <v>220</v>
      </c>
      <c r="D47" s="187"/>
      <c r="E47" s="187"/>
      <c r="F47" s="187"/>
      <c r="G47" s="188"/>
      <c r="I47" s="115"/>
    </row>
    <row r="48" spans="2:10" x14ac:dyDescent="0.35">
      <c r="B48" s="23"/>
      <c r="C48" s="13"/>
      <c r="D48" s="15">
        <v>0</v>
      </c>
      <c r="E48" s="15">
        <v>693000</v>
      </c>
      <c r="F48" s="15">
        <v>0</v>
      </c>
      <c r="G48" s="15">
        <v>0</v>
      </c>
      <c r="H48" s="35"/>
      <c r="I48" s="44">
        <f>SUM(D48:G48)</f>
        <v>693000</v>
      </c>
    </row>
    <row r="49" spans="2:38" s="80" customFormat="1" x14ac:dyDescent="0.35">
      <c r="B49" s="79"/>
      <c r="C49" s="88" t="s">
        <v>214</v>
      </c>
      <c r="D49" s="89">
        <f>SUM(D48:D48)</f>
        <v>0</v>
      </c>
      <c r="E49" s="89">
        <f t="shared" ref="E49:F49" si="9">SUM(E48:E48)</f>
        <v>693000</v>
      </c>
      <c r="F49" s="89">
        <f t="shared" si="9"/>
        <v>0</v>
      </c>
      <c r="G49" s="89">
        <f>SUM(G48:G48)</f>
        <v>0</v>
      </c>
      <c r="I49" s="89">
        <f>SUM(D49:G49)</f>
        <v>693000</v>
      </c>
    </row>
    <row r="50" spans="2:38" s="6" customFormat="1" x14ac:dyDescent="0.35">
      <c r="B50" s="23"/>
      <c r="C50" s="75" t="s">
        <v>17</v>
      </c>
      <c r="D50" s="82">
        <f>SUM(D25,D28,D31,D34,D37,D40,D43,D46,D49)</f>
        <v>3565000</v>
      </c>
      <c r="E50" s="82">
        <f t="shared" ref="E50:G50" si="10">SUM(E25,E28,E31,E34,E37,E40,E43,E46,E49)</f>
        <v>4000000</v>
      </c>
      <c r="F50" s="82">
        <f t="shared" si="10"/>
        <v>0</v>
      </c>
      <c r="G50" s="82">
        <f t="shared" si="10"/>
        <v>0</v>
      </c>
      <c r="I50" s="82">
        <f>SUM(D50:G50)</f>
        <v>7565000</v>
      </c>
    </row>
    <row r="51" spans="2:38" s="63" customFormat="1" x14ac:dyDescent="0.35">
      <c r="B51" s="23"/>
      <c r="C51" s="73" t="s">
        <v>174</v>
      </c>
      <c r="D51" s="76" t="s">
        <v>37</v>
      </c>
      <c r="E51" s="77"/>
      <c r="F51" s="77"/>
      <c r="G51" s="77"/>
      <c r="H51" s="6"/>
      <c r="I51" s="78"/>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row>
    <row r="52" spans="2:38" ht="87" x14ac:dyDescent="0.35">
      <c r="B52" s="23"/>
      <c r="C52" s="64" t="s">
        <v>221</v>
      </c>
      <c r="D52" s="44">
        <v>25000</v>
      </c>
      <c r="E52" s="44">
        <v>25000</v>
      </c>
      <c r="F52" s="44">
        <v>0</v>
      </c>
      <c r="G52" s="44">
        <v>0</v>
      </c>
      <c r="H52" s="6"/>
      <c r="I52" s="44">
        <f>SUM(D52:G52)</f>
        <v>50000</v>
      </c>
    </row>
    <row r="53" spans="2:38" s="80" customFormat="1" x14ac:dyDescent="0.35">
      <c r="B53" s="79"/>
      <c r="C53" s="88" t="s">
        <v>222</v>
      </c>
      <c r="D53" s="104">
        <f>SUM(D52:D52)</f>
        <v>25000</v>
      </c>
      <c r="E53" s="104">
        <f>SUM(E52:E52)</f>
        <v>25000</v>
      </c>
      <c r="F53" s="104">
        <f>SUM(F52:F52)</f>
        <v>0</v>
      </c>
      <c r="G53" s="89">
        <f>SUM(G52:G52)</f>
        <v>0</v>
      </c>
      <c r="I53" s="89">
        <f>SUM(D53:G53)</f>
        <v>50000</v>
      </c>
    </row>
    <row r="54" spans="2:38" s="6" customFormat="1" x14ac:dyDescent="0.35">
      <c r="B54" s="24"/>
      <c r="C54" s="75" t="s">
        <v>19</v>
      </c>
      <c r="D54" s="82">
        <f>SUM(D9,D12,D15,D18,D21,D50,D53)</f>
        <v>3624206.75</v>
      </c>
      <c r="E54" s="82">
        <f>SUM(E53,E50,E21,E18,E15,E12,E9)</f>
        <v>4060232.9525000001</v>
      </c>
      <c r="F54" s="82">
        <f>SUM(F53,F50,F21,F18,F15,F12,F9)</f>
        <v>36289.941074999995</v>
      </c>
      <c r="G54" s="82">
        <f>SUM(G53,G50,G21,G18,G15,G12,G9)</f>
        <v>37378.63930725</v>
      </c>
      <c r="I54" s="82">
        <f>SUM(D54:G54)</f>
        <v>7758108.2828822508</v>
      </c>
    </row>
    <row r="55" spans="2:38" x14ac:dyDescent="0.35">
      <c r="B55" s="6"/>
      <c r="D55"/>
      <c r="E55"/>
      <c r="H55"/>
      <c r="I55" t="s">
        <v>42</v>
      </c>
    </row>
    <row r="56" spans="2:38" s="63" customFormat="1" ht="29" x14ac:dyDescent="0.35">
      <c r="B56" s="60" t="s">
        <v>63</v>
      </c>
      <c r="C56" s="73" t="s">
        <v>63</v>
      </c>
      <c r="D56" s="76"/>
      <c r="E56" s="77"/>
      <c r="F56" s="77"/>
      <c r="G56" s="114"/>
      <c r="H56" s="6"/>
      <c r="I56" s="124" t="s">
        <v>42</v>
      </c>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row>
    <row r="57" spans="2:38" s="6" customFormat="1" ht="29" x14ac:dyDescent="0.35">
      <c r="B57" s="23"/>
      <c r="C57" s="133" t="s">
        <v>64</v>
      </c>
      <c r="D57" s="120">
        <f>SUM(0.1*(D9+D12))</f>
        <v>3420.6750000000002</v>
      </c>
      <c r="E57" s="120">
        <f>SUM(0.1*(E9+E12))</f>
        <v>3523.2952500000001</v>
      </c>
      <c r="F57" s="120">
        <f>SUM(0.1*(F9+F12))</f>
        <v>3628.9941074999997</v>
      </c>
      <c r="G57" s="120">
        <f>SUM(0.1*(G9+G12))</f>
        <v>3737.863930725</v>
      </c>
      <c r="I57" s="120">
        <f>SUM(D57:G57)</f>
        <v>14310.828288225001</v>
      </c>
    </row>
    <row r="58" spans="2:38" s="6" customFormat="1" x14ac:dyDescent="0.35">
      <c r="B58" s="24"/>
      <c r="C58" s="69" t="s">
        <v>20</v>
      </c>
      <c r="D58" s="111">
        <f>SUM(D57:D57)</f>
        <v>3420.6750000000002</v>
      </c>
      <c r="E58" s="111">
        <f>SUM(E57:E57)</f>
        <v>3523.2952500000001</v>
      </c>
      <c r="F58" s="111">
        <f>SUM(F57:F57)</f>
        <v>3628.9941074999997</v>
      </c>
      <c r="G58" s="111">
        <f>SUM(G57:G57)</f>
        <v>3737.863930725</v>
      </c>
      <c r="I58" s="82">
        <f>SUM(D57:G57)</f>
        <v>14310.828288225001</v>
      </c>
    </row>
    <row r="59" spans="2:38" ht="15" thickBot="1" x14ac:dyDescent="0.4">
      <c r="B59" s="6"/>
      <c r="D59"/>
      <c r="E59"/>
      <c r="H59"/>
      <c r="I59" t="s">
        <v>42</v>
      </c>
    </row>
    <row r="60" spans="2:38" s="1" customFormat="1" ht="29.5" thickBot="1" x14ac:dyDescent="0.4">
      <c r="B60" s="19" t="s">
        <v>21</v>
      </c>
      <c r="C60" s="19"/>
      <c r="D60" s="20">
        <f>SUM(D58,D54)</f>
        <v>3627627.4249999998</v>
      </c>
      <c r="E60" s="20">
        <f>SUM(E58,E54)</f>
        <v>4063756.2477500001</v>
      </c>
      <c r="F60" s="20">
        <f>SUM(F58,F54)</f>
        <v>39918.935182499998</v>
      </c>
      <c r="G60" s="20">
        <f>SUM(G58,G54)</f>
        <v>41116.503237974997</v>
      </c>
      <c r="H60" s="7"/>
      <c r="I60" s="20">
        <f>SUM(I58,I54)</f>
        <v>7772419.1111704763</v>
      </c>
    </row>
    <row r="61" spans="2:38" x14ac:dyDescent="0.35">
      <c r="B61" s="6"/>
    </row>
    <row r="62" spans="2:38" x14ac:dyDescent="0.35">
      <c r="B62" s="6"/>
    </row>
    <row r="63" spans="2:38" x14ac:dyDescent="0.35">
      <c r="B63" s="6"/>
    </row>
    <row r="64" spans="2:38"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row r="74" spans="2:2" x14ac:dyDescent="0.35">
      <c r="B74" s="6"/>
    </row>
    <row r="75" spans="2:2" x14ac:dyDescent="0.35">
      <c r="B75" s="6"/>
    </row>
  </sheetData>
  <mergeCells count="9">
    <mergeCell ref="C41:G41"/>
    <mergeCell ref="C44:G44"/>
    <mergeCell ref="C47:G47"/>
    <mergeCell ref="C23:G23"/>
    <mergeCell ref="C26:G26"/>
    <mergeCell ref="C29:G29"/>
    <mergeCell ref="C32:G32"/>
    <mergeCell ref="C35:G35"/>
    <mergeCell ref="C38:G38"/>
  </mergeCells>
  <pageMargins left="0.7" right="0.7" top="0.75" bottom="0.75" header="0.3" footer="0.3"/>
  <pageSetup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K32"/>
  <sheetViews>
    <sheetView showGridLines="0" tabSelected="1" topLeftCell="A5" zoomScale="142" zoomScaleNormal="85" workbookViewId="0">
      <selection activeCell="C15" sqref="C15"/>
    </sheetView>
  </sheetViews>
  <sheetFormatPr defaultColWidth="9.26953125" defaultRowHeight="15" customHeight="1" x14ac:dyDescent="0.35"/>
  <cols>
    <col min="1" max="1" width="3.26953125" customWidth="1"/>
    <col min="2" max="2" width="12.26953125" customWidth="1"/>
    <col min="3" max="3" width="34.26953125" customWidth="1"/>
    <col min="4" max="4" width="12.81640625" style="6" customWidth="1"/>
    <col min="5" max="5" width="12.81640625" style="2" customWidth="1"/>
    <col min="6" max="7" width="12.81640625" customWidth="1"/>
    <col min="8" max="8" width="3.54296875" style="7" customWidth="1"/>
    <col min="9" max="9" width="12.7265625" customWidth="1"/>
  </cols>
  <sheetData>
    <row r="2" spans="2:37" ht="23.5" x14ac:dyDescent="0.55000000000000004">
      <c r="B2" s="30" t="s">
        <v>1</v>
      </c>
    </row>
    <row r="3" spans="2:37" ht="26.65" customHeight="1" x14ac:dyDescent="0.35">
      <c r="B3" s="168" t="s">
        <v>2</v>
      </c>
      <c r="C3" s="168"/>
      <c r="D3" s="168"/>
      <c r="E3" s="168"/>
      <c r="F3" s="168"/>
      <c r="G3" s="168"/>
      <c r="H3" s="168"/>
      <c r="I3" s="168"/>
    </row>
    <row r="4" spans="2:37" ht="15" customHeight="1" x14ac:dyDescent="0.35">
      <c r="B4" s="5"/>
    </row>
    <row r="5" spans="2:37" ht="18.5" x14ac:dyDescent="0.45">
      <c r="B5" s="45" t="s">
        <v>3</v>
      </c>
      <c r="C5" s="46"/>
      <c r="D5" s="46"/>
      <c r="E5" s="46"/>
      <c r="F5" s="46"/>
      <c r="G5" s="140"/>
      <c r="H5" s="49"/>
      <c r="I5" s="59"/>
    </row>
    <row r="6" spans="2:37" s="132" customFormat="1" ht="17.149999999999999" customHeight="1" x14ac:dyDescent="0.35">
      <c r="B6" s="136" t="s">
        <v>4</v>
      </c>
      <c r="C6" s="136" t="s">
        <v>5</v>
      </c>
      <c r="D6" s="136" t="s">
        <v>6</v>
      </c>
      <c r="E6" s="137" t="s">
        <v>7</v>
      </c>
      <c r="F6" s="137" t="s">
        <v>8</v>
      </c>
      <c r="G6" s="137" t="s">
        <v>9</v>
      </c>
      <c r="I6" s="138" t="s">
        <v>10</v>
      </c>
    </row>
    <row r="7" spans="2:37" s="5" customFormat="1" ht="14.5" x14ac:dyDescent="0.35">
      <c r="B7" s="22" t="s">
        <v>11</v>
      </c>
      <c r="C7" s="142" t="s">
        <v>12</v>
      </c>
      <c r="D7" s="48">
        <f>'1. MEAS E2- Electric Gen Budget'!D9+'2. MEAS T1- Fleet Convr Budget '!D9+'3. MEAS T1- Muni EV Chrg Budget'!D9+'4. MEAS T6-Signals Budget '!D9+'5. MEAS T6-Streetscape Budget'!D9+'6. MEAS B2- Muni EE Budget'!D9</f>
        <v>180000</v>
      </c>
      <c r="E7" s="48">
        <f>'1. MEAS E2- Electric Gen Budget'!E9+'2. MEAS T1- Fleet Convr Budget '!E9+'3. MEAS T1- Muni EV Chrg Budget'!E9+'4. MEAS T6-Signals Budget '!E9+'5. MEAS T6-Streetscape Budget'!E9+'6. MEAS B2- Muni EE Budget'!E9</f>
        <v>193950</v>
      </c>
      <c r="F7" s="48">
        <f>'1. MEAS E2- Electric Gen Budget'!F9+'2. MEAS T1- Fleet Convr Budget '!F9+'3. MEAS T1- Muni EV Chrg Budget'!F9+'4. MEAS T6-Signals Budget '!F9+'5. MEAS T6-Streetscape Budget'!F9+'6. MEAS B2- Muni EE Budget'!F9</f>
        <v>140454</v>
      </c>
      <c r="G7" s="48">
        <f>'1. MEAS E2- Electric Gen Budget'!G9+'2. MEAS T1- Fleet Convr Budget '!G9+'3. MEAS T1- Muni EV Chrg Budget'!G9+'4. MEAS T6-Signals Budget '!G9+'5. MEAS T6-Streetscape Budget'!G9+'6. MEAS B2- Muni EE Budget'!G9</f>
        <v>0</v>
      </c>
      <c r="H7" s="49"/>
      <c r="I7" s="48">
        <f t="shared" ref="I7:I9" si="0">SUM(D7:G7)</f>
        <v>514404</v>
      </c>
      <c r="J7" s="127"/>
      <c r="K7"/>
      <c r="L7"/>
      <c r="M7"/>
      <c r="N7"/>
      <c r="O7"/>
      <c r="P7"/>
      <c r="Q7"/>
      <c r="R7"/>
      <c r="S7"/>
      <c r="T7"/>
      <c r="U7"/>
      <c r="V7"/>
      <c r="W7"/>
      <c r="X7"/>
      <c r="Y7"/>
      <c r="Z7"/>
      <c r="AA7"/>
      <c r="AB7"/>
      <c r="AC7"/>
      <c r="AD7"/>
      <c r="AE7"/>
      <c r="AF7"/>
      <c r="AG7"/>
      <c r="AH7"/>
      <c r="AI7"/>
      <c r="AJ7"/>
      <c r="AK7"/>
    </row>
    <row r="8" spans="2:37" ht="14.5" x14ac:dyDescent="0.35">
      <c r="B8" s="23"/>
      <c r="C8" s="142" t="s">
        <v>13</v>
      </c>
      <c r="D8" s="48">
        <f>'1. MEAS E2- Electric Gen Budget'!D12+'2. MEAS T1- Fleet Convr Budget '!D12+'3. MEAS T1- Muni EV Chrg Budget'!D12+'4. MEAS T6-Signals Budget '!D12+'5. MEAS T6-Streetscape Budget'!D12+'6. MEAS B2- Muni EE Budget'!D12</f>
        <v>93654</v>
      </c>
      <c r="E8" s="48">
        <f>'1. MEAS E2- Electric Gen Budget'!E12+'2. MEAS T1- Fleet Convr Budget '!E12+'3. MEAS T1- Muni EV Chrg Budget'!E12+'4. MEAS T6-Signals Budget '!E12+'5. MEAS T6-Streetscape Budget'!E12+'6. MEAS B2- Muni EE Budget'!E12</f>
        <v>100912.185</v>
      </c>
      <c r="F8" s="48">
        <f>'1. MEAS E2- Electric Gen Budget'!F12+'2. MEAS T1- Fleet Convr Budget '!F12+'3. MEAS T1- Muni EV Chrg Budget'!F12+'4. MEAS T6-Signals Budget '!F12+'5. MEAS T6-Streetscape Budget'!F12+'6. MEAS B2- Muni EE Budget'!F12</f>
        <v>73078.216199999995</v>
      </c>
      <c r="G8" s="48">
        <f>'1. MEAS E2- Electric Gen Budget'!G12+'2. MEAS T1- Fleet Convr Budget '!G12+'3. MEAS T1- Muni EV Chrg Budget'!G12+'4. MEAS T6-Signals Budget '!G12+'5. MEAS T6-Streetscape Budget'!G12+'6. MEAS B2- Muni EE Budget'!G12</f>
        <v>0</v>
      </c>
      <c r="H8" s="49"/>
      <c r="I8" s="48">
        <f t="shared" si="0"/>
        <v>267644.40119999996</v>
      </c>
    </row>
    <row r="9" spans="2:37" ht="14.5" x14ac:dyDescent="0.35">
      <c r="B9" s="23"/>
      <c r="C9" s="142" t="s">
        <v>14</v>
      </c>
      <c r="D9" s="48">
        <f>'1. MEAS E2- Electric Gen Budget'!D15+'2. MEAS T1- Fleet Convr Budget '!D15+'3. MEAS T1- Muni EV Chrg Budget'!D15+'4. MEAS T6-Signals Budget '!D15+'5. MEAS T6-Streetscape Budget'!D15+'6. MEAS B2- Muni EE Budget'!D15</f>
        <v>650</v>
      </c>
      <c r="E9" s="48">
        <f>'1. MEAS E2- Electric Gen Budget'!E15+'2. MEAS T1- Fleet Convr Budget '!E15+'3. MEAS T1- Muni EV Chrg Budget'!E15+'4. MEAS T6-Signals Budget '!E15+'5. MEAS T6-Streetscape Budget'!E15+'6. MEAS B2- Muni EE Budget'!E15</f>
        <v>650</v>
      </c>
      <c r="F9" s="48">
        <f>'1. MEAS E2- Electric Gen Budget'!F15+'2. MEAS T1- Fleet Convr Budget '!F15+'3. MEAS T1- Muni EV Chrg Budget'!F15+'4. MEAS T6-Signals Budget '!F15+'5. MEAS T6-Streetscape Budget'!F15+'6. MEAS B2- Muni EE Budget'!F15</f>
        <v>487.5</v>
      </c>
      <c r="G9" s="48">
        <f>'1. MEAS E2- Electric Gen Budget'!G15+'2. MEAS T1- Fleet Convr Budget '!G15+'3. MEAS T1- Muni EV Chrg Budget'!G15+'4. MEAS T6-Signals Budget '!G15+'5. MEAS T6-Streetscape Budget'!G15+'6. MEAS B2- Muni EE Budget'!G15</f>
        <v>0</v>
      </c>
      <c r="H9" s="49"/>
      <c r="I9" s="48">
        <f t="shared" si="0"/>
        <v>1787.5</v>
      </c>
      <c r="J9" s="34"/>
    </row>
    <row r="10" spans="2:37" ht="14.5" x14ac:dyDescent="0.35">
      <c r="B10" s="23"/>
      <c r="C10" s="142" t="s">
        <v>15</v>
      </c>
      <c r="D10" s="48">
        <f>'1. MEAS E2- Electric Gen Budget'!D25+'2. MEAS T1- Fleet Convr Budget '!D59+'3. MEAS T1- Muni EV Chrg Budget'!D31+'4. MEAS T6-Signals Budget '!D26+'5. MEAS T6-Streetscape Budget'!D18+'6. MEAS B2- Muni EE Budget'!D52</f>
        <v>8080578</v>
      </c>
      <c r="E10" s="48">
        <f>'1. MEAS E2- Electric Gen Budget'!E25+'2. MEAS T1- Fleet Convr Budget '!E59+'3. MEAS T1- Muni EV Chrg Budget'!E31+'4. MEAS T6-Signals Budget '!E26+'5. MEAS T6-Streetscape Budget'!E18+'6. MEAS B2- Muni EE Budget'!E52</f>
        <v>14121064.5</v>
      </c>
      <c r="F10" s="48">
        <f>'1. MEAS E2- Electric Gen Budget'!F25+'2. MEAS T1- Fleet Convr Budget '!F59+'3. MEAS T1- Muni EV Chrg Budget'!F31+'4. MEAS T6-Signals Budget '!F26+'5. MEAS T6-Streetscape Budget'!F18+'6. MEAS B2- Muni EE Budget'!F52</f>
        <v>5626255.5</v>
      </c>
      <c r="G10" s="48">
        <f>'1. MEAS E2- Electric Gen Budget'!G25+'2. MEAS T1- Fleet Convr Budget '!G59+'3. MEAS T1- Muni EV Chrg Budget'!G31+'4. MEAS T6-Signals Budget '!G26+'5. MEAS T6-Streetscape Budget'!G18+'6. MEAS B2- Muni EE Budget'!G52</f>
        <v>0</v>
      </c>
      <c r="H10" s="49"/>
      <c r="I10" s="48">
        <f>SUM(D10:G10)</f>
        <v>27827898</v>
      </c>
    </row>
    <row r="11" spans="2:37" ht="14.5" x14ac:dyDescent="0.35">
      <c r="B11" s="23"/>
      <c r="C11" s="142" t="s">
        <v>16</v>
      </c>
      <c r="D11" s="48">
        <f>'1. MEAS E2- Electric Gen Budget'!D28+'2. MEAS T1- Fleet Convr Budget '!D62+'3. MEAS T1- Muni EV Chrg Budget'!D34+'4. MEAS T6-Signals Budget '!D29+'5. MEAS T6-Streetscape Budget'!D26+'6. MEAS B2- Muni EE Budget'!D60</f>
        <v>4382.8999999999996</v>
      </c>
      <c r="E11" s="48">
        <f>'1. MEAS E2- Electric Gen Budget'!E28+'2. MEAS T1- Fleet Convr Budget '!E62+'3. MEAS T1- Muni EV Chrg Budget'!E34+'4. MEAS T6-Signals Budget '!E29+'5. MEAS T6-Streetscape Budget'!E26+'6. MEAS B2- Muni EE Budget'!E60</f>
        <v>579.98</v>
      </c>
      <c r="F11" s="48">
        <f>'1. MEAS E2- Electric Gen Budget'!F28+'2. MEAS T1- Fleet Convr Budget '!F62+'3. MEAS T1- Muni EV Chrg Budget'!F34+'4. MEAS T6-Signals Budget '!F29+'5. MEAS T6-Streetscape Budget'!F26+'6. MEAS B2- Muni EE Budget'!F60</f>
        <v>479.98</v>
      </c>
      <c r="G11" s="48">
        <f>'1. MEAS E2- Electric Gen Budget'!G28+'2. MEAS T1- Fleet Convr Budget '!G62+'3. MEAS T1- Muni EV Chrg Budget'!G34+'4. MEAS T6-Signals Budget '!G29+'5. MEAS T6-Streetscape Budget'!G26+'6. MEAS B2- Muni EE Budget'!G60</f>
        <v>0</v>
      </c>
      <c r="H11" s="49"/>
      <c r="I11" s="48">
        <f t="shared" ref="I11:I13" si="1">SUM(D11:G11)</f>
        <v>5442.8599999999988</v>
      </c>
    </row>
    <row r="12" spans="2:37" ht="14.5" x14ac:dyDescent="0.35">
      <c r="B12" s="23"/>
      <c r="C12" s="142" t="s">
        <v>17</v>
      </c>
      <c r="D12" s="48">
        <f>'1. MEAS E2- Electric Gen Budget'!D40+'2. MEAS T1- Fleet Convr Budget '!D65+'3. MEAS T1- Muni EV Chrg Budget'!D42+'4. MEAS T6-Signals Budget '!D32+'5. MEAS T6-Streetscape Budget'!D36+'6. MEAS B2- Muni EE Budget'!D78</f>
        <v>9814559.1349999998</v>
      </c>
      <c r="E12" s="48">
        <f>'1. MEAS E2- Electric Gen Budget'!E40+'2. MEAS T1- Fleet Convr Budget '!E65+'3. MEAS T1- Muni EV Chrg Budget'!E42+'4. MEAS T6-Signals Budget '!E32+'5. MEAS T6-Streetscape Budget'!E36+'6. MEAS B2- Muni EE Budget'!E78</f>
        <v>9023808.9774999991</v>
      </c>
      <c r="F12" s="48">
        <f>'1. MEAS E2- Electric Gen Budget'!F40+'2. MEAS T1- Fleet Convr Budget '!F65+'3. MEAS T1- Muni EV Chrg Budget'!F42+'4. MEAS T6-Signals Budget '!F32+'5. MEAS T6-Streetscape Budget'!F36+'6. MEAS B2- Muni EE Budget'!F78</f>
        <v>2063396.9775</v>
      </c>
      <c r="G12" s="48">
        <f>'1. MEAS E2- Electric Gen Budget'!G40+'2. MEAS T1- Fleet Convr Budget '!G65+'3. MEAS T1- Muni EV Chrg Budget'!G42+'4. MEAS T6-Signals Budget '!G32+'5. MEAS T6-Streetscape Budget'!G36+'6. MEAS B2- Muni EE Budget'!G78</f>
        <v>0</v>
      </c>
      <c r="H12" s="49"/>
      <c r="I12" s="48">
        <f t="shared" si="1"/>
        <v>20901765.089999996</v>
      </c>
    </row>
    <row r="13" spans="2:37" ht="14.5" x14ac:dyDescent="0.35">
      <c r="B13" s="23"/>
      <c r="C13" s="142" t="s">
        <v>18</v>
      </c>
      <c r="D13" s="48">
        <f>'1. MEAS E2- Electric Gen Budget'!D43+'2. MEAS T1- Fleet Convr Budget '!D68+'3. MEAS T1- Muni EV Chrg Budget'!D45+'4. MEAS T6-Signals Budget '!D35+'5. MEAS T6-Streetscape Budget'!D39+'6. MEAS B2- Muni EE Budget'!D81</f>
        <v>150500</v>
      </c>
      <c r="E13" s="48">
        <f>'1. MEAS E2- Electric Gen Budget'!E43+'2. MEAS T1- Fleet Convr Budget '!E68+'3. MEAS T1- Muni EV Chrg Budget'!E45+'4. MEAS T6-Signals Budget '!E35+'5. MEAS T6-Streetscape Budget'!E39+'6. MEAS B2- Muni EE Budget'!E81</f>
        <v>102000</v>
      </c>
      <c r="F13" s="48">
        <f>'1. MEAS E2- Electric Gen Budget'!F43+'2. MEAS T1- Fleet Convr Budget '!F68+'3. MEAS T1- Muni EV Chrg Budget'!F45+'4. MEAS T6-Signals Budget '!F35+'5. MEAS T6-Streetscape Budget'!F39+'6. MEAS B2- Muni EE Budget'!F81</f>
        <v>50000</v>
      </c>
      <c r="G13" s="48">
        <f>'1. MEAS E2- Electric Gen Budget'!G43+'2. MEAS T1- Fleet Convr Budget '!G68+'3. MEAS T1- Muni EV Chrg Budget'!G45+'4. MEAS T6-Signals Budget '!G35+'5. MEAS T6-Streetscape Budget'!G39+'6. MEAS B2- Muni EE Budget'!G81</f>
        <v>0</v>
      </c>
      <c r="H13" s="49"/>
      <c r="I13" s="48">
        <f t="shared" si="1"/>
        <v>302500</v>
      </c>
    </row>
    <row r="14" spans="2:37" ht="14.5" x14ac:dyDescent="0.35">
      <c r="B14" s="24"/>
      <c r="C14" s="9" t="s">
        <v>19</v>
      </c>
      <c r="D14" s="16">
        <f>'1. MEAS E2- Electric Gen Budget'!D44+'2. MEAS T1- Fleet Convr Budget '!D69+'3. MEAS T1- Muni EV Chrg Budget'!D46+'4. MEAS T6-Signals Budget '!D36+'5. MEAS T6-Streetscape Budget'!D43+'6. MEAS B2- Muni EE Budget'!D82</f>
        <v>18349324.035</v>
      </c>
      <c r="E14" s="16">
        <f>'1. MEAS E2- Electric Gen Budget'!E44+'2. MEAS T1- Fleet Convr Budget '!E69+'3. MEAS T1- Muni EV Chrg Budget'!E46+'4. MEAS T6-Signals Budget '!E36+'5. MEAS T6-Streetscape Budget'!E43+'6. MEAS B2- Muni EE Budget'!E82</f>
        <v>23567965.642499998</v>
      </c>
      <c r="F14" s="16">
        <f>'1. MEAS E2- Electric Gen Budget'!F44+'2. MEAS T1- Fleet Convr Budget '!F69+'3. MEAS T1- Muni EV Chrg Budget'!F46+'4. MEAS T6-Signals Budget '!F36+'5. MEAS T6-Streetscape Budget'!F43+'6. MEAS B2- Muni EE Budget'!F82</f>
        <v>7979152.1737000002</v>
      </c>
      <c r="G14" s="16">
        <f>'1. MEAS E2- Electric Gen Budget'!G44+'2. MEAS T1- Fleet Convr Budget '!G69+'3. MEAS T1- Muni EV Chrg Budget'!G46+'4. MEAS T6-Signals Budget '!G36+'5. MEAS T6-Streetscape Budget'!G43+'6. MEAS B2- Muni EE Budget'!G82</f>
        <v>0</v>
      </c>
      <c r="I14" s="16">
        <f>SUM(D14:G14)</f>
        <v>49896441.851199992</v>
      </c>
    </row>
    <row r="15" spans="2:37" ht="14.5" x14ac:dyDescent="0.35">
      <c r="D15"/>
      <c r="E15"/>
      <c r="H15"/>
    </row>
    <row r="16" spans="2:37" s="117" customFormat="1" ht="13.9" customHeight="1" x14ac:dyDescent="0.35">
      <c r="B16" s="135"/>
      <c r="C16" s="134" t="s">
        <v>20</v>
      </c>
      <c r="D16" s="16">
        <f>'1. MEAS E2- Electric Gen Budget'!D48+'2. MEAS T1- Fleet Convr Budget '!D73+'3. MEAS T1- Muni EV Chrg Budget'!D50+'4. MEAS T6-Signals Budget '!D40+'5. MEAS T6-Streetscape Budget'!D47+'6. MEAS B2- Muni EE Budget'!D86</f>
        <v>27365.4</v>
      </c>
      <c r="E16" s="16">
        <f>'1. MEAS E2- Electric Gen Budget'!E48+'2. MEAS T1- Fleet Convr Budget '!E73+'3. MEAS T1- Muni EV Chrg Budget'!E50+'4. MEAS T6-Signals Budget '!E40+'5. MEAS T6-Streetscape Budget'!E47+'6. MEAS B2- Muni EE Budget'!E86</f>
        <v>29486.218500000003</v>
      </c>
      <c r="F16" s="16">
        <f>'1. MEAS E2- Electric Gen Budget'!F48+'2. MEAS T1- Fleet Convr Budget '!F73+'3. MEAS T1- Muni EV Chrg Budget'!F50+'4. MEAS T6-Signals Budget '!F40+'5. MEAS T6-Streetscape Budget'!F47+'6. MEAS B2- Muni EE Budget'!F86</f>
        <v>21353.22162</v>
      </c>
      <c r="G16" s="16">
        <f>'1. MEAS E2- Electric Gen Budget'!G48+'2. MEAS T1- Fleet Convr Budget '!G73+'3. MEAS T1- Muni EV Chrg Budget'!G50+'4. MEAS T6-Signals Budget '!G40+'5. MEAS T6-Streetscape Budget'!G47+'6. MEAS B2- Muni EE Budget'!G86</f>
        <v>0</v>
      </c>
      <c r="I16" s="16">
        <f>SUM(D16:G16)</f>
        <v>78204.840120000008</v>
      </c>
    </row>
    <row r="17" spans="2:9" thickBot="1" x14ac:dyDescent="0.4">
      <c r="D17"/>
      <c r="E17"/>
      <c r="H17"/>
    </row>
    <row r="18" spans="2:9" ht="31.15" customHeight="1" thickBot="1" x14ac:dyDescent="0.4">
      <c r="B18" s="19" t="s">
        <v>21</v>
      </c>
      <c r="C18" s="19"/>
      <c r="D18" s="50">
        <f>D14+D16</f>
        <v>18376689.434999999</v>
      </c>
      <c r="E18" s="50">
        <f>E14+E16</f>
        <v>23597451.860999998</v>
      </c>
      <c r="F18" s="50">
        <f>F14+F16</f>
        <v>8000505.3953200001</v>
      </c>
      <c r="G18" s="50">
        <f>G14+G16</f>
        <v>0</v>
      </c>
      <c r="H18" s="51"/>
      <c r="I18" s="50">
        <f>I14+I16</f>
        <v>49974646.691319995</v>
      </c>
    </row>
    <row r="19" spans="2:9" s="1" customFormat="1" ht="14.5" x14ac:dyDescent="0.35">
      <c r="B19" s="6"/>
      <c r="C19"/>
      <c r="D19" s="6"/>
      <c r="E19" s="2"/>
      <c r="F19"/>
      <c r="G19"/>
      <c r="H19" s="7"/>
      <c r="I19"/>
    </row>
    <row r="20" spans="2:9" ht="15" customHeight="1" x14ac:dyDescent="0.35">
      <c r="B20" s="6"/>
    </row>
    <row r="21" spans="2:9" ht="15" customHeight="1" x14ac:dyDescent="0.45">
      <c r="B21" s="174" t="s">
        <v>22</v>
      </c>
      <c r="C21" s="175"/>
      <c r="D21" s="175"/>
      <c r="E21" s="175"/>
      <c r="F21" s="176"/>
      <c r="H21"/>
    </row>
    <row r="22" spans="2:9" s="132" customFormat="1" ht="29.15" customHeight="1" x14ac:dyDescent="0.35">
      <c r="B22" s="136" t="s">
        <v>23</v>
      </c>
      <c r="C22" s="136" t="s">
        <v>24</v>
      </c>
      <c r="D22" s="139" t="s">
        <v>25</v>
      </c>
      <c r="E22" s="171" t="s">
        <v>26</v>
      </c>
      <c r="F22" s="171"/>
    </row>
    <row r="23" spans="2:9" ht="15" customHeight="1" x14ac:dyDescent="0.35">
      <c r="B23" s="47">
        <v>1</v>
      </c>
      <c r="C23" s="52" t="s">
        <v>27</v>
      </c>
      <c r="D23" s="129">
        <f>'1. MEAS E2- Electric Gen Budget'!I50</f>
        <v>535000</v>
      </c>
      <c r="E23" s="169">
        <f t="shared" ref="E23:E28" si="2">D23/D$29</f>
        <v>1.0705428360595556E-2</v>
      </c>
      <c r="F23" s="169"/>
      <c r="H23"/>
    </row>
    <row r="24" spans="2:9" ht="14.5" x14ac:dyDescent="0.35">
      <c r="B24" s="47">
        <v>2</v>
      </c>
      <c r="C24" s="52" t="s">
        <v>28</v>
      </c>
      <c r="D24" s="129">
        <f>'2. MEAS T1- Fleet Convr Budget '!I75</f>
        <v>5318172</v>
      </c>
      <c r="E24" s="169">
        <f t="shared" si="2"/>
        <v>0.10641740066415922</v>
      </c>
      <c r="F24" s="169"/>
      <c r="H24"/>
    </row>
    <row r="25" spans="2:9" ht="15" customHeight="1" x14ac:dyDescent="0.35">
      <c r="B25" s="47">
        <v>3</v>
      </c>
      <c r="C25" s="130" t="s">
        <v>29</v>
      </c>
      <c r="D25" s="129">
        <f>'3. MEAS T1- Muni EV Chrg Budget'!I52</f>
        <v>759692.20625000005</v>
      </c>
      <c r="E25" s="169">
        <f t="shared" si="2"/>
        <v>1.5201552317966651E-2</v>
      </c>
      <c r="F25" s="169"/>
      <c r="H25"/>
    </row>
    <row r="26" spans="2:9" ht="15" customHeight="1" x14ac:dyDescent="0.35">
      <c r="B26" s="47">
        <v>4</v>
      </c>
      <c r="C26" s="130" t="s">
        <v>30</v>
      </c>
      <c r="D26" s="129">
        <f>'4. MEAS T6-Signals Budget '!I42</f>
        <v>7650024.2062499998</v>
      </c>
      <c r="E26" s="169">
        <f t="shared" si="2"/>
        <v>0.1530781048538902</v>
      </c>
      <c r="F26" s="169"/>
      <c r="H26"/>
    </row>
    <row r="27" spans="2:9" ht="15" customHeight="1" x14ac:dyDescent="0.35">
      <c r="B27" s="47">
        <v>5</v>
      </c>
      <c r="C27" s="130" t="s">
        <v>31</v>
      </c>
      <c r="D27" s="129">
        <f>'5. MEAS T6-Streetscape Budget'!I49</f>
        <v>20134817.594410002</v>
      </c>
      <c r="E27" s="169">
        <f t="shared" si="2"/>
        <v>0.40290064917872004</v>
      </c>
      <c r="F27" s="169"/>
      <c r="H27"/>
    </row>
    <row r="28" spans="2:9" ht="15" customHeight="1" x14ac:dyDescent="0.35">
      <c r="B28" s="47">
        <v>6</v>
      </c>
      <c r="C28" s="130" t="s">
        <v>32</v>
      </c>
      <c r="D28" s="129">
        <f>'6. MEAS B2- Muni EE Budget'!I88</f>
        <v>15576940.68441</v>
      </c>
      <c r="E28" s="169">
        <f t="shared" si="2"/>
        <v>0.31169686462466833</v>
      </c>
      <c r="F28" s="169"/>
      <c r="H28"/>
    </row>
    <row r="29" spans="2:9" ht="15" customHeight="1" x14ac:dyDescent="0.35">
      <c r="B29" s="172" t="s">
        <v>33</v>
      </c>
      <c r="C29" s="173"/>
      <c r="D29" s="160">
        <f>SUM(D23:D28)</f>
        <v>49974646.691320002</v>
      </c>
      <c r="E29" s="170">
        <f>SUM(E23:E28)</f>
        <v>1</v>
      </c>
      <c r="F29" s="170"/>
      <c r="H29"/>
    </row>
    <row r="30" spans="2:9" ht="15" customHeight="1" x14ac:dyDescent="0.35">
      <c r="D30" s="143" t="s">
        <v>0</v>
      </c>
      <c r="H30"/>
    </row>
    <row r="31" spans="2:9" ht="15" customHeight="1" x14ac:dyDescent="0.35">
      <c r="C31" s="144" t="s">
        <v>0</v>
      </c>
      <c r="D31" s="150" t="s">
        <v>0</v>
      </c>
      <c r="E31" s="149" t="s">
        <v>0</v>
      </c>
    </row>
    <row r="32" spans="2:9" ht="15" customHeight="1" x14ac:dyDescent="0.35">
      <c r="E32" s="2" t="s">
        <v>0</v>
      </c>
    </row>
  </sheetData>
  <mergeCells count="11">
    <mergeCell ref="B3:I3"/>
    <mergeCell ref="E27:F27"/>
    <mergeCell ref="E28:F28"/>
    <mergeCell ref="E29:F29"/>
    <mergeCell ref="E22:F22"/>
    <mergeCell ref="E23:F23"/>
    <mergeCell ref="E24:F24"/>
    <mergeCell ref="E25:F25"/>
    <mergeCell ref="E26:F26"/>
    <mergeCell ref="B29:C29"/>
    <mergeCell ref="B21:F21"/>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A3975-F35B-48C2-996F-866D7E1CAEFD}">
  <sheetPr>
    <tabColor theme="9"/>
    <pageSetUpPr fitToPage="1"/>
  </sheetPr>
  <dimension ref="B2:J66"/>
  <sheetViews>
    <sheetView showGridLines="0" zoomScale="85" zoomScaleNormal="85" workbookViewId="0">
      <pane xSplit="3" ySplit="6" topLeftCell="D34" activePane="bottomRight" state="frozen"/>
      <selection pane="topRight" activeCell="R20" sqref="R20:W20"/>
      <selection pane="bottomLeft" activeCell="R20" sqref="R20:W20"/>
      <selection pane="bottomRight" activeCell="C17" sqref="C17"/>
    </sheetView>
  </sheetViews>
  <sheetFormatPr defaultColWidth="9.26953125" defaultRowHeight="14.5" x14ac:dyDescent="0.35"/>
  <cols>
    <col min="1" max="1" width="3.26953125" customWidth="1"/>
    <col min="2" max="2" width="11.26953125" customWidth="1"/>
    <col min="3" max="3" width="53.7265625" customWidth="1"/>
    <col min="4" max="4" width="13.26953125" style="6" customWidth="1"/>
    <col min="5" max="5" width="13.26953125" style="97" customWidth="1"/>
    <col min="6" max="7" width="13.26953125" customWidth="1"/>
    <col min="8" max="8" width="1.26953125" style="6" customWidth="1"/>
    <col min="9" max="9" width="13.453125" customWidth="1"/>
    <col min="10" max="10" width="10.26953125" customWidth="1"/>
  </cols>
  <sheetData>
    <row r="2" spans="2:9" ht="23.5" x14ac:dyDescent="0.55000000000000004">
      <c r="B2" s="30" t="s">
        <v>34</v>
      </c>
    </row>
    <row r="3" spans="2:9" x14ac:dyDescent="0.35">
      <c r="B3" s="117" t="s">
        <v>35</v>
      </c>
    </row>
    <row r="5" spans="2:9" s="6" customFormat="1" ht="18.5" x14ac:dyDescent="0.35">
      <c r="B5" s="179" t="s">
        <v>3</v>
      </c>
      <c r="C5" s="180"/>
      <c r="D5" s="180"/>
      <c r="E5" s="180"/>
      <c r="F5" s="180"/>
      <c r="G5" s="180"/>
      <c r="I5" s="148"/>
    </row>
    <row r="6" spans="2:9" s="6" customFormat="1" x14ac:dyDescent="0.35">
      <c r="B6" s="66" t="s">
        <v>4</v>
      </c>
      <c r="C6" s="66" t="s">
        <v>5</v>
      </c>
      <c r="D6" s="66" t="s">
        <v>6</v>
      </c>
      <c r="E6" s="67" t="s">
        <v>7</v>
      </c>
      <c r="F6" s="67" t="s">
        <v>8</v>
      </c>
      <c r="G6" s="67" t="s">
        <v>9</v>
      </c>
      <c r="I6" s="67" t="s">
        <v>10</v>
      </c>
    </row>
    <row r="7" spans="2:9" s="6" customFormat="1" x14ac:dyDescent="0.35">
      <c r="B7" s="60" t="s">
        <v>11</v>
      </c>
      <c r="C7" s="73" t="s">
        <v>36</v>
      </c>
      <c r="D7" s="77" t="s">
        <v>37</v>
      </c>
      <c r="E7" s="77" t="s">
        <v>37</v>
      </c>
      <c r="F7" s="77" t="s">
        <v>37</v>
      </c>
      <c r="G7" s="77"/>
      <c r="I7" s="77" t="s">
        <v>37</v>
      </c>
    </row>
    <row r="8" spans="2:9" x14ac:dyDescent="0.35">
      <c r="B8" s="177"/>
      <c r="C8" s="44" t="s">
        <v>38</v>
      </c>
      <c r="D8" s="44">
        <v>0</v>
      </c>
      <c r="E8" s="44">
        <v>0</v>
      </c>
      <c r="F8" s="44">
        <v>0</v>
      </c>
      <c r="G8" s="44">
        <v>0</v>
      </c>
      <c r="H8" s="80"/>
      <c r="I8" s="44">
        <f>SUM(D8:G8)</f>
        <v>0</v>
      </c>
    </row>
    <row r="9" spans="2:9" s="6" customFormat="1" x14ac:dyDescent="0.35">
      <c r="B9" s="177"/>
      <c r="C9" s="75" t="s">
        <v>12</v>
      </c>
      <c r="D9" s="98">
        <f>SUM(D8:D8)</f>
        <v>0</v>
      </c>
      <c r="E9" s="98">
        <f>SUM(E8:E8)</f>
        <v>0</v>
      </c>
      <c r="F9" s="98">
        <f>SUM(F8:F8)</f>
        <v>0</v>
      </c>
      <c r="G9" s="98">
        <f>SUM(G8:G8)</f>
        <v>0</v>
      </c>
      <c r="H9" s="80"/>
      <c r="I9" s="98">
        <f>SUM(D8:I8)</f>
        <v>0</v>
      </c>
    </row>
    <row r="10" spans="2:9" s="6" customFormat="1" x14ac:dyDescent="0.35">
      <c r="B10" s="177"/>
      <c r="C10" s="73" t="s">
        <v>39</v>
      </c>
      <c r="D10" s="77" t="s">
        <v>37</v>
      </c>
      <c r="E10" s="77"/>
      <c r="F10" s="77"/>
      <c r="G10" s="77"/>
      <c r="H10" s="80"/>
      <c r="I10" s="77" t="s">
        <v>37</v>
      </c>
    </row>
    <row r="11" spans="2:9" x14ac:dyDescent="0.35">
      <c r="B11" s="177"/>
      <c r="C11" s="44" t="s">
        <v>38</v>
      </c>
      <c r="D11" s="44">
        <v>0</v>
      </c>
      <c r="E11" s="44">
        <v>0</v>
      </c>
      <c r="F11" s="44">
        <v>0</v>
      </c>
      <c r="G11" s="44">
        <v>0</v>
      </c>
      <c r="I11" s="44">
        <f>SUM(D11:G11)</f>
        <v>0</v>
      </c>
    </row>
    <row r="12" spans="2:9" s="6" customFormat="1" x14ac:dyDescent="0.35">
      <c r="B12" s="177"/>
      <c r="C12" s="75" t="s">
        <v>13</v>
      </c>
      <c r="D12" s="98">
        <f>SUM(D11:D11)</f>
        <v>0</v>
      </c>
      <c r="E12" s="98">
        <f>SUM(E11:E11)</f>
        <v>0</v>
      </c>
      <c r="F12" s="98">
        <f>SUM(F11:F11)</f>
        <v>0</v>
      </c>
      <c r="G12" s="98">
        <f>SUM(G11:G11)</f>
        <v>0</v>
      </c>
      <c r="I12" s="98">
        <f>SUM(D11:I11)</f>
        <v>0</v>
      </c>
    </row>
    <row r="13" spans="2:9" s="6" customFormat="1" x14ac:dyDescent="0.35">
      <c r="B13" s="177"/>
      <c r="C13" s="73" t="s">
        <v>40</v>
      </c>
      <c r="D13" s="77" t="s">
        <v>37</v>
      </c>
      <c r="E13" s="77"/>
      <c r="F13" s="77"/>
      <c r="G13" s="77"/>
      <c r="H13" s="80"/>
      <c r="I13" s="77" t="s">
        <v>37</v>
      </c>
    </row>
    <row r="14" spans="2:9" x14ac:dyDescent="0.35">
      <c r="B14" s="177"/>
      <c r="C14" s="44" t="s">
        <v>38</v>
      </c>
      <c r="D14" s="44">
        <v>0</v>
      </c>
      <c r="E14" s="44">
        <v>0</v>
      </c>
      <c r="F14" s="44">
        <v>0</v>
      </c>
      <c r="G14" s="44">
        <v>0</v>
      </c>
      <c r="H14" s="80"/>
      <c r="I14" s="44">
        <f>SUM(D14:G14)</f>
        <v>0</v>
      </c>
    </row>
    <row r="15" spans="2:9" s="6" customFormat="1" x14ac:dyDescent="0.35">
      <c r="B15" s="177"/>
      <c r="C15" s="75" t="s">
        <v>14</v>
      </c>
      <c r="D15" s="98">
        <f>SUM(D14:D14)</f>
        <v>0</v>
      </c>
      <c r="E15" s="98">
        <f>SUM(E14:E14)</f>
        <v>0</v>
      </c>
      <c r="F15" s="98">
        <f>SUM(F14:F14)</f>
        <v>0</v>
      </c>
      <c r="G15" s="98">
        <f>SUM(G14:G14)</f>
        <v>0</v>
      </c>
      <c r="H15" s="80"/>
      <c r="I15" s="98">
        <f>SUM(D14:I14)</f>
        <v>0</v>
      </c>
    </row>
    <row r="16" spans="2:9" s="6" customFormat="1" x14ac:dyDescent="0.35">
      <c r="B16" s="177"/>
      <c r="C16" s="73" t="s">
        <v>41</v>
      </c>
      <c r="D16" s="77"/>
      <c r="E16" s="77"/>
      <c r="F16" s="77"/>
      <c r="G16" s="77"/>
      <c r="I16" s="77" t="s">
        <v>42</v>
      </c>
    </row>
    <row r="17" spans="2:10" s="6" customFormat="1" x14ac:dyDescent="0.35">
      <c r="B17" s="177"/>
      <c r="C17" s="165" t="s">
        <v>43</v>
      </c>
      <c r="D17" s="166"/>
      <c r="E17" s="166"/>
      <c r="F17" s="166"/>
      <c r="G17" s="166"/>
      <c r="I17" s="167"/>
    </row>
    <row r="18" spans="2:10" x14ac:dyDescent="0.35">
      <c r="B18" s="177"/>
      <c r="C18" s="119" t="s">
        <v>44</v>
      </c>
      <c r="D18" s="44">
        <v>0</v>
      </c>
      <c r="E18" s="44">
        <v>54114</v>
      </c>
      <c r="F18" s="44">
        <v>0</v>
      </c>
      <c r="G18" s="44">
        <v>0</v>
      </c>
      <c r="I18" s="44">
        <f>SUM(D18:G18)</f>
        <v>54114</v>
      </c>
    </row>
    <row r="19" spans="2:10" x14ac:dyDescent="0.35">
      <c r="B19" s="177"/>
      <c r="C19" s="119" t="s">
        <v>45</v>
      </c>
      <c r="D19" s="44">
        <v>0</v>
      </c>
      <c r="E19" s="44">
        <v>32278</v>
      </c>
      <c r="F19" s="44">
        <v>0</v>
      </c>
      <c r="G19" s="44">
        <v>0</v>
      </c>
      <c r="I19" s="44">
        <f>SUM(D19:G19)</f>
        <v>32278</v>
      </c>
    </row>
    <row r="20" spans="2:10" s="80" customFormat="1" x14ac:dyDescent="0.35">
      <c r="B20" s="177"/>
      <c r="C20" s="118" t="s">
        <v>46</v>
      </c>
      <c r="D20" s="100">
        <f>SUM(D18:D19)</f>
        <v>0</v>
      </c>
      <c r="E20" s="100">
        <f>SUM(E18:E19)</f>
        <v>86392</v>
      </c>
      <c r="F20" s="100">
        <f>SUM(F18:F19)</f>
        <v>0</v>
      </c>
      <c r="G20" s="100">
        <f>SUM(G18:G19)</f>
        <v>0</v>
      </c>
      <c r="H20" s="6"/>
      <c r="I20" s="100">
        <f>SUM(D20:G20)</f>
        <v>86392</v>
      </c>
    </row>
    <row r="21" spans="2:10" s="6" customFormat="1" x14ac:dyDescent="0.35">
      <c r="B21" s="177"/>
      <c r="C21" s="165" t="s">
        <v>47</v>
      </c>
      <c r="D21" s="93"/>
      <c r="E21" s="93"/>
      <c r="F21" s="93"/>
      <c r="G21" s="93"/>
      <c r="I21" s="94"/>
    </row>
    <row r="22" spans="2:10" x14ac:dyDescent="0.35">
      <c r="B22" s="177"/>
      <c r="C22" s="119" t="s">
        <v>48</v>
      </c>
      <c r="D22" s="44">
        <v>0</v>
      </c>
      <c r="E22" s="44">
        <v>27057</v>
      </c>
      <c r="F22" s="44">
        <v>0</v>
      </c>
      <c r="G22" s="44">
        <v>0</v>
      </c>
      <c r="I22" s="44">
        <f t="shared" ref="I22:I23" si="0">SUM(D22:G22)</f>
        <v>27057</v>
      </c>
    </row>
    <row r="23" spans="2:10" x14ac:dyDescent="0.35">
      <c r="B23" s="177"/>
      <c r="C23" s="119" t="s">
        <v>45</v>
      </c>
      <c r="D23" s="44">
        <v>0</v>
      </c>
      <c r="E23" s="44">
        <v>16139</v>
      </c>
      <c r="F23" s="44">
        <v>0</v>
      </c>
      <c r="G23" s="44">
        <v>0</v>
      </c>
      <c r="I23" s="44">
        <f t="shared" si="0"/>
        <v>16139</v>
      </c>
    </row>
    <row r="24" spans="2:10" s="80" customFormat="1" x14ac:dyDescent="0.35">
      <c r="B24" s="177"/>
      <c r="C24" s="118" t="s">
        <v>49</v>
      </c>
      <c r="D24" s="100">
        <f>SUM(D22:D23)</f>
        <v>0</v>
      </c>
      <c r="E24" s="100">
        <f>SUM(E22:E23)</f>
        <v>43196</v>
      </c>
      <c r="F24" s="100">
        <f>SUM(F22:F23)</f>
        <v>0</v>
      </c>
      <c r="G24" s="100">
        <f>SUM(G22:G23)</f>
        <v>0</v>
      </c>
      <c r="H24" s="6"/>
      <c r="I24" s="100">
        <f>SUM(D24:G24)</f>
        <v>43196</v>
      </c>
    </row>
    <row r="25" spans="2:10" s="6" customFormat="1" x14ac:dyDescent="0.35">
      <c r="B25" s="177"/>
      <c r="C25" s="75" t="s">
        <v>15</v>
      </c>
      <c r="D25" s="98">
        <f>SUM(D20,D24)</f>
        <v>0</v>
      </c>
      <c r="E25" s="98">
        <f t="shared" ref="E25:G25" si="1">SUM(E20,E24)</f>
        <v>129588</v>
      </c>
      <c r="F25" s="98">
        <f t="shared" si="1"/>
        <v>0</v>
      </c>
      <c r="G25" s="98">
        <f t="shared" si="1"/>
        <v>0</v>
      </c>
      <c r="H25" s="80"/>
      <c r="I25" s="98">
        <f>SUM(D25:G25)</f>
        <v>129588</v>
      </c>
    </row>
    <row r="26" spans="2:10" s="6" customFormat="1" x14ac:dyDescent="0.35">
      <c r="B26" s="177"/>
      <c r="C26" s="73" t="s">
        <v>50</v>
      </c>
      <c r="D26" s="77" t="s">
        <v>37</v>
      </c>
      <c r="E26" s="77"/>
      <c r="F26" s="77"/>
      <c r="G26" s="77"/>
      <c r="H26" s="80"/>
      <c r="I26" s="77"/>
    </row>
    <row r="27" spans="2:10" x14ac:dyDescent="0.35">
      <c r="B27" s="177"/>
      <c r="C27" s="44" t="s">
        <v>38</v>
      </c>
      <c r="D27" s="44">
        <v>0</v>
      </c>
      <c r="E27" s="44">
        <v>0</v>
      </c>
      <c r="F27" s="44">
        <v>0</v>
      </c>
      <c r="G27" s="44">
        <v>0</v>
      </c>
      <c r="H27" s="80"/>
      <c r="I27" s="44">
        <f>SUM(D27:G27)</f>
        <v>0</v>
      </c>
    </row>
    <row r="28" spans="2:10" s="6" customFormat="1" x14ac:dyDescent="0.35">
      <c r="B28" s="177"/>
      <c r="C28" s="75" t="s">
        <v>16</v>
      </c>
      <c r="D28" s="98">
        <f>SUM(D27:D27)</f>
        <v>0</v>
      </c>
      <c r="E28" s="98">
        <f>SUM(E27:E27)</f>
        <v>0</v>
      </c>
      <c r="F28" s="98">
        <f>SUM(F27:F27)</f>
        <v>0</v>
      </c>
      <c r="G28" s="98">
        <f>SUM(G27:G27)</f>
        <v>0</v>
      </c>
      <c r="I28" s="98">
        <f>SUM(D28:G28)</f>
        <v>0</v>
      </c>
    </row>
    <row r="29" spans="2:10" s="6" customFormat="1" x14ac:dyDescent="0.35">
      <c r="B29" s="177"/>
      <c r="C29" s="73" t="s">
        <v>51</v>
      </c>
      <c r="D29" s="77" t="s">
        <v>37</v>
      </c>
      <c r="E29" s="77"/>
      <c r="F29" s="77"/>
      <c r="G29" s="77"/>
      <c r="I29" s="77"/>
    </row>
    <row r="30" spans="2:10" s="6" customFormat="1" x14ac:dyDescent="0.35">
      <c r="B30" s="177"/>
      <c r="C30" s="165" t="s">
        <v>52</v>
      </c>
      <c r="D30" s="93"/>
      <c r="E30" s="93"/>
      <c r="F30" s="93"/>
      <c r="G30" s="93"/>
      <c r="I30" s="94"/>
    </row>
    <row r="31" spans="2:10" x14ac:dyDescent="0.35">
      <c r="B31" s="177"/>
      <c r="C31" s="119" t="s">
        <v>53</v>
      </c>
      <c r="D31" s="44">
        <v>0</v>
      </c>
      <c r="E31" s="44">
        <v>63608</v>
      </c>
      <c r="F31" s="44">
        <v>0</v>
      </c>
      <c r="G31" s="44">
        <v>0</v>
      </c>
      <c r="I31" s="44">
        <f>SUM(D31:G31)</f>
        <v>63608</v>
      </c>
      <c r="J31" s="127" t="s">
        <v>0</v>
      </c>
    </row>
    <row r="32" spans="2:10" s="80" customFormat="1" x14ac:dyDescent="0.35">
      <c r="B32" s="177"/>
      <c r="C32" s="118" t="s">
        <v>46</v>
      </c>
      <c r="D32" s="100">
        <f>SUM(D31:D31)</f>
        <v>0</v>
      </c>
      <c r="E32" s="100">
        <f>SUM(E31:E31)</f>
        <v>63608</v>
      </c>
      <c r="F32" s="100">
        <f t="shared" ref="F32:G32" si="2">SUM(F31:F31)</f>
        <v>0</v>
      </c>
      <c r="G32" s="100">
        <f t="shared" si="2"/>
        <v>0</v>
      </c>
      <c r="H32" s="6"/>
      <c r="I32" s="100">
        <f>SUM(D32:G32)</f>
        <v>63608</v>
      </c>
    </row>
    <row r="33" spans="2:9" s="6" customFormat="1" x14ac:dyDescent="0.35">
      <c r="B33" s="177"/>
      <c r="C33" s="165" t="s">
        <v>54</v>
      </c>
      <c r="D33" s="93"/>
      <c r="E33" s="93"/>
      <c r="F33" s="93"/>
      <c r="G33" s="93"/>
      <c r="I33" s="94"/>
    </row>
    <row r="34" spans="2:9" x14ac:dyDescent="0.35">
      <c r="B34" s="177"/>
      <c r="C34" s="119" t="s">
        <v>53</v>
      </c>
      <c r="D34" s="44">
        <v>0</v>
      </c>
      <c r="E34" s="44">
        <v>31804</v>
      </c>
      <c r="F34" s="44">
        <v>0</v>
      </c>
      <c r="G34" s="44">
        <v>0</v>
      </c>
      <c r="I34" s="44">
        <f t="shared" ref="I34" si="3">SUM(D34:G34)</f>
        <v>31804</v>
      </c>
    </row>
    <row r="35" spans="2:9" s="80" customFormat="1" x14ac:dyDescent="0.35">
      <c r="B35" s="177"/>
      <c r="C35" s="118" t="s">
        <v>49</v>
      </c>
      <c r="D35" s="100">
        <f>SUM(D34:D34)</f>
        <v>0</v>
      </c>
      <c r="E35" s="100">
        <f>SUM(E34:E34)</f>
        <v>31804</v>
      </c>
      <c r="F35" s="100">
        <f t="shared" ref="F35:G35" si="4">SUM(F34:F34)</f>
        <v>0</v>
      </c>
      <c r="G35" s="100">
        <f t="shared" si="4"/>
        <v>0</v>
      </c>
      <c r="H35" s="6"/>
      <c r="I35" s="100">
        <f t="shared" ref="I35" si="5">SUM(D35:G35)</f>
        <v>31804</v>
      </c>
    </row>
    <row r="36" spans="2:9" s="6" customFormat="1" x14ac:dyDescent="0.35">
      <c r="B36" s="177"/>
      <c r="C36" s="96" t="s">
        <v>55</v>
      </c>
      <c r="D36" s="95"/>
      <c r="E36" s="95"/>
      <c r="F36" s="95"/>
      <c r="G36" s="95"/>
      <c r="I36" s="94"/>
    </row>
    <row r="37" spans="2:9" x14ac:dyDescent="0.35">
      <c r="B37" s="177"/>
      <c r="C37" s="119" t="s">
        <v>56</v>
      </c>
      <c r="D37" s="44">
        <v>130000</v>
      </c>
      <c r="E37" s="44">
        <v>0</v>
      </c>
      <c r="F37" s="44">
        <v>0</v>
      </c>
      <c r="G37" s="44">
        <v>0</v>
      </c>
      <c r="I37" s="44">
        <f>SUM(D37:G37)</f>
        <v>130000</v>
      </c>
    </row>
    <row r="38" spans="2:9" x14ac:dyDescent="0.35">
      <c r="B38" s="177"/>
      <c r="C38" s="119" t="s">
        <v>57</v>
      </c>
      <c r="D38" s="44">
        <v>130000</v>
      </c>
      <c r="E38" s="44">
        <v>0</v>
      </c>
      <c r="F38" s="44">
        <v>0</v>
      </c>
      <c r="G38" s="44">
        <v>0</v>
      </c>
      <c r="I38" s="44">
        <f>SUM(D38:G38)</f>
        <v>130000</v>
      </c>
    </row>
    <row r="39" spans="2:9" s="80" customFormat="1" x14ac:dyDescent="0.35">
      <c r="B39" s="177"/>
      <c r="C39" s="118" t="s">
        <v>58</v>
      </c>
      <c r="D39" s="100">
        <f>SUM(D37:D38)</f>
        <v>260000</v>
      </c>
      <c r="E39" s="100">
        <f t="shared" ref="E39:G39" si="6">SUM(E37:E38)</f>
        <v>0</v>
      </c>
      <c r="F39" s="100">
        <f t="shared" si="6"/>
        <v>0</v>
      </c>
      <c r="G39" s="100">
        <f t="shared" si="6"/>
        <v>0</v>
      </c>
      <c r="I39" s="100">
        <f>SUM(D39:G39)</f>
        <v>260000</v>
      </c>
    </row>
    <row r="40" spans="2:9" s="6" customFormat="1" x14ac:dyDescent="0.35">
      <c r="B40" s="177"/>
      <c r="C40" s="75" t="s">
        <v>59</v>
      </c>
      <c r="D40" s="98">
        <f>SUM(D32,D35,D39)</f>
        <v>260000</v>
      </c>
      <c r="E40" s="98">
        <f>SUM(E32,E35,E39)</f>
        <v>95412</v>
      </c>
      <c r="F40" s="98">
        <f>SUM(F32,F35,F39)</f>
        <v>0</v>
      </c>
      <c r="G40" s="98">
        <f>SUM(G32,G35,G39)</f>
        <v>0</v>
      </c>
      <c r="I40" s="98">
        <f>SUM(D40:G40)</f>
        <v>355412</v>
      </c>
    </row>
    <row r="41" spans="2:9" s="6" customFormat="1" x14ac:dyDescent="0.35">
      <c r="B41" s="177"/>
      <c r="C41" s="73" t="s">
        <v>60</v>
      </c>
      <c r="D41" s="77" t="s">
        <v>37</v>
      </c>
      <c r="E41" s="77"/>
      <c r="F41" s="77"/>
      <c r="G41" s="77"/>
      <c r="I41" s="78"/>
    </row>
    <row r="42" spans="2:9" x14ac:dyDescent="0.35">
      <c r="B42" s="177"/>
      <c r="C42" s="119" t="s">
        <v>61</v>
      </c>
      <c r="D42" s="44">
        <v>50000</v>
      </c>
      <c r="E42" s="44">
        <v>0</v>
      </c>
      <c r="F42" s="44">
        <v>0</v>
      </c>
      <c r="G42" s="44">
        <v>0</v>
      </c>
      <c r="I42" s="44">
        <f>SUM(D42:G42)</f>
        <v>50000</v>
      </c>
    </row>
    <row r="43" spans="2:9" s="6" customFormat="1" x14ac:dyDescent="0.35">
      <c r="B43" s="177"/>
      <c r="C43" s="118" t="s">
        <v>62</v>
      </c>
      <c r="D43" s="100">
        <f>SUM(D42)</f>
        <v>50000</v>
      </c>
      <c r="E43" s="100">
        <f>SUM(E42)</f>
        <v>0</v>
      </c>
      <c r="F43" s="100">
        <f>SUM(F42)</f>
        <v>0</v>
      </c>
      <c r="G43" s="100">
        <f>SUM(G42)</f>
        <v>0</v>
      </c>
      <c r="I43" s="100">
        <f>SUM(D43:G43)</f>
        <v>50000</v>
      </c>
    </row>
    <row r="44" spans="2:9" s="6" customFormat="1" x14ac:dyDescent="0.35">
      <c r="B44" s="178"/>
      <c r="C44" s="69" t="s">
        <v>19</v>
      </c>
      <c r="D44" s="116">
        <f>SUM(D9,D12,D15,D25,D28,D40,D43)</f>
        <v>310000</v>
      </c>
      <c r="E44" s="116">
        <f t="shared" ref="E44:G44" si="7">SUM(E9,E12,E15,E25,E28,E40,E43)</f>
        <v>225000</v>
      </c>
      <c r="F44" s="116">
        <f t="shared" si="7"/>
        <v>0</v>
      </c>
      <c r="G44" s="116">
        <f t="shared" si="7"/>
        <v>0</v>
      </c>
      <c r="I44" s="116">
        <f>SUM(D44:G44)</f>
        <v>535000</v>
      </c>
    </row>
    <row r="45" spans="2:9" x14ac:dyDescent="0.35">
      <c r="D45"/>
      <c r="E45"/>
      <c r="H45"/>
    </row>
    <row r="46" spans="2:9" s="6" customFormat="1" ht="29" x14ac:dyDescent="0.35">
      <c r="B46" s="60" t="s">
        <v>63</v>
      </c>
      <c r="C46" s="73" t="s">
        <v>63</v>
      </c>
      <c r="D46" s="77"/>
      <c r="E46" s="77"/>
      <c r="F46" s="77"/>
      <c r="G46" s="114"/>
      <c r="I46" s="78" t="s">
        <v>42</v>
      </c>
    </row>
    <row r="47" spans="2:9" s="6" customFormat="1" ht="29" x14ac:dyDescent="0.35">
      <c r="B47" s="23"/>
      <c r="C47" s="119" t="s">
        <v>64</v>
      </c>
      <c r="D47" s="120">
        <f>SUM(0.1*(D9+D12))</f>
        <v>0</v>
      </c>
      <c r="E47" s="120">
        <f>SUM(0.1*(E9+E12))</f>
        <v>0</v>
      </c>
      <c r="F47" s="120">
        <f>SUM(0.1*(F9+F12))</f>
        <v>0</v>
      </c>
      <c r="G47" s="120">
        <f>SUM(0.1*(G9+G12))</f>
        <v>0</v>
      </c>
      <c r="I47" s="120">
        <f>SUM(D47:G47)</f>
        <v>0</v>
      </c>
    </row>
    <row r="48" spans="2:9" s="6" customFormat="1" x14ac:dyDescent="0.35">
      <c r="B48" s="24"/>
      <c r="C48" s="69" t="s">
        <v>20</v>
      </c>
      <c r="D48" s="116">
        <f>SUM(D47:D47)</f>
        <v>0</v>
      </c>
      <c r="E48" s="116">
        <f>SUM(E47:E47)</f>
        <v>0</v>
      </c>
      <c r="F48" s="116">
        <f>SUM(F47:F47)</f>
        <v>0</v>
      </c>
      <c r="G48" s="116">
        <f>SUM(G47:G47)</f>
        <v>0</v>
      </c>
      <c r="I48" s="116">
        <f>SUM(D48:G48)</f>
        <v>0</v>
      </c>
    </row>
    <row r="49" spans="2:9" ht="15" thickBot="1" x14ac:dyDescent="0.4">
      <c r="B49" s="6"/>
      <c r="D49"/>
      <c r="E49"/>
      <c r="I49" t="s">
        <v>42</v>
      </c>
    </row>
    <row r="50" spans="2:9" s="1" customFormat="1" ht="29.5" thickBot="1" x14ac:dyDescent="0.4">
      <c r="B50" s="19" t="s">
        <v>21</v>
      </c>
      <c r="C50" s="19"/>
      <c r="D50" s="101">
        <f>SUM(D48,D44)</f>
        <v>310000</v>
      </c>
      <c r="E50" s="101">
        <f>SUM(E48,E44)</f>
        <v>225000</v>
      </c>
      <c r="F50" s="101">
        <f>SUM(F48,F44)</f>
        <v>0</v>
      </c>
      <c r="G50" s="101">
        <f>SUM(G48,G44)</f>
        <v>0</v>
      </c>
      <c r="H50" s="6"/>
      <c r="I50" s="101">
        <f>SUM(I48,I44)</f>
        <v>535000</v>
      </c>
    </row>
    <row r="51" spans="2:9" x14ac:dyDescent="0.35">
      <c r="B51" s="6"/>
      <c r="H51" s="80"/>
    </row>
    <row r="52" spans="2:9" x14ac:dyDescent="0.35">
      <c r="B52" s="6"/>
    </row>
    <row r="53" spans="2:9" x14ac:dyDescent="0.35">
      <c r="B53" s="6"/>
    </row>
    <row r="54" spans="2:9" x14ac:dyDescent="0.35">
      <c r="B54" s="6"/>
    </row>
    <row r="55" spans="2:9" x14ac:dyDescent="0.35">
      <c r="B55" s="6"/>
    </row>
    <row r="56" spans="2:9" x14ac:dyDescent="0.35">
      <c r="B56" s="6"/>
      <c r="H56" s="80"/>
    </row>
    <row r="57" spans="2:9" x14ac:dyDescent="0.35">
      <c r="B57" s="6"/>
      <c r="H57" s="80"/>
    </row>
    <row r="58" spans="2:9" x14ac:dyDescent="0.35">
      <c r="B58" s="6"/>
    </row>
    <row r="59" spans="2:9" x14ac:dyDescent="0.35">
      <c r="B59" s="6"/>
      <c r="H59"/>
    </row>
    <row r="60" spans="2:9" x14ac:dyDescent="0.35">
      <c r="B60" s="6"/>
      <c r="H60" s="80"/>
    </row>
    <row r="61" spans="2:9" x14ac:dyDescent="0.35">
      <c r="B61" s="6"/>
    </row>
    <row r="62" spans="2:9" x14ac:dyDescent="0.35">
      <c r="B62" s="6"/>
    </row>
    <row r="63" spans="2:9" x14ac:dyDescent="0.35">
      <c r="B63" s="6"/>
    </row>
    <row r="64" spans="2:9" x14ac:dyDescent="0.35">
      <c r="B64" s="6"/>
    </row>
    <row r="65" spans="2:8" x14ac:dyDescent="0.35">
      <c r="B65" s="6"/>
    </row>
    <row r="66" spans="2:8" x14ac:dyDescent="0.35">
      <c r="H66" s="83"/>
    </row>
  </sheetData>
  <mergeCells count="2">
    <mergeCell ref="B8:B44"/>
    <mergeCell ref="B5:G5"/>
  </mergeCells>
  <pageMargins left="0.7" right="0.7" top="0.75" bottom="0.75" header="0.3" footer="0.3"/>
  <pageSetup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pageSetUpPr fitToPage="1"/>
  </sheetPr>
  <dimension ref="B2:AK90"/>
  <sheetViews>
    <sheetView showGridLines="0" zoomScale="85" zoomScaleNormal="85" workbookViewId="0">
      <pane xSplit="3" ySplit="6" topLeftCell="D15" activePane="bottomRight" state="frozen"/>
      <selection pane="topRight" activeCell="R20" sqref="R20:W20"/>
      <selection pane="bottomLeft" activeCell="R20" sqref="R20:W20"/>
      <selection pane="bottomRight" activeCell="M56" sqref="M56"/>
    </sheetView>
  </sheetViews>
  <sheetFormatPr defaultColWidth="9.26953125" defaultRowHeight="14.5" x14ac:dyDescent="0.35"/>
  <cols>
    <col min="1" max="1" width="3.26953125" customWidth="1"/>
    <col min="2" max="2" width="10.7265625" customWidth="1"/>
    <col min="3" max="3" width="50.453125" customWidth="1"/>
    <col min="4" max="4" width="12.7265625" style="6" customWidth="1"/>
    <col min="5" max="5" width="12.54296875" style="2" customWidth="1"/>
    <col min="6" max="7" width="12.453125" customWidth="1"/>
    <col min="8" max="8" width="1.81640625" style="7" customWidth="1"/>
    <col min="9" max="9" width="13.54296875" customWidth="1"/>
  </cols>
  <sheetData>
    <row r="2" spans="2:37" ht="23.5" x14ac:dyDescent="0.55000000000000004">
      <c r="B2" s="30" t="s">
        <v>34</v>
      </c>
    </row>
    <row r="3" spans="2:37" x14ac:dyDescent="0.35">
      <c r="B3" s="58" t="s">
        <v>35</v>
      </c>
      <c r="H3"/>
    </row>
    <row r="4" spans="2:37" x14ac:dyDescent="0.35">
      <c r="B4" s="5"/>
      <c r="H4"/>
    </row>
    <row r="5" spans="2:37" s="6" customFormat="1" ht="18.5" x14ac:dyDescent="0.35">
      <c r="B5" s="147" t="s">
        <v>3</v>
      </c>
      <c r="C5" s="65"/>
      <c r="D5" s="102"/>
      <c r="E5" s="102"/>
      <c r="F5" s="102"/>
      <c r="G5" s="103"/>
      <c r="H5"/>
      <c r="I5" s="147"/>
    </row>
    <row r="6" spans="2:37" s="6" customFormat="1" x14ac:dyDescent="0.35">
      <c r="B6" s="108" t="s">
        <v>4</v>
      </c>
      <c r="C6" s="108" t="s">
        <v>5</v>
      </c>
      <c r="D6" s="108" t="s">
        <v>6</v>
      </c>
      <c r="E6" s="108" t="s">
        <v>7</v>
      </c>
      <c r="F6" s="108" t="s">
        <v>8</v>
      </c>
      <c r="G6" s="108" t="s">
        <v>9</v>
      </c>
      <c r="H6"/>
      <c r="I6" s="110" t="s">
        <v>10</v>
      </c>
    </row>
    <row r="7" spans="2:37" s="63" customFormat="1" ht="17.5" customHeight="1" x14ac:dyDescent="0.35">
      <c r="B7" s="60" t="s">
        <v>11</v>
      </c>
      <c r="C7" s="73" t="s">
        <v>36</v>
      </c>
      <c r="D7" s="76" t="s">
        <v>37</v>
      </c>
      <c r="E7" s="77" t="s">
        <v>37</v>
      </c>
      <c r="F7" s="77" t="s">
        <v>37</v>
      </c>
      <c r="G7" s="77"/>
      <c r="H7" s="6"/>
      <c r="I7" s="121" t="s">
        <v>37</v>
      </c>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2:37" x14ac:dyDescent="0.35">
      <c r="B8" s="23"/>
      <c r="C8" s="44" t="s">
        <v>38</v>
      </c>
      <c r="D8" s="44">
        <v>0</v>
      </c>
      <c r="E8" s="44">
        <v>0</v>
      </c>
      <c r="F8" s="44">
        <v>0</v>
      </c>
      <c r="G8" s="44">
        <v>0</v>
      </c>
      <c r="H8"/>
      <c r="I8" s="44">
        <f>SUM(D8:G8)</f>
        <v>0</v>
      </c>
    </row>
    <row r="9" spans="2:37" x14ac:dyDescent="0.35">
      <c r="B9" s="23"/>
      <c r="C9" s="75" t="s">
        <v>12</v>
      </c>
      <c r="D9" s="82">
        <f>SUM(D8:D8)</f>
        <v>0</v>
      </c>
      <c r="E9" s="82">
        <f>SUM(E8:E8)</f>
        <v>0</v>
      </c>
      <c r="F9" s="82">
        <f>SUM(F8:F8)</f>
        <v>0</v>
      </c>
      <c r="G9" s="82">
        <f>SUM(G8:G8)</f>
        <v>0</v>
      </c>
      <c r="H9"/>
      <c r="I9" s="82">
        <f>SUM(D9:G9)</f>
        <v>0</v>
      </c>
    </row>
    <row r="10" spans="2:37" x14ac:dyDescent="0.35">
      <c r="B10" s="23"/>
      <c r="C10" s="73" t="s">
        <v>39</v>
      </c>
      <c r="D10" s="76" t="s">
        <v>37</v>
      </c>
      <c r="E10" s="77"/>
      <c r="F10" s="77"/>
      <c r="G10" s="77"/>
      <c r="H10"/>
      <c r="I10" s="121" t="s">
        <v>37</v>
      </c>
    </row>
    <row r="11" spans="2:37" x14ac:dyDescent="0.35">
      <c r="B11" s="23"/>
      <c r="C11" s="44" t="s">
        <v>38</v>
      </c>
      <c r="D11" s="44">
        <v>0</v>
      </c>
      <c r="E11" s="44">
        <v>0</v>
      </c>
      <c r="F11" s="44">
        <v>0</v>
      </c>
      <c r="G11" s="44">
        <v>0</v>
      </c>
      <c r="H11"/>
      <c r="I11" s="44">
        <f>SUM(D11:G11)</f>
        <v>0</v>
      </c>
    </row>
    <row r="12" spans="2:37" x14ac:dyDescent="0.35">
      <c r="B12" s="23"/>
      <c r="C12" s="75" t="s">
        <v>13</v>
      </c>
      <c r="D12" s="82">
        <f>SUM(D11:D11)</f>
        <v>0</v>
      </c>
      <c r="E12" s="82">
        <f>SUM(E11:E11)</f>
        <v>0</v>
      </c>
      <c r="F12" s="82">
        <f>SUM(F11:F11)</f>
        <v>0</v>
      </c>
      <c r="G12" s="82">
        <f>SUM(G11:G11)</f>
        <v>0</v>
      </c>
      <c r="H12"/>
      <c r="I12" s="82">
        <f>SUM(D12:G12)</f>
        <v>0</v>
      </c>
    </row>
    <row r="13" spans="2:37" x14ac:dyDescent="0.35">
      <c r="B13" s="23"/>
      <c r="C13" s="73" t="s">
        <v>40</v>
      </c>
      <c r="D13" s="76" t="s">
        <v>37</v>
      </c>
      <c r="E13" s="77"/>
      <c r="F13" s="77"/>
      <c r="G13" s="77"/>
      <c r="H13"/>
      <c r="I13" s="121" t="s">
        <v>37</v>
      </c>
    </row>
    <row r="14" spans="2:37" x14ac:dyDescent="0.35">
      <c r="B14" s="23"/>
      <c r="C14" s="44" t="s">
        <v>38</v>
      </c>
      <c r="D14" s="44">
        <v>0</v>
      </c>
      <c r="E14" s="44">
        <v>0</v>
      </c>
      <c r="F14" s="44">
        <v>0</v>
      </c>
      <c r="G14" s="44">
        <v>0</v>
      </c>
      <c r="H14"/>
      <c r="I14" s="44">
        <f>SUM(D14:G14)</f>
        <v>0</v>
      </c>
    </row>
    <row r="15" spans="2:37" x14ac:dyDescent="0.35">
      <c r="B15" s="23"/>
      <c r="C15" s="75" t="s">
        <v>14</v>
      </c>
      <c r="D15" s="82">
        <f>SUM(D14:D14)</f>
        <v>0</v>
      </c>
      <c r="E15" s="82">
        <f>SUM(E14:E14)</f>
        <v>0</v>
      </c>
      <c r="F15" s="82">
        <f>SUM(F14:F14)</f>
        <v>0</v>
      </c>
      <c r="G15" s="82">
        <f>SUM(G14:G14)</f>
        <v>0</v>
      </c>
      <c r="H15"/>
      <c r="I15" s="82">
        <f>SUM(D15:G15)</f>
        <v>0</v>
      </c>
    </row>
    <row r="16" spans="2:37" x14ac:dyDescent="0.35">
      <c r="B16" s="23"/>
      <c r="C16" s="73" t="s">
        <v>41</v>
      </c>
      <c r="D16" s="76"/>
      <c r="E16" s="77"/>
      <c r="F16" s="77"/>
      <c r="G16" s="77"/>
      <c r="H16"/>
      <c r="I16" s="121" t="s">
        <v>42</v>
      </c>
    </row>
    <row r="17" spans="2:10" s="6" customFormat="1" x14ac:dyDescent="0.35">
      <c r="B17" s="23"/>
      <c r="C17" s="92" t="s">
        <v>65</v>
      </c>
      <c r="D17" s="93"/>
      <c r="E17" s="93"/>
      <c r="F17" s="93"/>
      <c r="G17" s="93"/>
      <c r="H17"/>
      <c r="I17" s="92"/>
      <c r="J17" s="6" t="s">
        <v>0</v>
      </c>
    </row>
    <row r="18" spans="2:10" x14ac:dyDescent="0.35">
      <c r="B18" s="23" t="s">
        <v>0</v>
      </c>
      <c r="C18" s="44" t="s">
        <v>66</v>
      </c>
      <c r="D18" s="44">
        <v>0</v>
      </c>
      <c r="E18" s="44">
        <v>0</v>
      </c>
      <c r="F18" s="44">
        <v>37960</v>
      </c>
      <c r="G18" s="44">
        <v>0</v>
      </c>
      <c r="H18"/>
      <c r="I18" s="44">
        <f>SUM(D18:G18)</f>
        <v>37960</v>
      </c>
    </row>
    <row r="19" spans="2:10" ht="15" customHeight="1" x14ac:dyDescent="0.35">
      <c r="B19" s="23"/>
      <c r="C19" s="44" t="s">
        <v>66</v>
      </c>
      <c r="D19" s="44">
        <v>0</v>
      </c>
      <c r="E19" s="44">
        <v>0</v>
      </c>
      <c r="F19" s="44">
        <v>37960</v>
      </c>
      <c r="G19" s="44">
        <v>0</v>
      </c>
      <c r="H19"/>
      <c r="I19" s="44">
        <f>SUM(D19:G19)</f>
        <v>37960</v>
      </c>
      <c r="J19" t="s">
        <v>0</v>
      </c>
    </row>
    <row r="20" spans="2:10" x14ac:dyDescent="0.35">
      <c r="B20" s="23" t="s">
        <v>0</v>
      </c>
      <c r="C20" s="44" t="s">
        <v>66</v>
      </c>
      <c r="D20" s="44">
        <v>0</v>
      </c>
      <c r="E20" s="44">
        <v>0</v>
      </c>
      <c r="F20" s="44">
        <v>37960</v>
      </c>
      <c r="G20" s="44">
        <v>0</v>
      </c>
      <c r="H20"/>
      <c r="I20" s="44">
        <f>SUM(D20:G20)</f>
        <v>37960</v>
      </c>
    </row>
    <row r="21" spans="2:10" s="6" customFormat="1" x14ac:dyDescent="0.35">
      <c r="B21" s="23"/>
      <c r="C21" s="92" t="s">
        <v>67</v>
      </c>
      <c r="D21" s="93"/>
      <c r="E21" s="93"/>
      <c r="F21" s="93"/>
      <c r="G21" s="93"/>
      <c r="H21"/>
      <c r="I21" s="92"/>
      <c r="J21" s="6" t="s">
        <v>0</v>
      </c>
    </row>
    <row r="22" spans="2:10" ht="15" customHeight="1" x14ac:dyDescent="0.35">
      <c r="B22" s="23"/>
      <c r="C22" s="44" t="s">
        <v>66</v>
      </c>
      <c r="D22" s="44">
        <v>0</v>
      </c>
      <c r="E22" s="44">
        <v>0</v>
      </c>
      <c r="F22" s="44">
        <v>37960</v>
      </c>
      <c r="G22" s="44">
        <v>0</v>
      </c>
      <c r="H22"/>
      <c r="I22" s="44">
        <f>SUM(D22:G22)</f>
        <v>37960</v>
      </c>
      <c r="J22" t="s">
        <v>0</v>
      </c>
    </row>
    <row r="23" spans="2:10" s="6" customFormat="1" x14ac:dyDescent="0.35">
      <c r="B23" s="23"/>
      <c r="C23" s="92" t="s">
        <v>68</v>
      </c>
      <c r="D23" s="93"/>
      <c r="E23" s="93"/>
      <c r="F23" s="93"/>
      <c r="G23" s="93"/>
      <c r="H23"/>
      <c r="I23" s="92"/>
      <c r="J23" s="6" t="s">
        <v>0</v>
      </c>
    </row>
    <row r="24" spans="2:10" ht="15" customHeight="1" x14ac:dyDescent="0.35">
      <c r="B24" s="23"/>
      <c r="C24" s="44" t="s">
        <v>66</v>
      </c>
      <c r="D24" s="44">
        <v>0</v>
      </c>
      <c r="E24" s="44">
        <v>0</v>
      </c>
      <c r="F24" s="44">
        <v>37960</v>
      </c>
      <c r="G24" s="44">
        <v>0</v>
      </c>
      <c r="H24"/>
      <c r="I24" s="44">
        <f t="shared" ref="I24:I31" si="0">SUM(D24:G24)</f>
        <v>37960</v>
      </c>
      <c r="J24" t="s">
        <v>0</v>
      </c>
    </row>
    <row r="25" spans="2:10" x14ac:dyDescent="0.35">
      <c r="B25" s="23" t="s">
        <v>0</v>
      </c>
      <c r="C25" s="44" t="s">
        <v>66</v>
      </c>
      <c r="D25" s="44">
        <v>0</v>
      </c>
      <c r="E25" s="44">
        <v>0</v>
      </c>
      <c r="F25" s="44">
        <v>37960</v>
      </c>
      <c r="G25" s="44">
        <v>0</v>
      </c>
      <c r="H25"/>
      <c r="I25" s="44">
        <f t="shared" si="0"/>
        <v>37960</v>
      </c>
    </row>
    <row r="26" spans="2:10" ht="15" customHeight="1" x14ac:dyDescent="0.35">
      <c r="B26" s="23"/>
      <c r="C26" s="44" t="s">
        <v>66</v>
      </c>
      <c r="D26" s="44">
        <v>0</v>
      </c>
      <c r="E26" s="44">
        <v>0</v>
      </c>
      <c r="F26" s="44">
        <v>37960</v>
      </c>
      <c r="G26" s="44">
        <v>0</v>
      </c>
      <c r="H26"/>
      <c r="I26" s="44">
        <f t="shared" si="0"/>
        <v>37960</v>
      </c>
      <c r="J26" t="s">
        <v>0</v>
      </c>
    </row>
    <row r="27" spans="2:10" x14ac:dyDescent="0.35">
      <c r="B27" s="23" t="s">
        <v>0</v>
      </c>
      <c r="C27" s="44" t="s">
        <v>66</v>
      </c>
      <c r="D27" s="44">
        <v>0</v>
      </c>
      <c r="E27" s="44">
        <v>0</v>
      </c>
      <c r="F27" s="44">
        <v>37960</v>
      </c>
      <c r="G27" s="44">
        <v>0</v>
      </c>
      <c r="H27"/>
      <c r="I27" s="44">
        <f t="shared" si="0"/>
        <v>37960</v>
      </c>
    </row>
    <row r="28" spans="2:10" x14ac:dyDescent="0.35">
      <c r="B28" s="23"/>
      <c r="C28" s="44" t="s">
        <v>66</v>
      </c>
      <c r="D28" s="44">
        <v>0</v>
      </c>
      <c r="E28" s="44">
        <v>0</v>
      </c>
      <c r="F28" s="44">
        <v>37960</v>
      </c>
      <c r="G28" s="44">
        <v>0</v>
      </c>
      <c r="H28"/>
      <c r="I28" s="44">
        <f t="shared" si="0"/>
        <v>37960</v>
      </c>
    </row>
    <row r="29" spans="2:10" x14ac:dyDescent="0.35">
      <c r="B29" s="23" t="s">
        <v>0</v>
      </c>
      <c r="C29" s="44" t="s">
        <v>66</v>
      </c>
      <c r="D29" s="44">
        <v>0</v>
      </c>
      <c r="E29" s="44">
        <v>0</v>
      </c>
      <c r="F29" s="44">
        <v>37960</v>
      </c>
      <c r="G29" s="44">
        <v>0</v>
      </c>
      <c r="H29"/>
      <c r="I29" s="44">
        <f t="shared" si="0"/>
        <v>37960</v>
      </c>
    </row>
    <row r="30" spans="2:10" x14ac:dyDescent="0.35">
      <c r="B30" s="23" t="s">
        <v>0</v>
      </c>
      <c r="C30" s="44" t="s">
        <v>66</v>
      </c>
      <c r="D30" s="44">
        <v>0</v>
      </c>
      <c r="E30" s="44">
        <v>0</v>
      </c>
      <c r="F30" s="44">
        <v>37960</v>
      </c>
      <c r="G30" s="44">
        <v>0</v>
      </c>
      <c r="H30"/>
      <c r="I30" s="44">
        <f t="shared" si="0"/>
        <v>37960</v>
      </c>
    </row>
    <row r="31" spans="2:10" ht="15" customHeight="1" x14ac:dyDescent="0.35">
      <c r="B31" s="23"/>
      <c r="C31" s="44" t="s">
        <v>66</v>
      </c>
      <c r="D31" s="44">
        <v>0</v>
      </c>
      <c r="E31" s="44">
        <v>0</v>
      </c>
      <c r="F31" s="44">
        <v>37960</v>
      </c>
      <c r="G31" s="44">
        <v>0</v>
      </c>
      <c r="H31"/>
      <c r="I31" s="44">
        <f t="shared" si="0"/>
        <v>37960</v>
      </c>
      <c r="J31" t="s">
        <v>0</v>
      </c>
    </row>
    <row r="32" spans="2:10" s="6" customFormat="1" x14ac:dyDescent="0.35">
      <c r="B32" s="23"/>
      <c r="C32" s="92" t="s">
        <v>69</v>
      </c>
      <c r="D32" s="93"/>
      <c r="E32" s="93"/>
      <c r="F32" s="93"/>
      <c r="G32" s="93"/>
      <c r="H32"/>
      <c r="I32" s="92"/>
      <c r="J32" s="6" t="s">
        <v>0</v>
      </c>
    </row>
    <row r="33" spans="2:10" x14ac:dyDescent="0.35">
      <c r="B33" s="23" t="s">
        <v>0</v>
      </c>
      <c r="C33" s="44" t="s">
        <v>70</v>
      </c>
      <c r="D33" s="44">
        <v>0</v>
      </c>
      <c r="E33" s="44">
        <v>27950</v>
      </c>
      <c r="F33" s="44">
        <v>0</v>
      </c>
      <c r="G33" s="44">
        <v>0</v>
      </c>
      <c r="H33"/>
      <c r="I33" s="44">
        <f t="shared" ref="I33:I40" si="1">SUM(D33:G33)</f>
        <v>27950</v>
      </c>
      <c r="J33" t="s">
        <v>0</v>
      </c>
    </row>
    <row r="34" spans="2:10" x14ac:dyDescent="0.35">
      <c r="B34" s="23" t="s">
        <v>0</v>
      </c>
      <c r="C34" s="44" t="s">
        <v>70</v>
      </c>
      <c r="D34" s="44">
        <v>0</v>
      </c>
      <c r="E34" s="44">
        <v>27950</v>
      </c>
      <c r="F34" s="44">
        <v>0</v>
      </c>
      <c r="G34" s="44">
        <v>0</v>
      </c>
      <c r="H34"/>
      <c r="I34" s="44">
        <f t="shared" si="1"/>
        <v>27950</v>
      </c>
      <c r="J34" t="s">
        <v>0</v>
      </c>
    </row>
    <row r="35" spans="2:10" x14ac:dyDescent="0.35">
      <c r="B35" s="23" t="s">
        <v>0</v>
      </c>
      <c r="C35" s="44" t="s">
        <v>70</v>
      </c>
      <c r="D35" s="44">
        <v>0</v>
      </c>
      <c r="E35" s="44">
        <v>27950</v>
      </c>
      <c r="F35" s="44">
        <v>0</v>
      </c>
      <c r="G35" s="44">
        <v>0</v>
      </c>
      <c r="H35"/>
      <c r="I35" s="44">
        <f t="shared" si="1"/>
        <v>27950</v>
      </c>
    </row>
    <row r="36" spans="2:10" x14ac:dyDescent="0.35">
      <c r="B36" s="23" t="s">
        <v>0</v>
      </c>
      <c r="C36" s="44" t="s">
        <v>70</v>
      </c>
      <c r="D36" s="44">
        <v>0</v>
      </c>
      <c r="E36" s="44">
        <v>27950</v>
      </c>
      <c r="F36" s="44">
        <v>0</v>
      </c>
      <c r="G36" s="44">
        <v>0</v>
      </c>
      <c r="H36"/>
      <c r="I36" s="44">
        <f t="shared" si="1"/>
        <v>27950</v>
      </c>
      <c r="J36" t="s">
        <v>0</v>
      </c>
    </row>
    <row r="37" spans="2:10" x14ac:dyDescent="0.35">
      <c r="B37" s="23" t="s">
        <v>0</v>
      </c>
      <c r="C37" s="44" t="s">
        <v>70</v>
      </c>
      <c r="D37" s="44">
        <v>0</v>
      </c>
      <c r="E37" s="44">
        <v>27950</v>
      </c>
      <c r="F37" s="44">
        <v>0</v>
      </c>
      <c r="G37" s="44">
        <v>0</v>
      </c>
      <c r="H37"/>
      <c r="I37" s="44">
        <f t="shared" si="1"/>
        <v>27950</v>
      </c>
    </row>
    <row r="38" spans="2:10" x14ac:dyDescent="0.35">
      <c r="B38" s="23" t="s">
        <v>0</v>
      </c>
      <c r="C38" s="44" t="s">
        <v>70</v>
      </c>
      <c r="D38" s="44">
        <v>0</v>
      </c>
      <c r="E38" s="44">
        <v>27950</v>
      </c>
      <c r="F38" s="44">
        <v>0</v>
      </c>
      <c r="G38" s="44">
        <v>0</v>
      </c>
      <c r="H38"/>
      <c r="I38" s="44">
        <f t="shared" si="1"/>
        <v>27950</v>
      </c>
      <c r="J38" t="s">
        <v>0</v>
      </c>
    </row>
    <row r="39" spans="2:10" x14ac:dyDescent="0.35">
      <c r="B39" s="23"/>
      <c r="C39" s="44" t="s">
        <v>70</v>
      </c>
      <c r="D39" s="44">
        <v>0</v>
      </c>
      <c r="E39" s="44">
        <v>27950</v>
      </c>
      <c r="F39" s="44">
        <v>0</v>
      </c>
      <c r="G39" s="44">
        <v>0</v>
      </c>
      <c r="H39"/>
      <c r="I39" s="44">
        <f t="shared" si="1"/>
        <v>27950</v>
      </c>
      <c r="J39" t="s">
        <v>0</v>
      </c>
    </row>
    <row r="40" spans="2:10" x14ac:dyDescent="0.35">
      <c r="B40" s="23" t="s">
        <v>0</v>
      </c>
      <c r="C40" s="44" t="s">
        <v>70</v>
      </c>
      <c r="D40" s="44">
        <v>0</v>
      </c>
      <c r="E40" s="44">
        <v>27950</v>
      </c>
      <c r="F40" s="44">
        <v>0</v>
      </c>
      <c r="G40" s="44">
        <v>0</v>
      </c>
      <c r="H40"/>
      <c r="I40" s="44">
        <f t="shared" si="1"/>
        <v>27950</v>
      </c>
    </row>
    <row r="41" spans="2:10" s="6" customFormat="1" x14ac:dyDescent="0.35">
      <c r="B41" s="23"/>
      <c r="C41" s="92" t="s">
        <v>71</v>
      </c>
      <c r="D41" s="93"/>
      <c r="E41" s="93"/>
      <c r="F41" s="93"/>
      <c r="G41" s="93"/>
      <c r="H41"/>
      <c r="I41" s="92"/>
      <c r="J41" s="6" t="s">
        <v>0</v>
      </c>
    </row>
    <row r="42" spans="2:10" x14ac:dyDescent="0.35">
      <c r="B42" s="23"/>
      <c r="C42" s="44" t="s">
        <v>66</v>
      </c>
      <c r="D42" s="44">
        <v>0</v>
      </c>
      <c r="E42" s="44">
        <v>37960</v>
      </c>
      <c r="F42" s="44">
        <v>0</v>
      </c>
      <c r="G42" s="44">
        <v>0</v>
      </c>
      <c r="H42"/>
      <c r="I42" s="44">
        <f>SUM(D42:G42)</f>
        <v>37960</v>
      </c>
      <c r="J42" t="s">
        <v>0</v>
      </c>
    </row>
    <row r="43" spans="2:10" x14ac:dyDescent="0.35">
      <c r="B43" s="23"/>
      <c r="C43" s="44" t="s">
        <v>66</v>
      </c>
      <c r="D43" s="44">
        <v>0</v>
      </c>
      <c r="E43" s="44">
        <v>37960</v>
      </c>
      <c r="F43" s="44">
        <v>0</v>
      </c>
      <c r="G43" s="44">
        <v>0</v>
      </c>
      <c r="H43"/>
      <c r="I43" s="44">
        <f>SUM(D43:G43)</f>
        <v>37960</v>
      </c>
      <c r="J43" t="s">
        <v>0</v>
      </c>
    </row>
    <row r="44" spans="2:10" x14ac:dyDescent="0.35">
      <c r="B44" s="23" t="s">
        <v>0</v>
      </c>
      <c r="C44" s="44" t="s">
        <v>66</v>
      </c>
      <c r="D44" s="44">
        <v>0</v>
      </c>
      <c r="E44" s="44">
        <v>37960</v>
      </c>
      <c r="F44" s="44">
        <v>0</v>
      </c>
      <c r="G44" s="44">
        <v>0</v>
      </c>
      <c r="H44"/>
      <c r="I44" s="44">
        <f>SUM(D44:G44)</f>
        <v>37960</v>
      </c>
    </row>
    <row r="45" spans="2:10" x14ac:dyDescent="0.35">
      <c r="B45" s="23" t="s">
        <v>0</v>
      </c>
      <c r="C45" s="44" t="s">
        <v>66</v>
      </c>
      <c r="D45" s="44">
        <v>0</v>
      </c>
      <c r="E45" s="44">
        <v>37960</v>
      </c>
      <c r="F45" s="44">
        <v>0</v>
      </c>
      <c r="G45" s="44">
        <v>0</v>
      </c>
      <c r="H45"/>
      <c r="I45" s="44">
        <f>SUM(D45:G45)</f>
        <v>37960</v>
      </c>
    </row>
    <row r="46" spans="2:10" ht="29" x14ac:dyDescent="0.35">
      <c r="B46" s="23"/>
      <c r="C46" s="44" t="s">
        <v>72</v>
      </c>
      <c r="D46" s="44">
        <v>492368</v>
      </c>
      <c r="E46" s="44">
        <v>0</v>
      </c>
      <c r="F46" s="44">
        <v>0</v>
      </c>
      <c r="G46" s="44">
        <v>0</v>
      </c>
      <c r="H46"/>
      <c r="I46" s="44">
        <f t="shared" ref="I46" si="2">SUM(D46:G46)</f>
        <v>492368</v>
      </c>
    </row>
    <row r="47" spans="2:10" ht="29" x14ac:dyDescent="0.35">
      <c r="B47" s="23"/>
      <c r="C47" s="44" t="s">
        <v>72</v>
      </c>
      <c r="D47" s="44">
        <v>492368</v>
      </c>
      <c r="E47" s="44">
        <v>0</v>
      </c>
      <c r="F47" s="44">
        <v>0</v>
      </c>
      <c r="G47" s="44">
        <v>0</v>
      </c>
      <c r="H47"/>
      <c r="I47" s="44">
        <f t="shared" ref="I47:I52" si="3">SUM(D47:G47)</f>
        <v>492368</v>
      </c>
    </row>
    <row r="48" spans="2:10" ht="29" x14ac:dyDescent="0.35">
      <c r="B48" s="23"/>
      <c r="C48" s="44" t="s">
        <v>72</v>
      </c>
      <c r="D48" s="44">
        <v>492368</v>
      </c>
      <c r="E48" s="44">
        <v>0</v>
      </c>
      <c r="F48" s="44">
        <v>0</v>
      </c>
      <c r="G48" s="44">
        <v>0</v>
      </c>
      <c r="H48"/>
      <c r="I48" s="44">
        <f t="shared" si="3"/>
        <v>492368</v>
      </c>
      <c r="J48" s="127" t="s">
        <v>0</v>
      </c>
    </row>
    <row r="49" spans="2:11" ht="29" x14ac:dyDescent="0.35">
      <c r="B49" s="23"/>
      <c r="C49" s="44" t="s">
        <v>72</v>
      </c>
      <c r="D49" s="44">
        <v>492368</v>
      </c>
      <c r="E49" s="44">
        <v>0</v>
      </c>
      <c r="F49" s="44">
        <v>0</v>
      </c>
      <c r="G49" s="44">
        <v>0</v>
      </c>
      <c r="H49"/>
      <c r="I49" s="44">
        <f t="shared" ref="I49" si="4">SUM(D49:G49)</f>
        <v>492368</v>
      </c>
      <c r="J49" s="127" t="s">
        <v>0</v>
      </c>
    </row>
    <row r="50" spans="2:11" ht="29" x14ac:dyDescent="0.35">
      <c r="B50" s="23"/>
      <c r="C50" s="44" t="s">
        <v>72</v>
      </c>
      <c r="D50" s="44">
        <v>492368</v>
      </c>
      <c r="E50" s="44">
        <v>0</v>
      </c>
      <c r="F50" s="44">
        <v>0</v>
      </c>
      <c r="G50" s="44">
        <v>0</v>
      </c>
      <c r="H50"/>
      <c r="I50" s="44">
        <f t="shared" si="3"/>
        <v>492368</v>
      </c>
    </row>
    <row r="51" spans="2:11" ht="29" x14ac:dyDescent="0.35">
      <c r="B51" s="23"/>
      <c r="C51" s="44" t="s">
        <v>72</v>
      </c>
      <c r="D51" s="44">
        <v>492368</v>
      </c>
      <c r="E51" s="44">
        <v>0</v>
      </c>
      <c r="F51" s="44">
        <v>0</v>
      </c>
      <c r="G51" s="44">
        <v>0</v>
      </c>
      <c r="H51"/>
      <c r="I51" s="44">
        <f t="shared" ref="I51" si="5">SUM(D51:G51)</f>
        <v>492368</v>
      </c>
    </row>
    <row r="52" spans="2:11" ht="29" x14ac:dyDescent="0.35">
      <c r="B52" s="23"/>
      <c r="C52" s="44" t="s">
        <v>72</v>
      </c>
      <c r="D52" s="44">
        <v>492368</v>
      </c>
      <c r="E52" s="44">
        <v>0</v>
      </c>
      <c r="F52" s="44">
        <v>0</v>
      </c>
      <c r="G52" s="44">
        <v>0</v>
      </c>
      <c r="H52"/>
      <c r="I52" s="44">
        <f t="shared" si="3"/>
        <v>492368</v>
      </c>
    </row>
    <row r="53" spans="2:11" ht="29" x14ac:dyDescent="0.35">
      <c r="B53" s="23"/>
      <c r="C53" s="44" t="s">
        <v>72</v>
      </c>
      <c r="D53" s="44">
        <v>492368</v>
      </c>
      <c r="E53" s="44">
        <v>0</v>
      </c>
      <c r="F53" s="44">
        <v>0</v>
      </c>
      <c r="G53" s="44">
        <v>0</v>
      </c>
      <c r="H53"/>
      <c r="I53" s="44">
        <f t="shared" ref="I53:I54" si="6">SUM(D53:G53)</f>
        <v>492368</v>
      </c>
      <c r="J53" t="s">
        <v>0</v>
      </c>
    </row>
    <row r="54" spans="2:11" ht="29" x14ac:dyDescent="0.35">
      <c r="B54" s="23"/>
      <c r="C54" s="44" t="s">
        <v>72</v>
      </c>
      <c r="D54" s="44">
        <v>492368</v>
      </c>
      <c r="E54" s="44">
        <v>0</v>
      </c>
      <c r="F54" s="44">
        <v>0</v>
      </c>
      <c r="G54" s="44">
        <v>0</v>
      </c>
      <c r="H54"/>
      <c r="I54" s="44">
        <f t="shared" si="6"/>
        <v>492368</v>
      </c>
    </row>
    <row r="55" spans="2:11" s="6" customFormat="1" x14ac:dyDescent="0.35">
      <c r="B55" s="23"/>
      <c r="C55" s="92" t="s">
        <v>73</v>
      </c>
      <c r="D55" s="93"/>
      <c r="E55" s="93"/>
      <c r="F55" s="93"/>
      <c r="G55" s="93"/>
      <c r="H55"/>
      <c r="I55" s="92"/>
      <c r="J55" s="6" t="s">
        <v>0</v>
      </c>
    </row>
    <row r="56" spans="2:11" x14ac:dyDescent="0.35">
      <c r="B56" s="23" t="s">
        <v>0</v>
      </c>
      <c r="C56" s="44" t="s">
        <v>70</v>
      </c>
      <c r="D56" s="44">
        <v>0</v>
      </c>
      <c r="E56" s="44">
        <v>27950</v>
      </c>
      <c r="F56" s="44">
        <v>0</v>
      </c>
      <c r="G56" s="44">
        <v>0</v>
      </c>
      <c r="H56"/>
      <c r="I56" s="44">
        <f>SUM(D56:G56)</f>
        <v>27950</v>
      </c>
    </row>
    <row r="57" spans="2:11" s="6" customFormat="1" x14ac:dyDescent="0.35">
      <c r="B57" s="23"/>
      <c r="C57" s="92" t="s">
        <v>74</v>
      </c>
      <c r="D57" s="93"/>
      <c r="E57" s="93"/>
      <c r="F57" s="93"/>
      <c r="G57" s="93"/>
      <c r="H57"/>
      <c r="I57" s="92"/>
      <c r="J57" s="6" t="s">
        <v>0</v>
      </c>
    </row>
    <row r="58" spans="2:11" x14ac:dyDescent="0.35">
      <c r="B58" s="23"/>
      <c r="C58" s="44" t="s">
        <v>70</v>
      </c>
      <c r="D58" s="44">
        <v>0</v>
      </c>
      <c r="E58" s="44">
        <v>27950</v>
      </c>
      <c r="F58" s="44">
        <v>0</v>
      </c>
      <c r="G58" s="44">
        <v>0</v>
      </c>
      <c r="H58"/>
      <c r="I58" s="44">
        <f>SUM(D58:G58)</f>
        <v>27950</v>
      </c>
      <c r="K58" t="s">
        <v>0</v>
      </c>
    </row>
    <row r="59" spans="2:11" x14ac:dyDescent="0.35">
      <c r="B59" s="23"/>
      <c r="C59" s="75" t="s">
        <v>15</v>
      </c>
      <c r="D59" s="82">
        <f>SUM(D18:D58)</f>
        <v>4431312</v>
      </c>
      <c r="E59" s="82">
        <f>SUM(E18:E58)</f>
        <v>431340</v>
      </c>
      <c r="F59" s="82">
        <f>SUM(F18:F58)</f>
        <v>455520</v>
      </c>
      <c r="G59" s="82">
        <f>SUM(G18:G58)</f>
        <v>0</v>
      </c>
      <c r="H59"/>
      <c r="I59" s="82">
        <f>SUM(D59:G59)</f>
        <v>5318172</v>
      </c>
    </row>
    <row r="60" spans="2:11" x14ac:dyDescent="0.35">
      <c r="B60" s="23"/>
      <c r="C60" s="73" t="s">
        <v>50</v>
      </c>
      <c r="D60" s="76" t="s">
        <v>37</v>
      </c>
      <c r="E60" s="77"/>
      <c r="F60" s="77"/>
      <c r="G60" s="77"/>
      <c r="H60"/>
      <c r="I60" s="121"/>
    </row>
    <row r="61" spans="2:11" x14ac:dyDescent="0.35">
      <c r="B61" s="23"/>
      <c r="C61" s="44" t="s">
        <v>38</v>
      </c>
      <c r="D61" s="44">
        <v>0</v>
      </c>
      <c r="E61" s="44">
        <v>0</v>
      </c>
      <c r="F61" s="44">
        <v>0</v>
      </c>
      <c r="G61" s="44">
        <v>0</v>
      </c>
      <c r="H61"/>
      <c r="I61" s="44">
        <f>SUM(D61:G61)</f>
        <v>0</v>
      </c>
    </row>
    <row r="62" spans="2:11" x14ac:dyDescent="0.35">
      <c r="B62" s="23"/>
      <c r="C62" s="75" t="s">
        <v>16</v>
      </c>
      <c r="D62" s="82">
        <f>SUM(D61:D61)</f>
        <v>0</v>
      </c>
      <c r="E62" s="82">
        <f>SUM(E61:E61)</f>
        <v>0</v>
      </c>
      <c r="F62" s="82">
        <f>SUM(F61:F61)</f>
        <v>0</v>
      </c>
      <c r="G62" s="82">
        <f>SUM(G61:G61)</f>
        <v>0</v>
      </c>
      <c r="H62"/>
      <c r="I62" s="82">
        <f>SUM(D62:G62)</f>
        <v>0</v>
      </c>
    </row>
    <row r="63" spans="2:11" x14ac:dyDescent="0.35">
      <c r="B63" s="23"/>
      <c r="C63" s="73" t="s">
        <v>51</v>
      </c>
      <c r="D63" s="76" t="s">
        <v>37</v>
      </c>
      <c r="E63" s="77"/>
      <c r="F63" s="77"/>
      <c r="G63" s="77"/>
      <c r="H63"/>
      <c r="I63" s="121"/>
    </row>
    <row r="64" spans="2:11" x14ac:dyDescent="0.35">
      <c r="B64" s="23"/>
      <c r="C64" s="44" t="s">
        <v>38</v>
      </c>
      <c r="D64" s="44">
        <v>0</v>
      </c>
      <c r="E64" s="44">
        <v>0</v>
      </c>
      <c r="F64" s="44">
        <v>0</v>
      </c>
      <c r="G64" s="44">
        <v>0</v>
      </c>
      <c r="H64"/>
      <c r="I64" s="44">
        <f>SUM(D64:G64)</f>
        <v>0</v>
      </c>
    </row>
    <row r="65" spans="2:9" x14ac:dyDescent="0.35">
      <c r="B65" s="23"/>
      <c r="C65" s="75" t="s">
        <v>17</v>
      </c>
      <c r="D65" s="82">
        <f>SUM(D64:D64)</f>
        <v>0</v>
      </c>
      <c r="E65" s="82">
        <f>SUM(E64:E64)</f>
        <v>0</v>
      </c>
      <c r="F65" s="82">
        <f>SUM(F64:F64)</f>
        <v>0</v>
      </c>
      <c r="G65" s="82">
        <f>SUM(G64:G64)</f>
        <v>0</v>
      </c>
      <c r="H65"/>
      <c r="I65" s="82">
        <f>SUM(D65:G65)</f>
        <v>0</v>
      </c>
    </row>
    <row r="66" spans="2:9" x14ac:dyDescent="0.35">
      <c r="B66" s="23"/>
      <c r="C66" s="72" t="s">
        <v>60</v>
      </c>
      <c r="D66" s="71" t="s">
        <v>37</v>
      </c>
      <c r="E66" s="70"/>
      <c r="F66" s="70"/>
      <c r="G66" s="70"/>
      <c r="H66"/>
      <c r="I66" s="70"/>
    </row>
    <row r="67" spans="2:9" x14ac:dyDescent="0.35">
      <c r="B67" s="23"/>
      <c r="C67" s="44" t="s">
        <v>38</v>
      </c>
      <c r="D67" s="44">
        <v>0</v>
      </c>
      <c r="E67" s="44">
        <v>0</v>
      </c>
      <c r="F67" s="44">
        <v>0</v>
      </c>
      <c r="G67" s="44">
        <v>0</v>
      </c>
      <c r="H67"/>
      <c r="I67" s="44">
        <f>SUM(D67:G67)</f>
        <v>0</v>
      </c>
    </row>
    <row r="68" spans="2:9" s="80" customFormat="1" x14ac:dyDescent="0.35">
      <c r="B68" s="79"/>
      <c r="C68" s="118" t="s">
        <v>62</v>
      </c>
      <c r="D68" s="104">
        <f>SUM(D67:D67)</f>
        <v>0</v>
      </c>
      <c r="E68" s="104">
        <f>SUM(E67:E67)</f>
        <v>0</v>
      </c>
      <c r="F68" s="104">
        <f>SUM(F67:F67)</f>
        <v>0</v>
      </c>
      <c r="G68" s="89">
        <f>SUM(G67:G67)</f>
        <v>0</v>
      </c>
      <c r="H68"/>
      <c r="I68" s="89">
        <f>SUM(D68:G68)</f>
        <v>0</v>
      </c>
    </row>
    <row r="69" spans="2:9" x14ac:dyDescent="0.35">
      <c r="B69" s="24"/>
      <c r="C69" s="69" t="s">
        <v>19</v>
      </c>
      <c r="D69" s="111">
        <f>SUM(D68,D65,D62,D59,D15,D12,D9)</f>
        <v>4431312</v>
      </c>
      <c r="E69" s="111">
        <f>SUM(E68,E65,E62,E59,E15,E12,E9)</f>
        <v>431340</v>
      </c>
      <c r="F69" s="111">
        <f>SUM(F68,F65,F62,F59,F15,F12,F9)</f>
        <v>455520</v>
      </c>
      <c r="G69" s="111">
        <f>SUM(G68,G65,G62,G59,G15,G12,G9)</f>
        <v>0</v>
      </c>
      <c r="H69"/>
      <c r="I69" s="111">
        <f>SUM(D69:G69)</f>
        <v>5318172</v>
      </c>
    </row>
    <row r="70" spans="2:9" x14ac:dyDescent="0.35">
      <c r="B70" s="6"/>
      <c r="D70"/>
      <c r="E70"/>
      <c r="H70"/>
      <c r="I70" t="s">
        <v>42</v>
      </c>
    </row>
    <row r="71" spans="2:9" ht="29" x14ac:dyDescent="0.35">
      <c r="B71" s="60" t="s">
        <v>63</v>
      </c>
      <c r="C71" s="72" t="s">
        <v>63</v>
      </c>
      <c r="D71" s="71"/>
      <c r="E71" s="70"/>
      <c r="F71" s="70"/>
      <c r="G71" s="70"/>
      <c r="H71"/>
      <c r="I71" s="70" t="s">
        <v>42</v>
      </c>
    </row>
    <row r="72" spans="2:9" s="6" customFormat="1" ht="29" x14ac:dyDescent="0.35">
      <c r="B72" s="23"/>
      <c r="C72" s="44" t="s">
        <v>64</v>
      </c>
      <c r="D72" s="120">
        <f>SUM(0.1*(D9+D12))</f>
        <v>0</v>
      </c>
      <c r="E72" s="120">
        <f>SUM(0.1*(E9+E12))</f>
        <v>0</v>
      </c>
      <c r="F72" s="120">
        <f>SUM(0.1*(F9+F12))</f>
        <v>0</v>
      </c>
      <c r="G72" s="120">
        <f>SUM(0.1*(G9+G12))</f>
        <v>0</v>
      </c>
      <c r="I72" s="120">
        <f>SUM(D72:G72)</f>
        <v>0</v>
      </c>
    </row>
    <row r="73" spans="2:9" x14ac:dyDescent="0.35">
      <c r="B73" s="24"/>
      <c r="C73" s="123" t="s">
        <v>20</v>
      </c>
      <c r="D73" s="111">
        <f>SUM(D72:D72)</f>
        <v>0</v>
      </c>
      <c r="E73" s="111">
        <f>SUM(E72:E72)</f>
        <v>0</v>
      </c>
      <c r="F73" s="111">
        <f>SUM(F72:F72)</f>
        <v>0</v>
      </c>
      <c r="G73" s="111">
        <f>SUM(G72:G72)</f>
        <v>0</v>
      </c>
      <c r="H73"/>
      <c r="I73" s="111">
        <f>SUM(D73:G73)</f>
        <v>0</v>
      </c>
    </row>
    <row r="74" spans="2:9" ht="15" thickBot="1" x14ac:dyDescent="0.4">
      <c r="B74" s="6"/>
      <c r="D74"/>
      <c r="E74"/>
      <c r="H74"/>
      <c r="I74" t="s">
        <v>42</v>
      </c>
    </row>
    <row r="75" spans="2:9" s="1" customFormat="1" ht="29.5" thickBot="1" x14ac:dyDescent="0.4">
      <c r="B75" s="19" t="s">
        <v>21</v>
      </c>
      <c r="C75" s="19"/>
      <c r="D75" s="20">
        <f>SUM(D73,D69)</f>
        <v>4431312</v>
      </c>
      <c r="E75" s="20">
        <f>SUM(E73,E69)</f>
        <v>431340</v>
      </c>
      <c r="F75" s="20">
        <f>SUM(F73,F69)</f>
        <v>455520</v>
      </c>
      <c r="G75" s="20">
        <f>SUM(G73,G69)</f>
        <v>0</v>
      </c>
      <c r="H75"/>
      <c r="I75" s="20">
        <f>SUM(I73,I69)</f>
        <v>5318172</v>
      </c>
    </row>
    <row r="76" spans="2:9" x14ac:dyDescent="0.35">
      <c r="B76" s="6"/>
    </row>
    <row r="77" spans="2:9" x14ac:dyDescent="0.35">
      <c r="B77" s="6"/>
    </row>
    <row r="78" spans="2:9" x14ac:dyDescent="0.35">
      <c r="B78" s="6"/>
    </row>
    <row r="79" spans="2:9" x14ac:dyDescent="0.35">
      <c r="B79" s="6"/>
    </row>
    <row r="80" spans="2:9" x14ac:dyDescent="0.35">
      <c r="B80" s="6"/>
    </row>
    <row r="81" spans="2:2" x14ac:dyDescent="0.35">
      <c r="B81" s="6"/>
    </row>
    <row r="82" spans="2:2" x14ac:dyDescent="0.35">
      <c r="B82" s="6"/>
    </row>
    <row r="83" spans="2:2" x14ac:dyDescent="0.35">
      <c r="B83" s="6"/>
    </row>
    <row r="84" spans="2:2" x14ac:dyDescent="0.35">
      <c r="B84" s="6"/>
    </row>
    <row r="85" spans="2:2" x14ac:dyDescent="0.35">
      <c r="B85" s="6"/>
    </row>
    <row r="86" spans="2:2" x14ac:dyDescent="0.35">
      <c r="B86" s="6"/>
    </row>
    <row r="87" spans="2:2" x14ac:dyDescent="0.35">
      <c r="B87" s="6"/>
    </row>
    <row r="88" spans="2:2" x14ac:dyDescent="0.35">
      <c r="B88" s="6"/>
    </row>
    <row r="89" spans="2:2" x14ac:dyDescent="0.35">
      <c r="B89" s="6"/>
    </row>
    <row r="90" spans="2:2" x14ac:dyDescent="0.35">
      <c r="B90" s="6"/>
    </row>
  </sheetData>
  <pageMargins left="0.7" right="0.7" top="0.75" bottom="0.75" header="0.3" footer="0.3"/>
  <pageSetup scale="6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pageSetUpPr fitToPage="1"/>
  </sheetPr>
  <dimension ref="B2:J67"/>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I46" sqref="I46"/>
    </sheetView>
  </sheetViews>
  <sheetFormatPr defaultColWidth="9.26953125" defaultRowHeight="14.5" x14ac:dyDescent="0.35"/>
  <cols>
    <col min="1" max="1" width="3.26953125" customWidth="1"/>
    <col min="2" max="2" width="10" customWidth="1"/>
    <col min="3" max="3" width="46.7265625" customWidth="1"/>
    <col min="4" max="4" width="12.7265625" style="6" customWidth="1"/>
    <col min="5" max="5" width="12.453125" style="2" customWidth="1"/>
    <col min="6" max="6" width="12.7265625" customWidth="1"/>
    <col min="7" max="7" width="12.453125" customWidth="1"/>
    <col min="8" max="8" width="1.26953125" style="6" customWidth="1"/>
    <col min="9" max="9" width="12.453125" customWidth="1"/>
    <col min="10" max="10" width="10.26953125" customWidth="1"/>
  </cols>
  <sheetData>
    <row r="2" spans="2:9" ht="23.5" x14ac:dyDescent="0.55000000000000004">
      <c r="B2" s="30" t="s">
        <v>34</v>
      </c>
    </row>
    <row r="3" spans="2:9" x14ac:dyDescent="0.35">
      <c r="B3" s="58" t="s">
        <v>35</v>
      </c>
    </row>
    <row r="4" spans="2:9" x14ac:dyDescent="0.35">
      <c r="B4" s="5"/>
    </row>
    <row r="5" spans="2:9" s="6" customFormat="1" ht="18.5" x14ac:dyDescent="0.35">
      <c r="B5" s="181" t="s">
        <v>3</v>
      </c>
      <c r="C5" s="182"/>
      <c r="D5" s="182"/>
      <c r="E5" s="182"/>
      <c r="F5" s="182"/>
      <c r="G5" s="182"/>
      <c r="I5" s="110"/>
    </row>
    <row r="6" spans="2:9" s="6" customFormat="1" x14ac:dyDescent="0.35">
      <c r="B6" s="66" t="s">
        <v>4</v>
      </c>
      <c r="C6" s="66" t="s">
        <v>5</v>
      </c>
      <c r="D6" s="66" t="s">
        <v>6</v>
      </c>
      <c r="E6" s="67" t="s">
        <v>7</v>
      </c>
      <c r="F6" s="67" t="s">
        <v>8</v>
      </c>
      <c r="G6" s="67" t="s">
        <v>9</v>
      </c>
      <c r="I6" s="67" t="s">
        <v>10</v>
      </c>
    </row>
    <row r="7" spans="2:9" s="6" customFormat="1" ht="29" x14ac:dyDescent="0.35">
      <c r="B7" s="60" t="s">
        <v>11</v>
      </c>
      <c r="C7" s="73" t="s">
        <v>36</v>
      </c>
      <c r="D7" s="77" t="s">
        <v>37</v>
      </c>
      <c r="E7" s="77" t="s">
        <v>37</v>
      </c>
      <c r="F7" s="77" t="s">
        <v>37</v>
      </c>
      <c r="G7" s="77"/>
      <c r="I7" s="77" t="s">
        <v>37</v>
      </c>
    </row>
    <row r="8" spans="2:9" s="80" customFormat="1" x14ac:dyDescent="0.35">
      <c r="B8" s="79"/>
      <c r="C8" s="151" t="s">
        <v>75</v>
      </c>
      <c r="D8" s="44">
        <f>SUM(90000*0.25)</f>
        <v>22500</v>
      </c>
      <c r="E8" s="44">
        <f>SUM(D8+(D8*0.25))</f>
        <v>28125</v>
      </c>
      <c r="F8" s="44">
        <v>0</v>
      </c>
      <c r="G8" s="44">
        <v>0</v>
      </c>
      <c r="I8" s="44">
        <f>SUM(D8:G8)</f>
        <v>50625</v>
      </c>
    </row>
    <row r="9" spans="2:9" s="6" customFormat="1" x14ac:dyDescent="0.35">
      <c r="B9" s="23"/>
      <c r="C9" s="75" t="s">
        <v>12</v>
      </c>
      <c r="D9" s="98">
        <f>SUM(D8:D8)</f>
        <v>22500</v>
      </c>
      <c r="E9" s="98">
        <f>SUM(E8:E8)</f>
        <v>28125</v>
      </c>
      <c r="F9" s="98">
        <f>SUM(F8:F8)</f>
        <v>0</v>
      </c>
      <c r="G9" s="98">
        <f>SUM(G8:G8)</f>
        <v>0</v>
      </c>
      <c r="I9" s="98">
        <f>SUM(D8:G8)</f>
        <v>50625</v>
      </c>
    </row>
    <row r="10" spans="2:9" s="6" customFormat="1" x14ac:dyDescent="0.35">
      <c r="B10" s="23"/>
      <c r="C10" s="73" t="s">
        <v>39</v>
      </c>
      <c r="D10" s="77" t="s">
        <v>37</v>
      </c>
      <c r="E10" s="77"/>
      <c r="F10" s="77"/>
      <c r="G10" s="77"/>
      <c r="I10" s="77" t="s">
        <v>37</v>
      </c>
    </row>
    <row r="11" spans="2:9" x14ac:dyDescent="0.35">
      <c r="B11" s="23"/>
      <c r="C11" s="151" t="s">
        <v>75</v>
      </c>
      <c r="D11" s="44">
        <f>SUM(D8*0.5203)</f>
        <v>11706.75</v>
      </c>
      <c r="E11" s="44">
        <f>SUM(E8*0.5203)</f>
        <v>14633.4375</v>
      </c>
      <c r="F11" s="44">
        <f>SUM(F8*0.5203)</f>
        <v>0</v>
      </c>
      <c r="G11" s="44">
        <f>SUM(G8*0.5203)</f>
        <v>0</v>
      </c>
      <c r="H11" s="80"/>
      <c r="I11" s="44">
        <f>SUM(D11:G11)</f>
        <v>26340.1875</v>
      </c>
    </row>
    <row r="12" spans="2:9" s="6" customFormat="1" x14ac:dyDescent="0.35">
      <c r="B12" s="23"/>
      <c r="C12" s="75" t="s">
        <v>13</v>
      </c>
      <c r="D12" s="98">
        <f>SUM(D11:D11)</f>
        <v>11706.75</v>
      </c>
      <c r="E12" s="98">
        <f>SUM(E11:E11)</f>
        <v>14633.4375</v>
      </c>
      <c r="F12" s="98">
        <f>SUM(F11:F11)</f>
        <v>0</v>
      </c>
      <c r="G12" s="98">
        <f>SUM(G11:G11)</f>
        <v>0</v>
      </c>
      <c r="I12" s="98">
        <f>SUM(D11:G11)</f>
        <v>26340.1875</v>
      </c>
    </row>
    <row r="13" spans="2:9" s="6" customFormat="1" x14ac:dyDescent="0.35">
      <c r="B13" s="23"/>
      <c r="C13" s="73" t="s">
        <v>40</v>
      </c>
      <c r="D13" s="77" t="s">
        <v>37</v>
      </c>
      <c r="E13" s="77"/>
      <c r="F13" s="77"/>
      <c r="G13" s="77"/>
      <c r="I13" s="77" t="s">
        <v>37</v>
      </c>
    </row>
    <row r="14" spans="2:9" ht="29" x14ac:dyDescent="0.35">
      <c r="B14" s="23"/>
      <c r="C14" s="44" t="s">
        <v>76</v>
      </c>
      <c r="D14" s="44">
        <f>SUM(125*0.65)</f>
        <v>81.25</v>
      </c>
      <c r="E14" s="44">
        <f>SUM(125*0.65)</f>
        <v>81.25</v>
      </c>
      <c r="F14" s="44">
        <v>0</v>
      </c>
      <c r="G14" s="44">
        <v>0</v>
      </c>
      <c r="H14" s="80"/>
      <c r="I14" s="44">
        <f>SUM(D14:G14)</f>
        <v>162.5</v>
      </c>
    </row>
    <row r="15" spans="2:9" s="6" customFormat="1" x14ac:dyDescent="0.35">
      <c r="B15" s="23"/>
      <c r="C15" s="75" t="s">
        <v>14</v>
      </c>
      <c r="D15" s="98">
        <f>SUM(D14:D14)</f>
        <v>81.25</v>
      </c>
      <c r="E15" s="98">
        <f>SUM(E14:E14)</f>
        <v>81.25</v>
      </c>
      <c r="F15" s="98">
        <f>SUM(F14:F14)</f>
        <v>0</v>
      </c>
      <c r="G15" s="98">
        <f>SUM(G14:G14)</f>
        <v>0</v>
      </c>
      <c r="I15" s="98">
        <f>SUM(D14:G14)</f>
        <v>162.5</v>
      </c>
    </row>
    <row r="16" spans="2:9" s="6" customFormat="1" x14ac:dyDescent="0.35">
      <c r="B16" s="23"/>
      <c r="C16" s="73" t="s">
        <v>41</v>
      </c>
      <c r="D16" s="77"/>
      <c r="E16" s="77"/>
      <c r="F16" s="77"/>
      <c r="G16" s="77"/>
      <c r="I16" s="77" t="s">
        <v>42</v>
      </c>
    </row>
    <row r="17" spans="2:10" s="6" customFormat="1" ht="14.5" customHeight="1" x14ac:dyDescent="0.35">
      <c r="B17" s="23"/>
      <c r="C17" s="183" t="s">
        <v>77</v>
      </c>
      <c r="D17" s="184"/>
      <c r="E17" s="184"/>
      <c r="F17" s="184"/>
      <c r="G17" s="185"/>
      <c r="H17" s="80"/>
      <c r="I17" s="115"/>
    </row>
    <row r="18" spans="2:10" x14ac:dyDescent="0.35">
      <c r="B18" s="23"/>
      <c r="C18" s="153" t="s">
        <v>78</v>
      </c>
      <c r="D18" s="15">
        <v>0</v>
      </c>
      <c r="E18" s="15">
        <f>SUM(12500*6)</f>
        <v>75000</v>
      </c>
      <c r="F18" s="15">
        <v>0</v>
      </c>
      <c r="G18" s="15">
        <v>0</v>
      </c>
      <c r="H18" s="80"/>
      <c r="I18" s="15">
        <f>SUM(D18:G18)</f>
        <v>75000</v>
      </c>
    </row>
    <row r="19" spans="2:10" x14ac:dyDescent="0.35">
      <c r="B19" s="23"/>
      <c r="C19" s="153" t="s">
        <v>79</v>
      </c>
      <c r="D19" s="15">
        <v>0</v>
      </c>
      <c r="E19" s="15">
        <f>SUM(16*4)</f>
        <v>64</v>
      </c>
      <c r="F19" s="15">
        <v>0</v>
      </c>
      <c r="G19" s="15">
        <v>0</v>
      </c>
      <c r="I19" s="15">
        <f>SUM(D19:G19)</f>
        <v>64</v>
      </c>
      <c r="J19" s="127" t="s">
        <v>0</v>
      </c>
    </row>
    <row r="20" spans="2:10" ht="29" x14ac:dyDescent="0.35">
      <c r="B20" s="23"/>
      <c r="C20" s="153" t="s">
        <v>80</v>
      </c>
      <c r="D20" s="15">
        <v>0</v>
      </c>
      <c r="E20" s="15">
        <f>SUM(1950*6)</f>
        <v>11700</v>
      </c>
      <c r="F20" s="15">
        <v>0</v>
      </c>
      <c r="G20" s="15">
        <v>0</v>
      </c>
      <c r="I20" s="15">
        <f>SUM(D20:G20)</f>
        <v>11700</v>
      </c>
    </row>
    <row r="21" spans="2:10" ht="29" x14ac:dyDescent="0.35">
      <c r="B21" s="146"/>
      <c r="C21" s="154" t="s">
        <v>81</v>
      </c>
      <c r="D21" s="15">
        <v>0</v>
      </c>
      <c r="E21" s="15">
        <f>SUM(1485*6)</f>
        <v>8910</v>
      </c>
      <c r="F21" s="15">
        <v>0</v>
      </c>
      <c r="G21" s="15">
        <v>0</v>
      </c>
      <c r="I21" s="15">
        <f t="shared" ref="I21:I23" si="0">SUM(D21:G21)</f>
        <v>8910</v>
      </c>
    </row>
    <row r="22" spans="2:10" x14ac:dyDescent="0.35">
      <c r="B22" s="23"/>
      <c r="C22" s="155" t="s">
        <v>82</v>
      </c>
      <c r="D22" s="15">
        <v>0</v>
      </c>
      <c r="E22" s="15">
        <f>SUM(85*6)</f>
        <v>510</v>
      </c>
      <c r="F22" s="15">
        <v>0</v>
      </c>
      <c r="G22" s="15">
        <v>0</v>
      </c>
      <c r="I22" s="15">
        <f t="shared" si="0"/>
        <v>510</v>
      </c>
    </row>
    <row r="23" spans="2:10" s="80" customFormat="1" x14ac:dyDescent="0.35">
      <c r="B23" s="23"/>
      <c r="C23" s="118" t="s">
        <v>83</v>
      </c>
      <c r="D23" s="100">
        <f>SUM(D18:D22)</f>
        <v>0</v>
      </c>
      <c r="E23" s="100">
        <f t="shared" ref="E23:G23" si="1">SUM(E18:E22)</f>
        <v>96184</v>
      </c>
      <c r="F23" s="100">
        <f t="shared" si="1"/>
        <v>0</v>
      </c>
      <c r="G23" s="100">
        <f t="shared" si="1"/>
        <v>0</v>
      </c>
      <c r="H23" s="6"/>
      <c r="I23" s="100">
        <f t="shared" si="0"/>
        <v>96184</v>
      </c>
    </row>
    <row r="24" spans="2:10" s="6" customFormat="1" ht="14.5" customHeight="1" x14ac:dyDescent="0.35">
      <c r="B24" s="23"/>
      <c r="C24" s="183" t="s">
        <v>84</v>
      </c>
      <c r="D24" s="184"/>
      <c r="E24" s="184"/>
      <c r="F24" s="184"/>
      <c r="G24" s="185"/>
      <c r="I24" s="115"/>
    </row>
    <row r="25" spans="2:10" x14ac:dyDescent="0.35">
      <c r="B25" s="23"/>
      <c r="C25" s="153" t="s">
        <v>78</v>
      </c>
      <c r="D25" s="15">
        <v>0</v>
      </c>
      <c r="E25" s="15">
        <f>SUM(12500*6)</f>
        <v>75000</v>
      </c>
      <c r="F25" s="15">
        <v>0</v>
      </c>
      <c r="G25" s="15">
        <v>0</v>
      </c>
      <c r="I25" s="15">
        <f t="shared" ref="I25:I30" si="2">SUM(D25:G25)</f>
        <v>75000</v>
      </c>
    </row>
    <row r="26" spans="2:10" x14ac:dyDescent="0.35">
      <c r="B26" s="23"/>
      <c r="C26" s="153" t="s">
        <v>79</v>
      </c>
      <c r="D26" s="15">
        <v>0</v>
      </c>
      <c r="E26" s="15">
        <f>SUM(16*4)</f>
        <v>64</v>
      </c>
      <c r="F26" s="15">
        <v>0</v>
      </c>
      <c r="G26" s="15">
        <v>0</v>
      </c>
      <c r="I26" s="15">
        <f t="shared" si="2"/>
        <v>64</v>
      </c>
    </row>
    <row r="27" spans="2:10" ht="29" x14ac:dyDescent="0.35">
      <c r="B27" s="23"/>
      <c r="C27" s="153" t="s">
        <v>80</v>
      </c>
      <c r="D27" s="15">
        <v>0</v>
      </c>
      <c r="E27" s="15">
        <f>SUM(1950*6)</f>
        <v>11700</v>
      </c>
      <c r="F27" s="15">
        <v>0</v>
      </c>
      <c r="G27" s="15">
        <v>0</v>
      </c>
      <c r="I27" s="15">
        <f t="shared" si="2"/>
        <v>11700</v>
      </c>
    </row>
    <row r="28" spans="2:10" ht="29" x14ac:dyDescent="0.35">
      <c r="B28" s="146"/>
      <c r="C28" s="154" t="s">
        <v>81</v>
      </c>
      <c r="D28" s="15">
        <v>0</v>
      </c>
      <c r="E28" s="15">
        <f>SUM(1485*6)</f>
        <v>8910</v>
      </c>
      <c r="F28" s="15">
        <v>0</v>
      </c>
      <c r="G28" s="15">
        <v>0</v>
      </c>
      <c r="I28" s="15">
        <f t="shared" si="2"/>
        <v>8910</v>
      </c>
    </row>
    <row r="29" spans="2:10" x14ac:dyDescent="0.35">
      <c r="B29" s="23"/>
      <c r="C29" s="155" t="s">
        <v>82</v>
      </c>
      <c r="D29" s="15">
        <v>0</v>
      </c>
      <c r="E29" s="15">
        <f>SUM(85*6)</f>
        <v>510</v>
      </c>
      <c r="F29" s="15">
        <v>0</v>
      </c>
      <c r="G29" s="141">
        <v>0</v>
      </c>
      <c r="H29" s="80"/>
      <c r="I29" s="15">
        <f t="shared" si="2"/>
        <v>510</v>
      </c>
    </row>
    <row r="30" spans="2:10" s="80" customFormat="1" x14ac:dyDescent="0.35">
      <c r="B30" s="23"/>
      <c r="C30" s="118" t="s">
        <v>85</v>
      </c>
      <c r="D30" s="100">
        <f t="shared" ref="D30:G30" si="3">SUM(D25:D29)</f>
        <v>0</v>
      </c>
      <c r="E30" s="100">
        <f>SUM(E25:E29)</f>
        <v>96184</v>
      </c>
      <c r="F30" s="100">
        <f>SUM(F25:F29)</f>
        <v>0</v>
      </c>
      <c r="G30" s="100">
        <f t="shared" si="3"/>
        <v>0</v>
      </c>
      <c r="H30" s="6"/>
      <c r="I30" s="100">
        <f t="shared" si="2"/>
        <v>96184</v>
      </c>
    </row>
    <row r="31" spans="2:10" s="6" customFormat="1" x14ac:dyDescent="0.35">
      <c r="B31" s="23"/>
      <c r="C31" s="75" t="s">
        <v>15</v>
      </c>
      <c r="D31" s="98">
        <f>SUM(D23,D30)</f>
        <v>0</v>
      </c>
      <c r="E31" s="98">
        <f t="shared" ref="E31:G31" si="4">SUM(E23,E30)</f>
        <v>192368</v>
      </c>
      <c r="F31" s="98">
        <f t="shared" si="4"/>
        <v>0</v>
      </c>
      <c r="G31" s="98">
        <f t="shared" si="4"/>
        <v>0</v>
      </c>
      <c r="H31" s="98">
        <f t="shared" ref="H31" si="5">SUM(H22,H30)</f>
        <v>0</v>
      </c>
      <c r="I31" s="98">
        <f>SUM(D31:G31)</f>
        <v>192368</v>
      </c>
    </row>
    <row r="32" spans="2:10" s="6" customFormat="1" x14ac:dyDescent="0.35">
      <c r="B32" s="23"/>
      <c r="C32" s="73" t="s">
        <v>50</v>
      </c>
      <c r="D32" s="77" t="s">
        <v>37</v>
      </c>
      <c r="E32" s="77"/>
      <c r="F32" s="77"/>
      <c r="G32" s="77"/>
      <c r="I32" s="77"/>
    </row>
    <row r="33" spans="2:10" x14ac:dyDescent="0.35">
      <c r="B33" s="23"/>
      <c r="C33" s="44" t="s">
        <v>38</v>
      </c>
      <c r="D33" s="44">
        <v>0</v>
      </c>
      <c r="E33" s="44">
        <v>0</v>
      </c>
      <c r="F33" s="44">
        <v>0</v>
      </c>
      <c r="G33" s="44">
        <v>0</v>
      </c>
      <c r="H33" s="80"/>
      <c r="I33" s="44">
        <f>SUM(D33:G33)</f>
        <v>0</v>
      </c>
    </row>
    <row r="34" spans="2:10" s="6" customFormat="1" x14ac:dyDescent="0.35">
      <c r="B34" s="23"/>
      <c r="C34" s="75" t="s">
        <v>16</v>
      </c>
      <c r="D34" s="98">
        <f>SUM(D33:D33)</f>
        <v>0</v>
      </c>
      <c r="E34" s="98">
        <f>SUM(E33:E33)</f>
        <v>0</v>
      </c>
      <c r="F34" s="98">
        <f>SUM(F33:F33)</f>
        <v>0</v>
      </c>
      <c r="G34" s="98">
        <f>SUM(G33:G33)</f>
        <v>0</v>
      </c>
      <c r="H34" s="80"/>
      <c r="I34" s="98">
        <f>SUM(D34:G34)</f>
        <v>0</v>
      </c>
    </row>
    <row r="35" spans="2:10" s="6" customFormat="1" x14ac:dyDescent="0.35">
      <c r="B35" s="23"/>
      <c r="C35" s="73" t="s">
        <v>51</v>
      </c>
      <c r="D35" s="77" t="s">
        <v>37</v>
      </c>
      <c r="E35" s="77"/>
      <c r="F35" s="77"/>
      <c r="G35" s="77"/>
      <c r="H35" s="80"/>
      <c r="I35" s="77"/>
    </row>
    <row r="36" spans="2:10" s="6" customFormat="1" ht="14.5" customHeight="1" x14ac:dyDescent="0.35">
      <c r="B36" s="23"/>
      <c r="C36" s="183" t="s">
        <v>77</v>
      </c>
      <c r="D36" s="184"/>
      <c r="E36" s="184"/>
      <c r="F36" s="184"/>
      <c r="G36" s="185"/>
      <c r="H36" s="80"/>
      <c r="I36" s="115"/>
    </row>
    <row r="37" spans="2:10" x14ac:dyDescent="0.35">
      <c r="B37" s="23"/>
      <c r="C37" s="153" t="s">
        <v>86</v>
      </c>
      <c r="D37" s="15">
        <v>240000</v>
      </c>
      <c r="E37" s="15">
        <v>0</v>
      </c>
      <c r="F37" s="15">
        <v>0</v>
      </c>
      <c r="G37" s="15">
        <v>0</v>
      </c>
      <c r="H37" s="80"/>
      <c r="I37" s="15">
        <f>SUM(D37:G37)</f>
        <v>240000</v>
      </c>
      <c r="J37" s="127" t="s">
        <v>0</v>
      </c>
    </row>
    <row r="38" spans="2:10" s="80" customFormat="1" x14ac:dyDescent="0.35">
      <c r="B38" s="23"/>
      <c r="C38" s="118" t="s">
        <v>83</v>
      </c>
      <c r="D38" s="100">
        <f>SUM(D37:D37)</f>
        <v>240000</v>
      </c>
      <c r="E38" s="100">
        <f>SUM(E37:E37)</f>
        <v>0</v>
      </c>
      <c r="F38" s="100">
        <f>SUM(F37:F37)</f>
        <v>0</v>
      </c>
      <c r="G38" s="100">
        <f>SUM(G37:G37)</f>
        <v>0</v>
      </c>
      <c r="H38" s="6"/>
      <c r="I38" s="100">
        <f t="shared" ref="I38:I41" si="6">SUM(D38:G38)</f>
        <v>240000</v>
      </c>
    </row>
    <row r="39" spans="2:10" s="6" customFormat="1" ht="14.5" customHeight="1" x14ac:dyDescent="0.35">
      <c r="B39" s="23"/>
      <c r="C39" s="183" t="s">
        <v>84</v>
      </c>
      <c r="D39" s="184"/>
      <c r="E39" s="184"/>
      <c r="F39" s="184"/>
      <c r="G39" s="185"/>
      <c r="I39" s="115"/>
    </row>
    <row r="40" spans="2:10" x14ac:dyDescent="0.35">
      <c r="B40" s="23"/>
      <c r="C40" s="153" t="s">
        <v>86</v>
      </c>
      <c r="D40" s="15">
        <v>240000</v>
      </c>
      <c r="E40" s="15">
        <v>0</v>
      </c>
      <c r="F40" s="15">
        <v>0</v>
      </c>
      <c r="G40" s="15">
        <v>0</v>
      </c>
      <c r="H40" s="80"/>
      <c r="I40" s="15">
        <f t="shared" si="6"/>
        <v>240000</v>
      </c>
    </row>
    <row r="41" spans="2:10" s="80" customFormat="1" x14ac:dyDescent="0.35">
      <c r="B41" s="23"/>
      <c r="C41" s="118" t="s">
        <v>85</v>
      </c>
      <c r="D41" s="100">
        <f>SUM(D40:D40)</f>
        <v>240000</v>
      </c>
      <c r="E41" s="100">
        <f>SUM(E40:E40)</f>
        <v>0</v>
      </c>
      <c r="F41" s="100">
        <f>SUM(F40:F40)</f>
        <v>0</v>
      </c>
      <c r="G41" s="100">
        <f>SUM(G40:G40)</f>
        <v>0</v>
      </c>
      <c r="H41" s="6"/>
      <c r="I41" s="100">
        <f t="shared" si="6"/>
        <v>240000</v>
      </c>
    </row>
    <row r="42" spans="2:10" s="6" customFormat="1" x14ac:dyDescent="0.35">
      <c r="B42" s="23"/>
      <c r="C42" s="75" t="s">
        <v>87</v>
      </c>
      <c r="D42" s="98">
        <f>SUM(D38,D41)</f>
        <v>480000</v>
      </c>
      <c r="E42" s="98">
        <f>SUM(E38,E41)</f>
        <v>0</v>
      </c>
      <c r="F42" s="98">
        <f>SUM(F38,F41)</f>
        <v>0</v>
      </c>
      <c r="G42" s="98">
        <f>SUM(G38,G41)</f>
        <v>0</v>
      </c>
      <c r="I42" s="98">
        <f>SUM(D42:G42)</f>
        <v>480000</v>
      </c>
    </row>
    <row r="43" spans="2:10" s="6" customFormat="1" x14ac:dyDescent="0.35">
      <c r="B43" s="23"/>
      <c r="C43" s="73" t="s">
        <v>60</v>
      </c>
      <c r="D43" s="77" t="s">
        <v>37</v>
      </c>
      <c r="E43" s="77"/>
      <c r="F43" s="77"/>
      <c r="G43" s="77"/>
      <c r="H43"/>
      <c r="I43" s="77"/>
    </row>
    <row r="44" spans="2:10" x14ac:dyDescent="0.35">
      <c r="B44" s="23"/>
      <c r="C44" s="153" t="s">
        <v>88</v>
      </c>
      <c r="D44" s="15">
        <v>500</v>
      </c>
      <c r="E44" s="15">
        <v>2000</v>
      </c>
      <c r="F44" s="15">
        <v>0</v>
      </c>
      <c r="G44" s="15">
        <v>0</v>
      </c>
      <c r="H44" s="80"/>
      <c r="I44" s="15">
        <f>SUM(D44:G44)</f>
        <v>2500</v>
      </c>
    </row>
    <row r="45" spans="2:10" x14ac:dyDescent="0.35">
      <c r="B45" s="23"/>
      <c r="C45" s="118" t="s">
        <v>62</v>
      </c>
      <c r="D45" s="16">
        <f>SUM(D44:D44)</f>
        <v>500</v>
      </c>
      <c r="E45" s="16">
        <f>SUM(E44:E44)</f>
        <v>2000</v>
      </c>
      <c r="F45" s="16">
        <f>SUM(F44:F44)</f>
        <v>0</v>
      </c>
      <c r="G45" s="16">
        <f>SUM(G44:G44)</f>
        <v>0</v>
      </c>
      <c r="I45" s="16">
        <f>SUM(D45:G45)</f>
        <v>2500</v>
      </c>
    </row>
    <row r="46" spans="2:10" s="6" customFormat="1" x14ac:dyDescent="0.35">
      <c r="B46" s="24"/>
      <c r="C46" s="69" t="s">
        <v>19</v>
      </c>
      <c r="D46" s="116">
        <f>SUM(D45,D42,D34,D31,D15,D12,D9)</f>
        <v>514788</v>
      </c>
      <c r="E46" s="116">
        <f t="shared" ref="E46:G46" si="7">SUM(E45,E42,E34,E31,E15,E12,E9)</f>
        <v>237207.6875</v>
      </c>
      <c r="F46" s="116">
        <f t="shared" si="7"/>
        <v>0</v>
      </c>
      <c r="G46" s="116">
        <f t="shared" si="7"/>
        <v>0</v>
      </c>
      <c r="H46"/>
      <c r="I46" s="116">
        <f>SUM(D46:G46)</f>
        <v>751995.6875</v>
      </c>
    </row>
    <row r="47" spans="2:10" x14ac:dyDescent="0.35">
      <c r="B47" s="6"/>
      <c r="D47"/>
      <c r="E47"/>
      <c r="I47" t="s">
        <v>42</v>
      </c>
    </row>
    <row r="48" spans="2:10" s="6" customFormat="1" ht="29" x14ac:dyDescent="0.35">
      <c r="B48" s="145" t="s">
        <v>63</v>
      </c>
      <c r="C48" s="73" t="s">
        <v>63</v>
      </c>
      <c r="D48" s="77"/>
      <c r="E48" s="77"/>
      <c r="F48" s="77"/>
      <c r="G48" s="77"/>
      <c r="I48" s="77" t="s">
        <v>42</v>
      </c>
    </row>
    <row r="49" spans="2:9" s="6" customFormat="1" ht="29" x14ac:dyDescent="0.35">
      <c r="B49" s="23"/>
      <c r="C49" s="153" t="s">
        <v>64</v>
      </c>
      <c r="D49" s="120">
        <f>SUM(0.1*(D9+D12))</f>
        <v>3420.6750000000002</v>
      </c>
      <c r="E49" s="120">
        <f t="shared" ref="E49:G49" si="8">SUM(0.1*(E9+E12))</f>
        <v>4275.84375</v>
      </c>
      <c r="F49" s="120">
        <f t="shared" si="8"/>
        <v>0</v>
      </c>
      <c r="G49" s="120">
        <f t="shared" si="8"/>
        <v>0</v>
      </c>
      <c r="I49" s="120">
        <f>SUM(D49:G49)</f>
        <v>7696.5187500000002</v>
      </c>
    </row>
    <row r="50" spans="2:9" s="6" customFormat="1" x14ac:dyDescent="0.35">
      <c r="B50" s="24"/>
      <c r="C50" s="69" t="s">
        <v>20</v>
      </c>
      <c r="D50" s="116">
        <f>SUM(D49:D49)</f>
        <v>3420.6750000000002</v>
      </c>
      <c r="E50" s="116">
        <f>SUM(E49:E49)</f>
        <v>4275.84375</v>
      </c>
      <c r="F50" s="116">
        <f>SUM(F49:F49)</f>
        <v>0</v>
      </c>
      <c r="G50" s="116">
        <f>SUM(G49:G49)</f>
        <v>0</v>
      </c>
      <c r="I50" s="116">
        <f>SUM(D50:G50)</f>
        <v>7696.5187500000002</v>
      </c>
    </row>
    <row r="51" spans="2:9" ht="15" thickBot="1" x14ac:dyDescent="0.4">
      <c r="B51" s="6"/>
      <c r="D51"/>
      <c r="E51"/>
      <c r="H51" s="83"/>
      <c r="I51" t="s">
        <v>42</v>
      </c>
    </row>
    <row r="52" spans="2:9" s="1" customFormat="1" ht="29.5" thickBot="1" x14ac:dyDescent="0.4">
      <c r="B52" s="19" t="s">
        <v>21</v>
      </c>
      <c r="C52" s="19"/>
      <c r="D52" s="20">
        <f>SUM(D46,D50)</f>
        <v>518208.67499999999</v>
      </c>
      <c r="E52" s="20">
        <f>SUM(E46,E50)</f>
        <v>241483.53125</v>
      </c>
      <c r="F52" s="20">
        <f>SUM(F46,F50)</f>
        <v>0</v>
      </c>
      <c r="G52" s="20">
        <f>SUM(G46,G50)</f>
        <v>0</v>
      </c>
      <c r="H52" s="6"/>
      <c r="I52" s="20">
        <f>SUM(I46,I50)</f>
        <v>759692.20625000005</v>
      </c>
    </row>
    <row r="53" spans="2:9" x14ac:dyDescent="0.35">
      <c r="B53" s="6"/>
    </row>
    <row r="54" spans="2:9" x14ac:dyDescent="0.35">
      <c r="B54" s="6"/>
    </row>
    <row r="55" spans="2:9" x14ac:dyDescent="0.35">
      <c r="B55" s="6"/>
    </row>
    <row r="56" spans="2:9" x14ac:dyDescent="0.35">
      <c r="B56" s="6"/>
    </row>
    <row r="57" spans="2:9" x14ac:dyDescent="0.35">
      <c r="B57" s="6"/>
    </row>
    <row r="58" spans="2:9" x14ac:dyDescent="0.35">
      <c r="B58" s="6"/>
    </row>
    <row r="59" spans="2:9" x14ac:dyDescent="0.35">
      <c r="B59" s="6"/>
    </row>
    <row r="60" spans="2:9" x14ac:dyDescent="0.35">
      <c r="B60" s="6"/>
    </row>
    <row r="61" spans="2:9" x14ac:dyDescent="0.35">
      <c r="B61" s="6"/>
    </row>
    <row r="62" spans="2:9" x14ac:dyDescent="0.35">
      <c r="B62" s="6"/>
    </row>
    <row r="63" spans="2:9" x14ac:dyDescent="0.35">
      <c r="B63" s="6"/>
    </row>
    <row r="64" spans="2:9" x14ac:dyDescent="0.35">
      <c r="B64" s="6"/>
    </row>
    <row r="65" spans="2:2" x14ac:dyDescent="0.35">
      <c r="B65" s="6"/>
    </row>
    <row r="66" spans="2:2" x14ac:dyDescent="0.35">
      <c r="B66" s="6"/>
    </row>
    <row r="67" spans="2:2" x14ac:dyDescent="0.35">
      <c r="B67" s="6"/>
    </row>
  </sheetData>
  <mergeCells count="5">
    <mergeCell ref="B5:G5"/>
    <mergeCell ref="C36:G36"/>
    <mergeCell ref="C39:G39"/>
    <mergeCell ref="C17:G17"/>
    <mergeCell ref="C24:G24"/>
  </mergeCells>
  <pageMargins left="0.7" right="0.7" top="0.75" bottom="0.75" header="0.3" footer="0.3"/>
  <pageSetup scale="9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pageSetUpPr fitToPage="1"/>
  </sheetPr>
  <dimension ref="B2:AL57"/>
  <sheetViews>
    <sheetView showGridLines="0" zoomScale="86" zoomScaleNormal="70" workbookViewId="0">
      <pane xSplit="3" ySplit="6" topLeftCell="D7" activePane="bottomRight" state="frozen"/>
      <selection pane="topRight" activeCell="R20" sqref="R20:W20"/>
      <selection pane="bottomLeft" activeCell="R20" sqref="R20:W20"/>
      <selection pane="bottomRight" activeCell="E14" sqref="E14"/>
    </sheetView>
  </sheetViews>
  <sheetFormatPr defaultColWidth="9.26953125" defaultRowHeight="14.5" x14ac:dyDescent="0.35"/>
  <cols>
    <col min="1" max="1" width="3.26953125" customWidth="1"/>
    <col min="2" max="2" width="9.7265625" customWidth="1"/>
    <col min="3" max="3" width="62.26953125" customWidth="1"/>
    <col min="4" max="4" width="12.7265625" style="6" customWidth="1"/>
    <col min="5" max="5" width="12.453125" style="2" customWidth="1"/>
    <col min="6" max="7" width="12.7265625" customWidth="1"/>
    <col min="8" max="8" width="1.26953125" style="6" customWidth="1"/>
    <col min="9" max="9" width="14.453125" customWidth="1"/>
    <col min="10" max="10" width="10.26953125" customWidth="1"/>
  </cols>
  <sheetData>
    <row r="2" spans="2:38" ht="23.5" x14ac:dyDescent="0.55000000000000004">
      <c r="B2" s="30" t="s">
        <v>34</v>
      </c>
    </row>
    <row r="3" spans="2:38" x14ac:dyDescent="0.35">
      <c r="B3" s="5" t="s">
        <v>35</v>
      </c>
    </row>
    <row r="4" spans="2:38" x14ac:dyDescent="0.35">
      <c r="B4" s="5"/>
    </row>
    <row r="5" spans="2:38" s="6" customFormat="1" ht="18.5" x14ac:dyDescent="0.35">
      <c r="B5" s="65" t="s">
        <v>3</v>
      </c>
      <c r="C5" s="102"/>
      <c r="D5" s="102"/>
      <c r="E5" s="102"/>
      <c r="F5" s="102"/>
      <c r="G5" s="102"/>
      <c r="I5" s="102"/>
    </row>
    <row r="6" spans="2:38" s="6" customFormat="1" ht="29" x14ac:dyDescent="0.35">
      <c r="B6" s="66" t="s">
        <v>4</v>
      </c>
      <c r="C6" s="66" t="s">
        <v>5</v>
      </c>
      <c r="D6" s="66" t="s">
        <v>6</v>
      </c>
      <c r="E6" s="67" t="s">
        <v>7</v>
      </c>
      <c r="F6" s="67" t="s">
        <v>8</v>
      </c>
      <c r="G6" s="67" t="s">
        <v>9</v>
      </c>
      <c r="I6" s="67" t="s">
        <v>10</v>
      </c>
    </row>
    <row r="7" spans="2:38" s="63" customFormat="1" ht="29" x14ac:dyDescent="0.35">
      <c r="B7" s="60" t="s">
        <v>11</v>
      </c>
      <c r="C7" s="73" t="s">
        <v>36</v>
      </c>
      <c r="D7" s="76" t="s">
        <v>37</v>
      </c>
      <c r="E7" s="77" t="s">
        <v>37</v>
      </c>
      <c r="F7" s="77" t="s">
        <v>37</v>
      </c>
      <c r="G7" s="77"/>
      <c r="H7" s="6"/>
      <c r="I7" s="78" t="s">
        <v>37</v>
      </c>
      <c r="J7" s="6"/>
      <c r="K7" s="6"/>
      <c r="L7" s="6"/>
      <c r="M7" s="6"/>
      <c r="N7" s="6"/>
      <c r="O7" s="6"/>
      <c r="P7" s="6"/>
      <c r="Q7" s="6"/>
      <c r="R7" s="6"/>
      <c r="S7" s="6"/>
      <c r="T7" s="6"/>
      <c r="U7" s="6"/>
      <c r="V7" s="6"/>
      <c r="W7" s="6"/>
      <c r="X7" s="6"/>
      <c r="Y7" s="6"/>
      <c r="Z7" s="6"/>
      <c r="AA7" s="6"/>
      <c r="AB7" s="6"/>
      <c r="AC7" s="6"/>
      <c r="AD7" s="6"/>
      <c r="AE7" s="6"/>
      <c r="AF7" s="6"/>
      <c r="AG7" s="6"/>
      <c r="AH7" s="6"/>
      <c r="AI7" s="6"/>
      <c r="AJ7" s="6"/>
      <c r="AK7" s="6"/>
      <c r="AL7" s="6"/>
    </row>
    <row r="8" spans="2:38" s="80" customFormat="1" x14ac:dyDescent="0.35">
      <c r="B8" s="79"/>
      <c r="C8" s="151" t="s">
        <v>89</v>
      </c>
      <c r="D8" s="44">
        <f>SUM(90000*0.25)</f>
        <v>22500</v>
      </c>
      <c r="E8" s="44">
        <f>SUM(D8+(D8*0.25))</f>
        <v>28125</v>
      </c>
      <c r="F8" s="44">
        <v>0</v>
      </c>
      <c r="G8" s="44">
        <v>0</v>
      </c>
      <c r="I8" s="44">
        <f>SUM(D8:G8)</f>
        <v>50625</v>
      </c>
    </row>
    <row r="9" spans="2:38" s="6" customFormat="1" x14ac:dyDescent="0.35">
      <c r="B9" s="23"/>
      <c r="C9" s="75" t="s">
        <v>12</v>
      </c>
      <c r="D9" s="82">
        <f>SUM(D8:D8)</f>
        <v>22500</v>
      </c>
      <c r="E9" s="82">
        <f>SUM(E8:E8)</f>
        <v>28125</v>
      </c>
      <c r="F9" s="82">
        <f>SUM(F8:F8)</f>
        <v>0</v>
      </c>
      <c r="G9" s="82">
        <f>SUM(G8:G8)</f>
        <v>0</v>
      </c>
      <c r="I9" s="82">
        <f>SUM(D8:G8)</f>
        <v>50625</v>
      </c>
    </row>
    <row r="10" spans="2:38" s="63" customFormat="1" x14ac:dyDescent="0.35">
      <c r="B10" s="23"/>
      <c r="C10" s="73" t="s">
        <v>39</v>
      </c>
      <c r="D10" s="76" t="s">
        <v>37</v>
      </c>
      <c r="E10" s="77"/>
      <c r="F10" s="77"/>
      <c r="G10" s="77"/>
      <c r="H10" s="6"/>
      <c r="I10" s="78" t="s">
        <v>37</v>
      </c>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row>
    <row r="11" spans="2:38" x14ac:dyDescent="0.35">
      <c r="B11" s="23"/>
      <c r="C11" s="151" t="s">
        <v>89</v>
      </c>
      <c r="D11" s="44">
        <f>SUM(D8*0.5203)</f>
        <v>11706.75</v>
      </c>
      <c r="E11" s="44">
        <f>SUM(E8*0.5203)</f>
        <v>14633.4375</v>
      </c>
      <c r="F11" s="44">
        <f>SUM(F8*0.5203)</f>
        <v>0</v>
      </c>
      <c r="G11" s="44">
        <f>SUM(G8*0.5203)</f>
        <v>0</v>
      </c>
      <c r="H11" s="80"/>
      <c r="I11" s="44">
        <f>SUM(D11:G11)</f>
        <v>26340.1875</v>
      </c>
    </row>
    <row r="12" spans="2:38" s="6" customFormat="1" x14ac:dyDescent="0.35">
      <c r="B12" s="23"/>
      <c r="C12" s="75" t="s">
        <v>13</v>
      </c>
      <c r="D12" s="82">
        <f>SUM(D11:D11)</f>
        <v>11706.75</v>
      </c>
      <c r="E12" s="82">
        <f>SUM(E11:E11)</f>
        <v>14633.4375</v>
      </c>
      <c r="F12" s="82">
        <f>SUM(F11:F11)</f>
        <v>0</v>
      </c>
      <c r="G12" s="82">
        <f>SUM(G11:G11)</f>
        <v>0</v>
      </c>
      <c r="I12" s="82">
        <f>SUM(D11:G11)</f>
        <v>26340.1875</v>
      </c>
    </row>
    <row r="13" spans="2:38" s="63" customFormat="1" x14ac:dyDescent="0.35">
      <c r="B13" s="23"/>
      <c r="C13" s="73" t="s">
        <v>40</v>
      </c>
      <c r="D13" s="76" t="s">
        <v>37</v>
      </c>
      <c r="E13" s="77"/>
      <c r="F13" s="77"/>
      <c r="G13" s="77"/>
      <c r="H13" s="6"/>
      <c r="I13" s="78" t="s">
        <v>37</v>
      </c>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row>
    <row r="14" spans="2:38" ht="29" x14ac:dyDescent="0.35">
      <c r="B14" s="23"/>
      <c r="C14" s="44" t="s">
        <v>76</v>
      </c>
      <c r="D14" s="44">
        <f>SUM(125*0.65)</f>
        <v>81.25</v>
      </c>
      <c r="E14" s="44">
        <f>SUM(125*0.65)</f>
        <v>81.25</v>
      </c>
      <c r="F14" s="44">
        <v>0</v>
      </c>
      <c r="G14" s="44">
        <v>0</v>
      </c>
      <c r="H14" s="80"/>
      <c r="I14" s="44">
        <f>SUM(D14:G14)</f>
        <v>162.5</v>
      </c>
    </row>
    <row r="15" spans="2:38" s="6" customFormat="1" x14ac:dyDescent="0.35">
      <c r="B15" s="23"/>
      <c r="C15" s="75" t="s">
        <v>14</v>
      </c>
      <c r="D15" s="82">
        <f>SUM(D14:D14)</f>
        <v>81.25</v>
      </c>
      <c r="E15" s="82">
        <f>SUM(E14:E14)</f>
        <v>81.25</v>
      </c>
      <c r="F15" s="82">
        <f>SUM(F14:F14)</f>
        <v>0</v>
      </c>
      <c r="G15" s="82">
        <f>SUM(G14:G14)</f>
        <v>0</v>
      </c>
      <c r="I15" s="82">
        <f>SUM(D14:G14)</f>
        <v>162.5</v>
      </c>
    </row>
    <row r="16" spans="2:38" s="63" customFormat="1" x14ac:dyDescent="0.35">
      <c r="B16" s="23"/>
      <c r="C16" s="73" t="s">
        <v>41</v>
      </c>
      <c r="D16" s="76"/>
      <c r="E16" s="77"/>
      <c r="F16" s="77"/>
      <c r="G16" s="77"/>
      <c r="H16" s="6"/>
      <c r="I16" s="78" t="s">
        <v>42</v>
      </c>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row>
    <row r="17" spans="2:38" x14ac:dyDescent="0.35">
      <c r="B17" s="23"/>
      <c r="C17" s="152" t="s">
        <v>90</v>
      </c>
      <c r="D17" s="15">
        <v>803000</v>
      </c>
      <c r="E17" s="15">
        <v>0</v>
      </c>
      <c r="F17" s="15">
        <v>0</v>
      </c>
      <c r="G17" s="15">
        <v>0</v>
      </c>
      <c r="H17" s="80"/>
      <c r="I17" s="44">
        <f t="shared" ref="I17:I26" si="0">SUM(D17:G17)</f>
        <v>803000</v>
      </c>
    </row>
    <row r="18" spans="2:38" x14ac:dyDescent="0.35">
      <c r="B18" s="23"/>
      <c r="C18" s="152" t="s">
        <v>91</v>
      </c>
      <c r="D18" s="15">
        <v>817000</v>
      </c>
      <c r="E18" s="15">
        <v>0</v>
      </c>
      <c r="F18" s="15">
        <v>0</v>
      </c>
      <c r="G18" s="15">
        <v>0</v>
      </c>
      <c r="H18" s="80"/>
      <c r="I18" s="44">
        <f t="shared" si="0"/>
        <v>817000</v>
      </c>
    </row>
    <row r="19" spans="2:38" x14ac:dyDescent="0.35">
      <c r="B19" s="23"/>
      <c r="C19" s="152" t="s">
        <v>92</v>
      </c>
      <c r="D19" s="15">
        <v>1064000</v>
      </c>
      <c r="E19" s="15">
        <v>0</v>
      </c>
      <c r="F19" s="15">
        <v>0</v>
      </c>
      <c r="G19" s="15">
        <v>0</v>
      </c>
      <c r="H19" s="80"/>
      <c r="I19" s="44">
        <f t="shared" si="0"/>
        <v>1064000</v>
      </c>
    </row>
    <row r="20" spans="2:38" x14ac:dyDescent="0.35">
      <c r="B20" s="23"/>
      <c r="C20" s="152" t="s">
        <v>93</v>
      </c>
      <c r="D20" s="15">
        <v>881000</v>
      </c>
      <c r="E20" s="15">
        <v>0</v>
      </c>
      <c r="F20" s="15">
        <v>0</v>
      </c>
      <c r="G20" s="15">
        <v>0</v>
      </c>
      <c r="H20" s="80"/>
      <c r="I20" s="44">
        <f t="shared" si="0"/>
        <v>881000</v>
      </c>
    </row>
    <row r="21" spans="2:38" x14ac:dyDescent="0.35">
      <c r="B21" s="23"/>
      <c r="C21" s="152" t="s">
        <v>94</v>
      </c>
      <c r="D21" s="15">
        <v>0</v>
      </c>
      <c r="E21" s="15">
        <v>802000</v>
      </c>
      <c r="F21" s="15">
        <v>0</v>
      </c>
      <c r="G21" s="15">
        <v>0</v>
      </c>
      <c r="H21" s="80"/>
      <c r="I21" s="44">
        <f t="shared" si="0"/>
        <v>802000</v>
      </c>
    </row>
    <row r="22" spans="2:38" x14ac:dyDescent="0.35">
      <c r="B22" s="23"/>
      <c r="C22" s="152" t="s">
        <v>95</v>
      </c>
      <c r="D22" s="15">
        <v>0</v>
      </c>
      <c r="E22" s="15">
        <v>624000</v>
      </c>
      <c r="F22" s="15">
        <v>0</v>
      </c>
      <c r="G22" s="15">
        <v>0</v>
      </c>
      <c r="H22" s="80"/>
      <c r="I22" s="44">
        <f t="shared" si="0"/>
        <v>624000</v>
      </c>
    </row>
    <row r="23" spans="2:38" x14ac:dyDescent="0.35">
      <c r="B23" s="23"/>
      <c r="C23" s="152" t="s">
        <v>96</v>
      </c>
      <c r="D23" s="15">
        <v>0</v>
      </c>
      <c r="E23" s="15">
        <v>1027000</v>
      </c>
      <c r="F23" s="15">
        <v>0</v>
      </c>
      <c r="G23" s="15">
        <v>0</v>
      </c>
      <c r="H23" s="80"/>
      <c r="I23" s="44">
        <f t="shared" si="0"/>
        <v>1027000</v>
      </c>
    </row>
    <row r="24" spans="2:38" x14ac:dyDescent="0.35">
      <c r="B24" s="23"/>
      <c r="C24" s="152" t="s">
        <v>97</v>
      </c>
      <c r="D24" s="15">
        <v>0</v>
      </c>
      <c r="E24" s="15">
        <v>854000</v>
      </c>
      <c r="F24" s="15">
        <v>0</v>
      </c>
      <c r="G24" s="15">
        <v>0</v>
      </c>
      <c r="H24" s="80"/>
      <c r="I24" s="44">
        <f t="shared" si="0"/>
        <v>854000</v>
      </c>
    </row>
    <row r="25" spans="2:38" x14ac:dyDescent="0.35">
      <c r="B25" s="23"/>
      <c r="C25" s="152" t="s">
        <v>98</v>
      </c>
      <c r="D25" s="15">
        <v>0</v>
      </c>
      <c r="E25" s="15">
        <v>693000</v>
      </c>
      <c r="F25" s="15">
        <v>0</v>
      </c>
      <c r="G25" s="15">
        <v>0</v>
      </c>
      <c r="H25" s="80"/>
      <c r="I25" s="44">
        <f t="shared" si="0"/>
        <v>693000</v>
      </c>
    </row>
    <row r="26" spans="2:38" s="6" customFormat="1" x14ac:dyDescent="0.35">
      <c r="B26" s="23"/>
      <c r="C26" s="75" t="s">
        <v>15</v>
      </c>
      <c r="D26" s="82">
        <f>SUM(D17:D25)</f>
        <v>3565000</v>
      </c>
      <c r="E26" s="82">
        <f t="shared" ref="E26:G26" si="1">SUM(E17:E25)</f>
        <v>4000000</v>
      </c>
      <c r="F26" s="82">
        <f t="shared" si="1"/>
        <v>0</v>
      </c>
      <c r="G26" s="82">
        <f t="shared" si="1"/>
        <v>0</v>
      </c>
      <c r="I26" s="82">
        <f t="shared" si="0"/>
        <v>7565000</v>
      </c>
    </row>
    <row r="27" spans="2:38" s="63" customFormat="1" x14ac:dyDescent="0.35">
      <c r="B27" s="23"/>
      <c r="C27" s="73" t="s">
        <v>50</v>
      </c>
      <c r="D27" s="76" t="s">
        <v>37</v>
      </c>
      <c r="E27" s="77"/>
      <c r="F27" s="77"/>
      <c r="G27" s="77"/>
      <c r="H27" s="6"/>
      <c r="I27" s="78"/>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2:38" x14ac:dyDescent="0.35">
      <c r="B28" s="23"/>
      <c r="C28" s="151" t="s">
        <v>99</v>
      </c>
      <c r="D28" s="44">
        <v>100</v>
      </c>
      <c r="E28" s="44">
        <v>100</v>
      </c>
      <c r="F28" s="44">
        <v>0</v>
      </c>
      <c r="G28" s="44">
        <v>0</v>
      </c>
      <c r="H28" s="80"/>
      <c r="I28" s="44">
        <f t="shared" ref="I28" si="2">SUM(D28:G28)</f>
        <v>200</v>
      </c>
    </row>
    <row r="29" spans="2:38" s="6" customFormat="1" x14ac:dyDescent="0.35">
      <c r="B29" s="23"/>
      <c r="C29" s="75" t="s">
        <v>16</v>
      </c>
      <c r="D29" s="82">
        <f>SUM(D28:D28)</f>
        <v>100</v>
      </c>
      <c r="E29" s="82">
        <f>SUM(E28:E28)</f>
        <v>100</v>
      </c>
      <c r="F29" s="82">
        <f>SUM(F28:F28)</f>
        <v>0</v>
      </c>
      <c r="G29" s="82">
        <f>SUM(G28:G28)</f>
        <v>0</v>
      </c>
      <c r="H29" s="80"/>
      <c r="I29" s="82">
        <f>SUM(D29:G29)</f>
        <v>200</v>
      </c>
    </row>
    <row r="30" spans="2:38" s="63" customFormat="1" x14ac:dyDescent="0.35">
      <c r="B30" s="23"/>
      <c r="C30" s="73" t="s">
        <v>51</v>
      </c>
      <c r="D30" s="76" t="s">
        <v>37</v>
      </c>
      <c r="E30" s="77"/>
      <c r="F30" s="77"/>
      <c r="G30" s="77"/>
      <c r="H30" s="80"/>
      <c r="I30" s="78"/>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row>
    <row r="31" spans="2:38" x14ac:dyDescent="0.35">
      <c r="B31" s="23"/>
      <c r="C31" s="152" t="s">
        <v>38</v>
      </c>
      <c r="D31" s="15">
        <v>0</v>
      </c>
      <c r="E31" s="15">
        <v>0</v>
      </c>
      <c r="F31" s="15">
        <v>0</v>
      </c>
      <c r="G31" s="15">
        <v>0</v>
      </c>
      <c r="H31" s="80"/>
      <c r="I31" s="44">
        <f>SUM(D31:G31)</f>
        <v>0</v>
      </c>
    </row>
    <row r="32" spans="2:38" s="6" customFormat="1" x14ac:dyDescent="0.35">
      <c r="B32" s="23"/>
      <c r="C32" s="75" t="s">
        <v>17</v>
      </c>
      <c r="D32" s="82">
        <f>SUM(D31:D31)</f>
        <v>0</v>
      </c>
      <c r="E32" s="82">
        <f>SUM(E31:E31)</f>
        <v>0</v>
      </c>
      <c r="F32" s="82">
        <f>SUM(F31:F31)</f>
        <v>0</v>
      </c>
      <c r="G32" s="82">
        <f>SUM(G31:G31)</f>
        <v>0</v>
      </c>
      <c r="I32" s="82">
        <f>SUM(D32:G32)</f>
        <v>0</v>
      </c>
    </row>
    <row r="33" spans="2:38" s="63" customFormat="1" x14ac:dyDescent="0.35">
      <c r="B33" s="23"/>
      <c r="C33" s="73" t="s">
        <v>60</v>
      </c>
      <c r="D33" s="76" t="s">
        <v>37</v>
      </c>
      <c r="E33" s="77"/>
      <c r="F33" s="77"/>
      <c r="G33" s="77"/>
      <c r="H33" s="6"/>
      <c r="I33" s="78"/>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row>
    <row r="34" spans="2:38" x14ac:dyDescent="0.35">
      <c r="B34" s="23"/>
      <c r="C34" s="151" t="s">
        <v>100</v>
      </c>
      <c r="D34" s="44">
        <v>25000</v>
      </c>
      <c r="E34" s="44">
        <v>25000</v>
      </c>
      <c r="F34" s="44">
        <v>0</v>
      </c>
      <c r="G34" s="44">
        <v>0</v>
      </c>
      <c r="I34" s="44">
        <f>SUM(D34:G34)</f>
        <v>50000</v>
      </c>
    </row>
    <row r="35" spans="2:38" s="1" customFormat="1" x14ac:dyDescent="0.35">
      <c r="B35" s="162"/>
      <c r="C35" s="118" t="s">
        <v>62</v>
      </c>
      <c r="D35" s="163">
        <f>SUM(D34:D34)</f>
        <v>25000</v>
      </c>
      <c r="E35" s="163">
        <f>SUM(E34:E34)</f>
        <v>25000</v>
      </c>
      <c r="F35" s="163">
        <f>SUM(F34:F34)</f>
        <v>0</v>
      </c>
      <c r="G35" s="163">
        <f>SUM(G34:G34)</f>
        <v>0</v>
      </c>
      <c r="H35" s="164"/>
      <c r="I35" s="163">
        <f>SUM(D35:G35)</f>
        <v>50000</v>
      </c>
    </row>
    <row r="36" spans="2:38" s="6" customFormat="1" x14ac:dyDescent="0.35">
      <c r="B36" s="24"/>
      <c r="C36" s="69" t="s">
        <v>19</v>
      </c>
      <c r="D36" s="111">
        <f>SUM(D9,D12,D15,D26,D29,D32)</f>
        <v>3599388</v>
      </c>
      <c r="E36" s="111">
        <f t="shared" ref="E36:G36" si="3">SUM(E9,E12,E15,E26,E29,E32)</f>
        <v>4042939.6875</v>
      </c>
      <c r="F36" s="111">
        <f t="shared" si="3"/>
        <v>0</v>
      </c>
      <c r="G36" s="111">
        <f t="shared" si="3"/>
        <v>0</v>
      </c>
      <c r="I36" s="111">
        <f>SUM(D36:G36)</f>
        <v>7642327.6875</v>
      </c>
    </row>
    <row r="37" spans="2:38" x14ac:dyDescent="0.35">
      <c r="B37" s="6"/>
      <c r="D37"/>
      <c r="E37"/>
      <c r="I37" t="s">
        <v>42</v>
      </c>
    </row>
    <row r="38" spans="2:38" s="63" customFormat="1" ht="29" x14ac:dyDescent="0.35">
      <c r="B38" s="60" t="s">
        <v>63</v>
      </c>
      <c r="C38" s="73" t="s">
        <v>63</v>
      </c>
      <c r="D38" s="76"/>
      <c r="E38" s="77"/>
      <c r="F38" s="77"/>
      <c r="G38" s="114"/>
      <c r="H38" s="6"/>
      <c r="I38" s="124" t="s">
        <v>42</v>
      </c>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row>
    <row r="39" spans="2:38" s="6" customFormat="1" ht="29" x14ac:dyDescent="0.35">
      <c r="B39" s="23"/>
      <c r="C39" s="44" t="s">
        <v>64</v>
      </c>
      <c r="D39" s="120">
        <f>SUM(0.1*(D9+D12))</f>
        <v>3420.6750000000002</v>
      </c>
      <c r="E39" s="120">
        <f t="shared" ref="E39:G39" si="4">SUM(0.1*(E9+E12))</f>
        <v>4275.84375</v>
      </c>
      <c r="F39" s="120">
        <f t="shared" si="4"/>
        <v>0</v>
      </c>
      <c r="G39" s="120">
        <f t="shared" si="4"/>
        <v>0</v>
      </c>
      <c r="I39" s="120">
        <f>SUM(D39:G39)</f>
        <v>7696.5187500000002</v>
      </c>
    </row>
    <row r="40" spans="2:38" s="6" customFormat="1" x14ac:dyDescent="0.35">
      <c r="B40" s="24"/>
      <c r="C40" s="69" t="s">
        <v>20</v>
      </c>
      <c r="D40" s="111">
        <f>SUM(D39:D39)</f>
        <v>3420.6750000000002</v>
      </c>
      <c r="E40" s="111">
        <f>SUM(E39:E39)</f>
        <v>4275.84375</v>
      </c>
      <c r="F40" s="111">
        <f>SUM(F39:F39)</f>
        <v>0</v>
      </c>
      <c r="G40" s="111">
        <f>SUM(G39:G39)</f>
        <v>0</v>
      </c>
      <c r="I40" s="111">
        <f>SUM(D39:G39)</f>
        <v>7696.5187500000002</v>
      </c>
    </row>
    <row r="41" spans="2:38" ht="15" thickBot="1" x14ac:dyDescent="0.4">
      <c r="B41" s="6"/>
      <c r="D41"/>
      <c r="E41"/>
      <c r="I41" t="s">
        <v>42</v>
      </c>
    </row>
    <row r="42" spans="2:38" s="1" customFormat="1" ht="29.5" thickBot="1" x14ac:dyDescent="0.4">
      <c r="B42" s="19" t="s">
        <v>21</v>
      </c>
      <c r="C42" s="19"/>
      <c r="D42" s="20">
        <f>SUM(D40,D36)</f>
        <v>3602808.6749999998</v>
      </c>
      <c r="E42" s="20">
        <f>SUM(E40,E36)</f>
        <v>4047215.53125</v>
      </c>
      <c r="F42" s="20">
        <f>SUM(F40,F36)</f>
        <v>0</v>
      </c>
      <c r="G42" s="20">
        <f>SUM(G40,G36)</f>
        <v>0</v>
      </c>
      <c r="H42" s="6"/>
      <c r="I42" s="20">
        <f>SUM(I40,I36)</f>
        <v>7650024.2062499998</v>
      </c>
    </row>
    <row r="43" spans="2:38" x14ac:dyDescent="0.35">
      <c r="B43" s="6"/>
    </row>
    <row r="44" spans="2:38" x14ac:dyDescent="0.35">
      <c r="B44" s="6"/>
    </row>
    <row r="45" spans="2:38" x14ac:dyDescent="0.35">
      <c r="B45" s="6"/>
    </row>
    <row r="46" spans="2:38" x14ac:dyDescent="0.35">
      <c r="B46" s="6"/>
    </row>
    <row r="47" spans="2:38" x14ac:dyDescent="0.35">
      <c r="B47" s="6"/>
    </row>
    <row r="48" spans="2:38" x14ac:dyDescent="0.35">
      <c r="B48" s="6"/>
    </row>
    <row r="49" spans="2:2" x14ac:dyDescent="0.35">
      <c r="B49" s="6"/>
    </row>
    <row r="50" spans="2:2" x14ac:dyDescent="0.35">
      <c r="B50" s="6"/>
    </row>
    <row r="51" spans="2:2" x14ac:dyDescent="0.35">
      <c r="B51" s="6"/>
    </row>
    <row r="52" spans="2:2" x14ac:dyDescent="0.35">
      <c r="B52" s="6"/>
    </row>
    <row r="53" spans="2:2" x14ac:dyDescent="0.35">
      <c r="B53" s="6"/>
    </row>
    <row r="54" spans="2:2" x14ac:dyDescent="0.35">
      <c r="B54" s="6"/>
    </row>
    <row r="55" spans="2:2" x14ac:dyDescent="0.35">
      <c r="B55" s="6"/>
    </row>
    <row r="56" spans="2:2" x14ac:dyDescent="0.35">
      <c r="B56" s="6"/>
    </row>
    <row r="57" spans="2:2" x14ac:dyDescent="0.35">
      <c r="B57" s="6"/>
    </row>
  </sheetData>
  <pageMargins left="0.7" right="0.7" top="0.75" bottom="0.75" header="0.3" footer="0.3"/>
  <pageSetup scale="8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pageSetUpPr fitToPage="1"/>
  </sheetPr>
  <dimension ref="B2:AL49"/>
  <sheetViews>
    <sheetView showGridLines="0" topLeftCell="A3" zoomScale="85" zoomScaleNormal="85" workbookViewId="0">
      <selection activeCell="D14" sqref="D14"/>
    </sheetView>
  </sheetViews>
  <sheetFormatPr defaultColWidth="9.26953125" defaultRowHeight="14.5" x14ac:dyDescent="0.35"/>
  <cols>
    <col min="1" max="1" width="3.26953125" style="6" customWidth="1"/>
    <col min="2" max="2" width="10.26953125" style="6" customWidth="1"/>
    <col min="3" max="3" width="73.26953125" style="6" customWidth="1"/>
    <col min="4" max="4" width="12.453125" style="6" customWidth="1"/>
    <col min="5" max="5" width="12.54296875" style="62" customWidth="1"/>
    <col min="6" max="6" width="12.453125" style="6" customWidth="1"/>
    <col min="7" max="7" width="13" style="6" customWidth="1"/>
    <col min="8" max="8" width="1.26953125" style="6" customWidth="1"/>
    <col min="9" max="9" width="12.7265625" style="6" customWidth="1"/>
    <col min="10" max="10" width="10.26953125" style="6" customWidth="1"/>
    <col min="11" max="16384" width="9.26953125" style="6"/>
  </cols>
  <sheetData>
    <row r="2" spans="2:38" ht="23.5" x14ac:dyDescent="0.35">
      <c r="B2" s="61" t="s">
        <v>34</v>
      </c>
    </row>
    <row r="3" spans="2:38" x14ac:dyDescent="0.35">
      <c r="B3" s="63" t="s">
        <v>35</v>
      </c>
    </row>
    <row r="4" spans="2:38" x14ac:dyDescent="0.35">
      <c r="B4" s="63"/>
    </row>
    <row r="5" spans="2:38" ht="18.5" x14ac:dyDescent="0.35">
      <c r="B5" s="65" t="s">
        <v>3</v>
      </c>
      <c r="C5" s="102"/>
      <c r="D5" s="102"/>
      <c r="E5" s="102"/>
      <c r="F5" s="102"/>
      <c r="G5" s="102"/>
      <c r="I5" s="103"/>
    </row>
    <row r="6" spans="2:38" x14ac:dyDescent="0.35">
      <c r="B6" s="66" t="s">
        <v>4</v>
      </c>
      <c r="C6" s="66" t="s">
        <v>5</v>
      </c>
      <c r="D6" s="66" t="s">
        <v>6</v>
      </c>
      <c r="E6" s="67" t="s">
        <v>7</v>
      </c>
      <c r="F6" s="67" t="s">
        <v>8</v>
      </c>
      <c r="G6" s="67" t="s">
        <v>9</v>
      </c>
      <c r="I6" s="68" t="s">
        <v>10</v>
      </c>
    </row>
    <row r="7" spans="2:38" s="63" customFormat="1" ht="29" x14ac:dyDescent="0.35">
      <c r="B7" s="60" t="s">
        <v>11</v>
      </c>
      <c r="C7" s="73" t="s">
        <v>36</v>
      </c>
      <c r="D7" s="76" t="s">
        <v>37</v>
      </c>
      <c r="E7" s="77" t="s">
        <v>37</v>
      </c>
      <c r="F7" s="77" t="s">
        <v>37</v>
      </c>
      <c r="G7" s="77"/>
      <c r="H7" s="6"/>
      <c r="I7" s="78" t="s">
        <v>37</v>
      </c>
      <c r="J7" s="6"/>
      <c r="K7" s="6"/>
      <c r="L7" s="6"/>
      <c r="M7" s="6"/>
      <c r="N7" s="6"/>
      <c r="O7" s="6"/>
      <c r="P7" s="6"/>
      <c r="Q7" s="6"/>
      <c r="R7" s="6"/>
      <c r="S7" s="6"/>
      <c r="T7" s="6"/>
      <c r="U7" s="6"/>
      <c r="V7" s="6"/>
      <c r="W7" s="6"/>
      <c r="X7" s="6"/>
      <c r="Y7" s="6"/>
      <c r="Z7" s="6"/>
      <c r="AA7" s="6"/>
      <c r="AB7" s="6"/>
      <c r="AC7" s="6"/>
      <c r="AD7" s="6"/>
      <c r="AE7" s="6"/>
      <c r="AF7" s="6"/>
      <c r="AG7" s="6"/>
      <c r="AH7" s="6"/>
      <c r="AI7" s="6"/>
      <c r="AJ7" s="6"/>
      <c r="AK7" s="6"/>
      <c r="AL7" s="6"/>
    </row>
    <row r="8" spans="2:38" s="80" customFormat="1" x14ac:dyDescent="0.35">
      <c r="B8" s="79"/>
      <c r="C8" s="151" t="s">
        <v>89</v>
      </c>
      <c r="D8" s="44">
        <f>SUM(90000*0.75)</f>
        <v>67500</v>
      </c>
      <c r="E8" s="44">
        <f>SUM(D8+(D8*0.02))</f>
        <v>68850</v>
      </c>
      <c r="F8" s="44">
        <f>SUM(E8+(E8*0.02))</f>
        <v>70227</v>
      </c>
      <c r="G8" s="44">
        <v>0</v>
      </c>
      <c r="I8" s="44">
        <f>SUM(D8:G8)</f>
        <v>206577</v>
      </c>
    </row>
    <row r="9" spans="2:38" x14ac:dyDescent="0.35">
      <c r="B9" s="23"/>
      <c r="C9" s="75" t="s">
        <v>12</v>
      </c>
      <c r="D9" s="82">
        <f>SUM(D8:D8)</f>
        <v>67500</v>
      </c>
      <c r="E9" s="82">
        <f>SUM(E8:E8)</f>
        <v>68850</v>
      </c>
      <c r="F9" s="82">
        <f>SUM(F8:F8)</f>
        <v>70227</v>
      </c>
      <c r="G9" s="82">
        <f>SUM(G8:G8)</f>
        <v>0</v>
      </c>
      <c r="I9" s="82">
        <f>SUM(D9:G9)</f>
        <v>206577</v>
      </c>
    </row>
    <row r="10" spans="2:38" x14ac:dyDescent="0.35">
      <c r="B10" s="74"/>
      <c r="C10" s="73" t="s">
        <v>101</v>
      </c>
      <c r="D10" s="76" t="s">
        <v>37</v>
      </c>
      <c r="E10" s="77"/>
      <c r="F10" s="77"/>
      <c r="G10" s="77"/>
      <c r="I10" s="78" t="s">
        <v>37</v>
      </c>
    </row>
    <row r="11" spans="2:38" customFormat="1" x14ac:dyDescent="0.35">
      <c r="B11" s="23"/>
      <c r="C11" s="151" t="s">
        <v>89</v>
      </c>
      <c r="D11" s="44">
        <f>SUM(D8*0.5203)</f>
        <v>35120.25</v>
      </c>
      <c r="E11" s="44">
        <f>SUM(E8*0.5203)</f>
        <v>35822.654999999999</v>
      </c>
      <c r="F11" s="44">
        <f>SUM(F8*0.5203)</f>
        <v>36539.108099999998</v>
      </c>
      <c r="G11" s="44">
        <f>SUM(G8*0.5203)</f>
        <v>0</v>
      </c>
      <c r="H11" s="80"/>
      <c r="I11" s="44">
        <f>SUM(D11:G11)</f>
        <v>107482.0131</v>
      </c>
    </row>
    <row r="12" spans="2:38" x14ac:dyDescent="0.35">
      <c r="B12" s="23"/>
      <c r="C12" s="75" t="s">
        <v>13</v>
      </c>
      <c r="D12" s="82">
        <f>SUM(D11:D11)</f>
        <v>35120.25</v>
      </c>
      <c r="E12" s="82">
        <f>SUM(E11:E11)</f>
        <v>35822.654999999999</v>
      </c>
      <c r="F12" s="82">
        <f>SUM(F11:F11)</f>
        <v>36539.108099999998</v>
      </c>
      <c r="G12" s="82">
        <f>SUM(G11:G11)</f>
        <v>0</v>
      </c>
      <c r="I12" s="82">
        <f>SUM(D11:G11)</f>
        <v>107482.0131</v>
      </c>
    </row>
    <row r="13" spans="2:38" x14ac:dyDescent="0.35">
      <c r="B13" s="23"/>
      <c r="C13" s="73" t="s">
        <v>40</v>
      </c>
      <c r="D13" s="76" t="s">
        <v>37</v>
      </c>
      <c r="E13" s="77"/>
      <c r="F13" s="77"/>
      <c r="G13" s="77"/>
      <c r="I13" s="78" t="s">
        <v>37</v>
      </c>
    </row>
    <row r="14" spans="2:38" customFormat="1" x14ac:dyDescent="0.35">
      <c r="B14" s="23"/>
      <c r="C14" s="44" t="s">
        <v>102</v>
      </c>
      <c r="D14" s="44">
        <f>SUM(375*0.65)</f>
        <v>243.75</v>
      </c>
      <c r="E14" s="44">
        <f>SUM(375*0.65)</f>
        <v>243.75</v>
      </c>
      <c r="F14" s="44">
        <f>SUM(375*0.65)</f>
        <v>243.75</v>
      </c>
      <c r="G14" s="44">
        <v>0</v>
      </c>
      <c r="H14" s="80"/>
      <c r="I14" s="44">
        <f>SUM(D14:G14)</f>
        <v>731.25</v>
      </c>
    </row>
    <row r="15" spans="2:38" x14ac:dyDescent="0.35">
      <c r="B15" s="23"/>
      <c r="C15" s="75" t="s">
        <v>14</v>
      </c>
      <c r="D15" s="82">
        <f>SUM(D14:D14)</f>
        <v>243.75</v>
      </c>
      <c r="E15" s="82">
        <f t="shared" ref="E15:G15" si="0">SUM(E14:E14)</f>
        <v>243.75</v>
      </c>
      <c r="F15" s="82">
        <f t="shared" si="0"/>
        <v>243.75</v>
      </c>
      <c r="G15" s="82">
        <f t="shared" si="0"/>
        <v>0</v>
      </c>
      <c r="I15" s="82">
        <f>SUM(D13:G14)</f>
        <v>731.25</v>
      </c>
    </row>
    <row r="16" spans="2:38" x14ac:dyDescent="0.35">
      <c r="B16" s="23"/>
      <c r="C16" s="107" t="s">
        <v>41</v>
      </c>
      <c r="D16" s="76"/>
      <c r="E16" s="77"/>
      <c r="F16" s="77"/>
      <c r="G16" s="77"/>
      <c r="I16" s="78" t="s">
        <v>42</v>
      </c>
    </row>
    <row r="17" spans="2:9" customFormat="1" x14ac:dyDescent="0.35">
      <c r="B17" s="23"/>
      <c r="C17" s="44" t="s">
        <v>38</v>
      </c>
      <c r="D17" s="44">
        <v>0</v>
      </c>
      <c r="E17" s="44">
        <v>0</v>
      </c>
      <c r="F17" s="44">
        <v>0</v>
      </c>
      <c r="G17" s="44">
        <v>0</v>
      </c>
      <c r="H17" s="80"/>
      <c r="I17" s="44">
        <f>SUM(D17:G17)</f>
        <v>0</v>
      </c>
    </row>
    <row r="18" spans="2:9" x14ac:dyDescent="0.35">
      <c r="B18" s="23"/>
      <c r="C18" s="75" t="s">
        <v>15</v>
      </c>
      <c r="D18" s="82">
        <f>SUM(D17:D17)</f>
        <v>0</v>
      </c>
      <c r="E18" s="82">
        <f>SUM(E17:E17)</f>
        <v>0</v>
      </c>
      <c r="F18" s="82">
        <f>SUM(F17:F17)</f>
        <v>0</v>
      </c>
      <c r="G18" s="82">
        <f>SUM(G17:G17)</f>
        <v>0</v>
      </c>
      <c r="I18" s="82">
        <f>SUM(D16:G17)</f>
        <v>0</v>
      </c>
    </row>
    <row r="19" spans="2:9" x14ac:dyDescent="0.35">
      <c r="B19" s="23"/>
      <c r="C19" s="73" t="s">
        <v>50</v>
      </c>
      <c r="D19" s="76" t="s">
        <v>37</v>
      </c>
      <c r="E19" s="77"/>
      <c r="F19" s="77"/>
      <c r="G19" s="77"/>
      <c r="I19" s="78"/>
    </row>
    <row r="20" spans="2:9" customFormat="1" ht="29" x14ac:dyDescent="0.35">
      <c r="B20" s="23"/>
      <c r="C20" s="151" t="s">
        <v>103</v>
      </c>
      <c r="D20" s="44">
        <v>936.64</v>
      </c>
      <c r="E20" s="44">
        <v>0</v>
      </c>
      <c r="F20" s="44">
        <v>0</v>
      </c>
      <c r="G20" s="44">
        <v>0</v>
      </c>
      <c r="H20" s="80"/>
      <c r="I20" s="44">
        <f>SUM(D20:G20)</f>
        <v>936.64</v>
      </c>
    </row>
    <row r="21" spans="2:9" customFormat="1" x14ac:dyDescent="0.35">
      <c r="B21" s="23"/>
      <c r="C21" s="151" t="s">
        <v>104</v>
      </c>
      <c r="D21" s="44">
        <v>864.82</v>
      </c>
      <c r="E21" s="44">
        <v>0</v>
      </c>
      <c r="F21" s="44">
        <v>0</v>
      </c>
      <c r="G21" s="44">
        <v>0</v>
      </c>
      <c r="H21" s="80"/>
      <c r="I21" s="44">
        <f>SUM(D21:G21)</f>
        <v>864.82</v>
      </c>
    </row>
    <row r="22" spans="2:9" customFormat="1" x14ac:dyDescent="0.35">
      <c r="B22" s="23"/>
      <c r="C22" s="151" t="s">
        <v>105</v>
      </c>
      <c r="D22" s="44">
        <v>200</v>
      </c>
      <c r="E22" s="44">
        <v>0</v>
      </c>
      <c r="F22" s="44">
        <v>0</v>
      </c>
      <c r="G22" s="44">
        <v>0</v>
      </c>
      <c r="H22" s="80"/>
      <c r="I22" s="44">
        <f>SUM(D22:G22)</f>
        <v>200</v>
      </c>
    </row>
    <row r="23" spans="2:9" customFormat="1" x14ac:dyDescent="0.35">
      <c r="B23" s="23"/>
      <c r="C23" s="151" t="s">
        <v>106</v>
      </c>
      <c r="D23" s="44">
        <v>0</v>
      </c>
      <c r="E23" s="44">
        <v>0</v>
      </c>
      <c r="F23" s="44">
        <v>0</v>
      </c>
      <c r="G23" s="44">
        <v>0</v>
      </c>
      <c r="H23" s="80"/>
      <c r="I23" s="44">
        <f t="shared" ref="I23:I25" si="1">SUM(D23:G23)</f>
        <v>0</v>
      </c>
    </row>
    <row r="24" spans="2:9" customFormat="1" x14ac:dyDescent="0.35">
      <c r="B24" s="23"/>
      <c r="C24" s="151" t="s">
        <v>107</v>
      </c>
      <c r="D24" s="44">
        <v>39.99</v>
      </c>
      <c r="E24" s="44">
        <v>39.99</v>
      </c>
      <c r="F24" s="44">
        <v>39.99</v>
      </c>
      <c r="G24" s="44">
        <v>0</v>
      </c>
      <c r="H24" s="80"/>
      <c r="I24" s="44">
        <f t="shared" si="1"/>
        <v>119.97</v>
      </c>
    </row>
    <row r="25" spans="2:9" customFormat="1" x14ac:dyDescent="0.35">
      <c r="B25" s="23"/>
      <c r="C25" s="151" t="s">
        <v>99</v>
      </c>
      <c r="D25" s="44">
        <v>100</v>
      </c>
      <c r="E25" s="44">
        <v>200</v>
      </c>
      <c r="F25" s="44">
        <v>200</v>
      </c>
      <c r="G25" s="44">
        <v>0</v>
      </c>
      <c r="H25" s="80"/>
      <c r="I25" s="44">
        <f t="shared" si="1"/>
        <v>500</v>
      </c>
    </row>
    <row r="26" spans="2:9" x14ac:dyDescent="0.35">
      <c r="B26" s="23"/>
      <c r="C26" s="75" t="s">
        <v>16</v>
      </c>
      <c r="D26" s="82">
        <f>SUM(D20:D25)</f>
        <v>2141.4499999999998</v>
      </c>
      <c r="E26" s="82">
        <f t="shared" ref="E26:G26" si="2">SUM(E20:E25)</f>
        <v>239.99</v>
      </c>
      <c r="F26" s="82">
        <f t="shared" si="2"/>
        <v>239.99</v>
      </c>
      <c r="G26" s="82">
        <f t="shared" si="2"/>
        <v>0</v>
      </c>
      <c r="I26" s="82">
        <f>SUM(D26:G26)</f>
        <v>2621.4299999999994</v>
      </c>
    </row>
    <row r="27" spans="2:9" x14ac:dyDescent="0.35">
      <c r="B27" s="23"/>
      <c r="C27" s="73" t="s">
        <v>108</v>
      </c>
      <c r="D27" s="76"/>
      <c r="E27" s="77"/>
      <c r="F27" s="77"/>
      <c r="G27" s="77"/>
      <c r="I27" s="78"/>
    </row>
    <row r="28" spans="2:9" x14ac:dyDescent="0.35">
      <c r="B28" s="23"/>
      <c r="C28" s="96" t="s">
        <v>109</v>
      </c>
      <c r="D28" s="105"/>
      <c r="E28" s="105"/>
      <c r="F28" s="105"/>
      <c r="G28" s="106"/>
      <c r="I28" s="115"/>
    </row>
    <row r="29" spans="2:9" x14ac:dyDescent="0.35">
      <c r="B29" s="23"/>
      <c r="C29" s="151" t="s">
        <v>110</v>
      </c>
      <c r="D29" s="81">
        <v>3300000</v>
      </c>
      <c r="E29" s="81">
        <v>3300000</v>
      </c>
      <c r="F29" s="81">
        <v>1700000</v>
      </c>
      <c r="G29" s="81">
        <v>0</v>
      </c>
      <c r="I29" s="81">
        <f>SUM(D29:G29)</f>
        <v>8300000</v>
      </c>
    </row>
    <row r="30" spans="2:9" x14ac:dyDescent="0.35">
      <c r="B30" s="23"/>
      <c r="C30" s="151" t="s">
        <v>111</v>
      </c>
      <c r="D30" s="81">
        <v>475000</v>
      </c>
      <c r="E30" s="81">
        <v>475000</v>
      </c>
      <c r="F30" s="81">
        <v>235000</v>
      </c>
      <c r="G30" s="81">
        <v>0</v>
      </c>
      <c r="I30" s="81">
        <f>SUM(D30:G30)</f>
        <v>1185000</v>
      </c>
    </row>
    <row r="31" spans="2:9" s="80" customFormat="1" x14ac:dyDescent="0.35">
      <c r="B31" s="79"/>
      <c r="C31" s="118" t="s">
        <v>112</v>
      </c>
      <c r="D31" s="89">
        <f>SUM(D29:D30)</f>
        <v>3775000</v>
      </c>
      <c r="E31" s="89">
        <f>SUM(E29:E30)</f>
        <v>3775000</v>
      </c>
      <c r="F31" s="89">
        <f>SUM(F29:F30)</f>
        <v>1935000</v>
      </c>
      <c r="G31" s="89">
        <f>SUM(G29:G30)</f>
        <v>0</v>
      </c>
      <c r="I31" s="89">
        <f>SUM(D29:G30)</f>
        <v>9485000</v>
      </c>
    </row>
    <row r="32" spans="2:9" x14ac:dyDescent="0.35">
      <c r="B32" s="23"/>
      <c r="C32" s="96" t="s">
        <v>113</v>
      </c>
      <c r="D32" s="105"/>
      <c r="E32" s="105"/>
      <c r="F32" s="105"/>
      <c r="G32" s="106"/>
      <c r="I32" s="115"/>
    </row>
    <row r="33" spans="2:10" x14ac:dyDescent="0.35">
      <c r="B33" s="23"/>
      <c r="C33" s="151" t="s">
        <v>114</v>
      </c>
      <c r="D33" s="81">
        <v>4371000</v>
      </c>
      <c r="E33" s="81">
        <v>4370000</v>
      </c>
      <c r="F33" s="81">
        <v>0</v>
      </c>
      <c r="G33" s="81">
        <v>0</v>
      </c>
      <c r="I33" s="81">
        <f>SUM(D33:G33)</f>
        <v>8741000</v>
      </c>
    </row>
    <row r="34" spans="2:10" x14ac:dyDescent="0.35">
      <c r="B34" s="23"/>
      <c r="C34" s="151" t="s">
        <v>111</v>
      </c>
      <c r="D34" s="81">
        <v>655000</v>
      </c>
      <c r="E34" s="81">
        <v>655000</v>
      </c>
      <c r="F34" s="81">
        <v>0</v>
      </c>
      <c r="G34" s="81">
        <v>0</v>
      </c>
      <c r="I34" s="81">
        <f>SUM(D34:G34)</f>
        <v>1310000</v>
      </c>
    </row>
    <row r="35" spans="2:10" s="80" customFormat="1" x14ac:dyDescent="0.35">
      <c r="B35" s="79"/>
      <c r="C35" s="118" t="s">
        <v>115</v>
      </c>
      <c r="D35" s="104">
        <f>SUM(D33:D34)</f>
        <v>5026000</v>
      </c>
      <c r="E35" s="104">
        <f>SUM(E33:E34)</f>
        <v>5025000</v>
      </c>
      <c r="F35" s="104">
        <f>SUM(F33:F34)</f>
        <v>0</v>
      </c>
      <c r="G35" s="104">
        <f>SUM(G33:G34)</f>
        <v>0</v>
      </c>
      <c r="I35" s="89">
        <f>SUM(D33:G34)</f>
        <v>10051000</v>
      </c>
    </row>
    <row r="36" spans="2:10" x14ac:dyDescent="0.35">
      <c r="B36" s="79"/>
      <c r="C36" s="69" t="s">
        <v>87</v>
      </c>
      <c r="D36" s="111">
        <f>SUM(D31,D35)</f>
        <v>8801000</v>
      </c>
      <c r="E36" s="111">
        <f>SUM(E31,E35)</f>
        <v>8800000</v>
      </c>
      <c r="F36" s="111">
        <f>SUM(F31,F35)</f>
        <v>1935000</v>
      </c>
      <c r="G36" s="111">
        <f>SUM(G31,G35)</f>
        <v>0</v>
      </c>
      <c r="I36" s="111">
        <f>SUM(I31,I35)</f>
        <v>19536000</v>
      </c>
    </row>
    <row r="37" spans="2:10" x14ac:dyDescent="0.35">
      <c r="B37" s="79"/>
      <c r="C37" s="73" t="s">
        <v>60</v>
      </c>
      <c r="D37" s="76" t="s">
        <v>37</v>
      </c>
      <c r="E37" s="77"/>
      <c r="F37" s="77"/>
      <c r="G37" s="77"/>
      <c r="I37" s="78"/>
    </row>
    <row r="38" spans="2:10" x14ac:dyDescent="0.35">
      <c r="B38" s="23"/>
      <c r="C38" s="96" t="s">
        <v>109</v>
      </c>
      <c r="D38" s="105"/>
      <c r="E38" s="105"/>
      <c r="F38" s="105"/>
      <c r="G38" s="106"/>
      <c r="I38" s="115"/>
    </row>
    <row r="39" spans="2:10" x14ac:dyDescent="0.35">
      <c r="B39" s="23"/>
      <c r="C39" s="151" t="s">
        <v>116</v>
      </c>
      <c r="D39" s="81">
        <v>50000</v>
      </c>
      <c r="E39" s="81">
        <v>50000</v>
      </c>
      <c r="F39" s="81">
        <v>25000</v>
      </c>
      <c r="G39" s="81">
        <v>0</v>
      </c>
      <c r="I39" s="81">
        <f>SUM(D39:G39)</f>
        <v>125000</v>
      </c>
      <c r="J39" s="126" t="s">
        <v>0</v>
      </c>
    </row>
    <row r="40" spans="2:10" x14ac:dyDescent="0.35">
      <c r="B40" s="23"/>
      <c r="C40" s="96" t="s">
        <v>113</v>
      </c>
      <c r="D40" s="105"/>
      <c r="E40" s="105"/>
      <c r="F40" s="105"/>
      <c r="G40" s="106"/>
      <c r="I40" s="115"/>
    </row>
    <row r="41" spans="2:10" x14ac:dyDescent="0.35">
      <c r="B41" s="23"/>
      <c r="C41" s="151" t="s">
        <v>117</v>
      </c>
      <c r="D41" s="81">
        <v>50000</v>
      </c>
      <c r="E41" s="81">
        <v>50000</v>
      </c>
      <c r="F41" s="81">
        <v>25000</v>
      </c>
      <c r="G41" s="81">
        <v>0</v>
      </c>
      <c r="I41" s="81">
        <f>SUM(D41:G41)</f>
        <v>125000</v>
      </c>
      <c r="J41" s="126" t="s">
        <v>0</v>
      </c>
    </row>
    <row r="42" spans="2:10" s="80" customFormat="1" x14ac:dyDescent="0.35">
      <c r="B42" s="79"/>
      <c r="C42" s="118" t="s">
        <v>62</v>
      </c>
      <c r="D42" s="104">
        <f>SUM(D39,D41)</f>
        <v>100000</v>
      </c>
      <c r="E42" s="104">
        <f t="shared" ref="E42:G42" si="3">SUM(E39,E41)</f>
        <v>100000</v>
      </c>
      <c r="F42" s="104">
        <f t="shared" si="3"/>
        <v>50000</v>
      </c>
      <c r="G42" s="104">
        <f t="shared" si="3"/>
        <v>0</v>
      </c>
      <c r="I42" s="89">
        <f>SUM(D42:G42)</f>
        <v>250000</v>
      </c>
    </row>
    <row r="43" spans="2:10" x14ac:dyDescent="0.35">
      <c r="B43" s="24"/>
      <c r="C43" s="69" t="s">
        <v>118</v>
      </c>
      <c r="D43" s="111">
        <f>SUM(D9,D12,D15,D18,D26,D36,D42)</f>
        <v>9006005.4499999993</v>
      </c>
      <c r="E43" s="111">
        <f>SUM(E9,E12,E15,E18,E26,E36,E42)</f>
        <v>9005156.3949999996</v>
      </c>
      <c r="F43" s="111">
        <f>SUM(F9,F12,F15,F18,F26,F36,F42)</f>
        <v>2092249.8481000001</v>
      </c>
      <c r="G43" s="111">
        <f>SUM(G9,G12,G15,G18,G26,G36,G42)</f>
        <v>0</v>
      </c>
      <c r="I43" s="111">
        <f>SUM(I9,I12,I15,I18,I26,I36,I42)</f>
        <v>20103411.693100002</v>
      </c>
    </row>
    <row r="44" spans="2:10" customFormat="1" x14ac:dyDescent="0.35"/>
    <row r="45" spans="2:10" ht="29" x14ac:dyDescent="0.35">
      <c r="B45" s="60" t="s">
        <v>63</v>
      </c>
      <c r="C45" s="73" t="s">
        <v>63</v>
      </c>
      <c r="D45" s="76"/>
      <c r="E45" s="77"/>
      <c r="F45" s="77"/>
      <c r="G45" s="114"/>
      <c r="I45" s="78" t="s">
        <v>42</v>
      </c>
    </row>
    <row r="46" spans="2:10" ht="29" x14ac:dyDescent="0.35">
      <c r="B46" s="23"/>
      <c r="C46" s="151" t="s">
        <v>64</v>
      </c>
      <c r="D46" s="120">
        <f>SUM(0.1*(D9+D12))</f>
        <v>10262.025000000001</v>
      </c>
      <c r="E46" s="120">
        <f t="shared" ref="E46:G46" si="4">SUM(0.1*(E9+E12))</f>
        <v>10467.265500000001</v>
      </c>
      <c r="F46" s="120">
        <f t="shared" si="4"/>
        <v>10676.61081</v>
      </c>
      <c r="G46" s="120">
        <f t="shared" si="4"/>
        <v>0</v>
      </c>
      <c r="I46" s="120">
        <f>SUM(D46:G46)</f>
        <v>31405.901310000001</v>
      </c>
    </row>
    <row r="47" spans="2:10" x14ac:dyDescent="0.35">
      <c r="B47" s="24"/>
      <c r="C47" s="69" t="s">
        <v>119</v>
      </c>
      <c r="D47" s="111">
        <f>SUM(D46:D46)</f>
        <v>10262.025000000001</v>
      </c>
      <c r="E47" s="111">
        <f>SUM(E46:E46)</f>
        <v>10467.265500000001</v>
      </c>
      <c r="F47" s="111">
        <f>SUM(F46:F46)</f>
        <v>10676.61081</v>
      </c>
      <c r="G47" s="111">
        <f>SUM(G46:G46)</f>
        <v>0</v>
      </c>
      <c r="I47" s="111">
        <f>SUM(D47:G47)</f>
        <v>31405.901310000001</v>
      </c>
    </row>
    <row r="48" spans="2:10" ht="15" thickBot="1" x14ac:dyDescent="0.4">
      <c r="E48" s="6"/>
      <c r="I48" s="6" t="s">
        <v>42</v>
      </c>
    </row>
    <row r="49" spans="2:10" s="83" customFormat="1" ht="15" thickBot="1" x14ac:dyDescent="0.4">
      <c r="B49" s="84" t="s">
        <v>21</v>
      </c>
      <c r="C49" s="85"/>
      <c r="D49" s="86">
        <f>SUM(D47,D43)</f>
        <v>9016267.4749999996</v>
      </c>
      <c r="E49" s="86">
        <f>SUM(E47,E43)</f>
        <v>9015623.6604999993</v>
      </c>
      <c r="F49" s="86">
        <f>SUM(F47,F43)</f>
        <v>2102926.45891</v>
      </c>
      <c r="G49" s="86">
        <f>SUM(G47,G43)</f>
        <v>0</v>
      </c>
      <c r="I49" s="87">
        <f>SUM(I47,I43)</f>
        <v>20134817.594410002</v>
      </c>
      <c r="J49" s="128"/>
    </row>
  </sheetData>
  <pageMargins left="0.7" right="0.7" top="0.75" bottom="0.75" header="0.3" footer="0.3"/>
  <pageSetup scale="75" fitToHeight="0" orientation="landscape" r:id="rId1"/>
  <ignoredErrors>
    <ignoredError sqref="I29:I30"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0DE83-95A5-44E8-AAA5-8EFB262C3F4D}">
  <sheetPr>
    <tabColor theme="9"/>
    <pageSetUpPr fitToPage="1"/>
  </sheetPr>
  <dimension ref="A2:AK103"/>
  <sheetViews>
    <sheetView showGridLines="0" zoomScaleNormal="100" workbookViewId="0">
      <pane xSplit="3" ySplit="6" topLeftCell="D14" activePane="bottomRight" state="frozen"/>
      <selection pane="topRight" activeCell="R20" sqref="R20:W20"/>
      <selection pane="bottomLeft" activeCell="R20" sqref="R20:W20"/>
      <selection pane="bottomRight" activeCell="I38" activeCellId="3" sqref="I21 I28 I32 I38"/>
    </sheetView>
  </sheetViews>
  <sheetFormatPr defaultColWidth="9.26953125" defaultRowHeight="14.5" x14ac:dyDescent="0.35"/>
  <cols>
    <col min="1" max="1" width="3.26953125" customWidth="1"/>
    <col min="2" max="2" width="9.7265625" customWidth="1"/>
    <col min="3" max="3" width="44.453125" customWidth="1"/>
    <col min="4" max="4" width="12.7265625" style="6" customWidth="1"/>
    <col min="5" max="5" width="12.453125" style="2" customWidth="1"/>
    <col min="6" max="7" width="12.7265625" customWidth="1"/>
    <col min="8" max="8" width="1.26953125" style="6" customWidth="1"/>
    <col min="9" max="9" width="14.453125" customWidth="1"/>
  </cols>
  <sheetData>
    <row r="2" spans="2:37" ht="23.5" x14ac:dyDescent="0.55000000000000004">
      <c r="B2" s="30" t="s">
        <v>34</v>
      </c>
    </row>
    <row r="3" spans="2:37" x14ac:dyDescent="0.35">
      <c r="B3" s="5" t="s">
        <v>35</v>
      </c>
    </row>
    <row r="4" spans="2:37" x14ac:dyDescent="0.35">
      <c r="B4" s="5"/>
    </row>
    <row r="5" spans="2:37" s="6" customFormat="1" ht="18.5" x14ac:dyDescent="0.35">
      <c r="B5" s="65" t="s">
        <v>3</v>
      </c>
      <c r="C5" s="102"/>
      <c r="D5" s="102"/>
      <c r="E5" s="102"/>
      <c r="F5" s="102"/>
      <c r="G5" s="102"/>
      <c r="I5" s="102"/>
    </row>
    <row r="6" spans="2:37" s="6" customFormat="1" ht="29" x14ac:dyDescent="0.35">
      <c r="B6" s="66" t="s">
        <v>4</v>
      </c>
      <c r="C6" s="66" t="s">
        <v>5</v>
      </c>
      <c r="D6" s="66" t="s">
        <v>6</v>
      </c>
      <c r="E6" s="67" t="s">
        <v>7</v>
      </c>
      <c r="F6" s="67" t="s">
        <v>8</v>
      </c>
      <c r="G6" s="67" t="s">
        <v>9</v>
      </c>
      <c r="I6" s="67" t="s">
        <v>10</v>
      </c>
    </row>
    <row r="7" spans="2:37" s="63" customFormat="1" ht="29" x14ac:dyDescent="0.35">
      <c r="B7" s="60" t="s">
        <v>11</v>
      </c>
      <c r="C7" s="73" t="s">
        <v>36</v>
      </c>
      <c r="D7" s="76" t="s">
        <v>37</v>
      </c>
      <c r="E7" s="77" t="s">
        <v>37</v>
      </c>
      <c r="F7" s="77" t="s">
        <v>37</v>
      </c>
      <c r="G7" s="77"/>
      <c r="H7" s="6"/>
      <c r="I7" s="78" t="s">
        <v>37</v>
      </c>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2:37" s="80" customFormat="1" x14ac:dyDescent="0.35">
      <c r="B8" s="79"/>
      <c r="C8" s="151" t="s">
        <v>75</v>
      </c>
      <c r="D8" s="44">
        <f>SUM(90000*0.75)</f>
        <v>67500</v>
      </c>
      <c r="E8" s="44">
        <f>SUM(D8+(D8*0.02))</f>
        <v>68850</v>
      </c>
      <c r="F8" s="44">
        <f>SUM(E8+(E8*0.02))</f>
        <v>70227</v>
      </c>
      <c r="G8" s="44">
        <v>0</v>
      </c>
      <c r="I8" s="44">
        <f>SUM(D8:G8)</f>
        <v>206577</v>
      </c>
    </row>
    <row r="9" spans="2:37" s="6" customFormat="1" x14ac:dyDescent="0.35">
      <c r="B9" s="23"/>
      <c r="C9" s="75" t="s">
        <v>12</v>
      </c>
      <c r="D9" s="82">
        <f>SUM(D8:D8)</f>
        <v>67500</v>
      </c>
      <c r="E9" s="82">
        <f t="shared" ref="E9:G9" si="0">SUM(E8:E8)</f>
        <v>68850</v>
      </c>
      <c r="F9" s="82">
        <f t="shared" si="0"/>
        <v>70227</v>
      </c>
      <c r="G9" s="82">
        <f t="shared" si="0"/>
        <v>0</v>
      </c>
      <c r="I9" s="82">
        <f>SUM(D9:G9)</f>
        <v>206577</v>
      </c>
    </row>
    <row r="10" spans="2:37" s="63" customFormat="1" x14ac:dyDescent="0.35">
      <c r="B10" s="23"/>
      <c r="C10" s="73" t="s">
        <v>120</v>
      </c>
      <c r="D10" s="76" t="s">
        <v>37</v>
      </c>
      <c r="E10" s="77"/>
      <c r="F10" s="77"/>
      <c r="G10" s="77"/>
      <c r="H10" s="6"/>
      <c r="I10" s="78" t="s">
        <v>37</v>
      </c>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2:37" x14ac:dyDescent="0.35">
      <c r="B11" s="23"/>
      <c r="C11" s="151" t="s">
        <v>75</v>
      </c>
      <c r="D11" s="44">
        <f>SUM(D8*0.5203)</f>
        <v>35120.25</v>
      </c>
      <c r="E11" s="44">
        <f>SUM(E8*0.5203)</f>
        <v>35822.654999999999</v>
      </c>
      <c r="F11" s="44">
        <f>SUM(F8*0.5203)</f>
        <v>36539.108099999998</v>
      </c>
      <c r="G11" s="44">
        <f>SUM(G8*0.5203)</f>
        <v>0</v>
      </c>
      <c r="H11" s="80"/>
      <c r="I11" s="44">
        <f>SUM(D11:G11)</f>
        <v>107482.0131</v>
      </c>
    </row>
    <row r="12" spans="2:37" s="6" customFormat="1" x14ac:dyDescent="0.35">
      <c r="B12" s="23"/>
      <c r="C12" s="75" t="s">
        <v>121</v>
      </c>
      <c r="D12" s="82">
        <f>SUM(D11:D11)</f>
        <v>35120.25</v>
      </c>
      <c r="E12" s="82">
        <f>SUM(E11:E11)</f>
        <v>35822.654999999999</v>
      </c>
      <c r="F12" s="82">
        <f>SUM(F11:F11)</f>
        <v>36539.108099999998</v>
      </c>
      <c r="G12" s="82">
        <f>SUM(G11:G11)</f>
        <v>0</v>
      </c>
      <c r="I12" s="82">
        <f>SUM(D12:G12)</f>
        <v>107482.0131</v>
      </c>
    </row>
    <row r="13" spans="2:37" s="63" customFormat="1" x14ac:dyDescent="0.35">
      <c r="B13" s="23"/>
      <c r="C13" s="73" t="s">
        <v>40</v>
      </c>
      <c r="D13" s="76" t="s">
        <v>37</v>
      </c>
      <c r="E13" s="77"/>
      <c r="F13" s="77"/>
      <c r="G13" s="77"/>
      <c r="H13" s="6"/>
      <c r="I13" s="78" t="s">
        <v>37</v>
      </c>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2:37" ht="29" x14ac:dyDescent="0.35">
      <c r="B14" s="23"/>
      <c r="C14" s="44" t="s">
        <v>102</v>
      </c>
      <c r="D14" s="44">
        <f>SUM(375*0.65)</f>
        <v>243.75</v>
      </c>
      <c r="E14" s="44">
        <f>SUM(375*0.65)</f>
        <v>243.75</v>
      </c>
      <c r="F14" s="44">
        <f>SUM(375*0.65)</f>
        <v>243.75</v>
      </c>
      <c r="G14" s="44">
        <v>0</v>
      </c>
      <c r="H14" s="80"/>
      <c r="I14" s="44">
        <f>SUM(D14:G14)</f>
        <v>731.25</v>
      </c>
    </row>
    <row r="15" spans="2:37" s="6" customFormat="1" x14ac:dyDescent="0.35">
      <c r="B15" s="23"/>
      <c r="C15" s="75" t="s">
        <v>14</v>
      </c>
      <c r="D15" s="82">
        <f>SUM(D14:D14)</f>
        <v>243.75</v>
      </c>
      <c r="E15" s="82">
        <f>SUM(E14:E14)</f>
        <v>243.75</v>
      </c>
      <c r="F15" s="82">
        <f>SUM(F14:F14)</f>
        <v>243.75</v>
      </c>
      <c r="G15" s="82">
        <f>SUM(G14:G14)</f>
        <v>0</v>
      </c>
      <c r="I15" s="82">
        <f>SUM(D15:G15)</f>
        <v>731.25</v>
      </c>
    </row>
    <row r="16" spans="2:37" s="63" customFormat="1" x14ac:dyDescent="0.35">
      <c r="B16" s="23"/>
      <c r="C16" s="73" t="s">
        <v>41</v>
      </c>
      <c r="D16" s="76"/>
      <c r="E16" s="77"/>
      <c r="F16" s="77"/>
      <c r="G16" s="77"/>
      <c r="H16" s="6"/>
      <c r="I16" s="78" t="s">
        <v>42</v>
      </c>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2:10" s="6" customFormat="1" x14ac:dyDescent="0.35">
      <c r="B17" s="23"/>
      <c r="C17" s="186" t="s">
        <v>122</v>
      </c>
      <c r="D17" s="187"/>
      <c r="E17" s="187"/>
      <c r="F17" s="187"/>
      <c r="G17" s="188"/>
      <c r="I17" s="115"/>
    </row>
    <row r="18" spans="2:10" x14ac:dyDescent="0.35">
      <c r="B18" s="23"/>
      <c r="C18" s="152" t="s">
        <v>123</v>
      </c>
      <c r="D18" s="15">
        <v>0</v>
      </c>
      <c r="E18" s="15">
        <v>47204</v>
      </c>
      <c r="F18" s="15">
        <v>0</v>
      </c>
      <c r="G18" s="15">
        <v>0</v>
      </c>
      <c r="I18" s="15">
        <f>SUM(D18:G18)</f>
        <v>47204</v>
      </c>
    </row>
    <row r="19" spans="2:10" x14ac:dyDescent="0.35">
      <c r="B19" s="23"/>
      <c r="C19" s="152" t="s">
        <v>124</v>
      </c>
      <c r="D19" s="15">
        <v>0</v>
      </c>
      <c r="E19" s="15">
        <v>28688</v>
      </c>
      <c r="F19" s="15">
        <v>0</v>
      </c>
      <c r="G19" s="15">
        <v>0</v>
      </c>
      <c r="I19" s="15">
        <f t="shared" ref="I19:I20" si="1">SUM(D19:G19)</f>
        <v>28688</v>
      </c>
    </row>
    <row r="20" spans="2:10" x14ac:dyDescent="0.35">
      <c r="B20" s="23"/>
      <c r="C20" s="152" t="s">
        <v>125</v>
      </c>
      <c r="D20" s="15">
        <v>0</v>
      </c>
      <c r="E20" s="15">
        <v>1911</v>
      </c>
      <c r="F20" s="15">
        <v>0</v>
      </c>
      <c r="G20" s="15">
        <v>0</v>
      </c>
      <c r="I20" s="15">
        <f t="shared" si="1"/>
        <v>1911</v>
      </c>
    </row>
    <row r="21" spans="2:10" s="80" customFormat="1" x14ac:dyDescent="0.35">
      <c r="B21" s="79"/>
      <c r="C21" s="118" t="s">
        <v>126</v>
      </c>
      <c r="D21" s="89">
        <f>SUM(D18:D20)</f>
        <v>0</v>
      </c>
      <c r="E21" s="89">
        <f>SUM(E18:E20)</f>
        <v>77803</v>
      </c>
      <c r="F21" s="89">
        <f t="shared" ref="F21:G21" si="2">SUM(F18:F20)</f>
        <v>0</v>
      </c>
      <c r="G21" s="89">
        <f t="shared" si="2"/>
        <v>0</v>
      </c>
      <c r="H21" s="6"/>
      <c r="I21" s="89">
        <f>SUM(D21:G21)</f>
        <v>77803</v>
      </c>
    </row>
    <row r="22" spans="2:10" x14ac:dyDescent="0.35">
      <c r="B22" s="23"/>
      <c r="C22" s="186" t="s">
        <v>127</v>
      </c>
      <c r="D22" s="187"/>
      <c r="E22" s="187"/>
      <c r="F22" s="187"/>
      <c r="G22" s="188"/>
      <c r="I22" s="115"/>
    </row>
    <row r="23" spans="2:10" x14ac:dyDescent="0.35">
      <c r="B23" s="23"/>
      <c r="C23" s="13" t="s">
        <v>123</v>
      </c>
      <c r="D23" s="15">
        <v>0</v>
      </c>
      <c r="E23" s="15">
        <v>782430</v>
      </c>
      <c r="F23" s="15">
        <v>782430</v>
      </c>
      <c r="G23" s="15">
        <v>0</v>
      </c>
      <c r="H23" s="35"/>
      <c r="I23" s="15">
        <f t="shared" ref="I23:I26" si="3">SUM(D23:G23)</f>
        <v>1564860</v>
      </c>
    </row>
    <row r="24" spans="2:10" x14ac:dyDescent="0.35">
      <c r="B24" s="23"/>
      <c r="C24" s="13" t="s">
        <v>128</v>
      </c>
      <c r="D24" s="15">
        <v>0</v>
      </c>
      <c r="E24" s="15">
        <v>6236528.5</v>
      </c>
      <c r="F24" s="15">
        <v>2236528.5</v>
      </c>
      <c r="G24" s="15">
        <v>0</v>
      </c>
      <c r="H24" s="35"/>
      <c r="I24" s="15">
        <f>SUM(D24:G24)</f>
        <v>8473057</v>
      </c>
      <c r="J24" s="156"/>
    </row>
    <row r="25" spans="2:10" x14ac:dyDescent="0.35">
      <c r="B25" s="23"/>
      <c r="C25" s="13" t="s">
        <v>129</v>
      </c>
      <c r="D25" s="15">
        <v>0</v>
      </c>
      <c r="E25" s="15">
        <v>5008</v>
      </c>
      <c r="F25" s="15">
        <v>0</v>
      </c>
      <c r="G25" s="15">
        <v>0</v>
      </c>
      <c r="H25" s="35"/>
      <c r="I25" s="15">
        <f t="shared" si="3"/>
        <v>5008</v>
      </c>
    </row>
    <row r="26" spans="2:10" s="80" customFormat="1" x14ac:dyDescent="0.35">
      <c r="B26" s="79"/>
      <c r="C26" s="13" t="s">
        <v>130</v>
      </c>
      <c r="D26" s="15">
        <v>0</v>
      </c>
      <c r="E26" s="15">
        <v>20939</v>
      </c>
      <c r="F26" s="15">
        <v>0</v>
      </c>
      <c r="G26" s="15">
        <v>0</v>
      </c>
      <c r="H26" s="35"/>
      <c r="I26" s="15">
        <f t="shared" si="3"/>
        <v>20939</v>
      </c>
    </row>
    <row r="27" spans="2:10" s="6" customFormat="1" x14ac:dyDescent="0.35">
      <c r="B27" s="23"/>
      <c r="C27" s="13" t="s">
        <v>131</v>
      </c>
      <c r="D27" s="15">
        <v>0</v>
      </c>
      <c r="E27" s="15">
        <v>488993</v>
      </c>
      <c r="F27" s="15">
        <v>244496</v>
      </c>
      <c r="G27" s="15">
        <v>0</v>
      </c>
      <c r="H27" s="35"/>
      <c r="I27" s="15">
        <f>SUM(D27:G27)</f>
        <v>733489</v>
      </c>
    </row>
    <row r="28" spans="2:10" x14ac:dyDescent="0.35">
      <c r="B28" s="23"/>
      <c r="C28" s="88" t="s">
        <v>132</v>
      </c>
      <c r="D28" s="89">
        <f>SUM(D23:D27)</f>
        <v>0</v>
      </c>
      <c r="E28" s="89">
        <f t="shared" ref="E28:G28" si="4">SUM(E23:E27)</f>
        <v>7533898.5</v>
      </c>
      <c r="F28" s="89">
        <f t="shared" si="4"/>
        <v>3263454.5</v>
      </c>
      <c r="G28" s="89">
        <f t="shared" si="4"/>
        <v>0</v>
      </c>
      <c r="H28" s="80"/>
      <c r="I28" s="89">
        <f>SUM(D28:G28)</f>
        <v>10797353</v>
      </c>
    </row>
    <row r="29" spans="2:10" x14ac:dyDescent="0.35">
      <c r="B29" s="23"/>
      <c r="C29" s="186" t="s">
        <v>133</v>
      </c>
      <c r="D29" s="187"/>
      <c r="E29" s="187"/>
      <c r="F29" s="187"/>
      <c r="G29" s="188"/>
      <c r="I29" s="115"/>
    </row>
    <row r="30" spans="2:10" s="6" customFormat="1" x14ac:dyDescent="0.35">
      <c r="B30" s="23"/>
      <c r="C30" s="13" t="s">
        <v>123</v>
      </c>
      <c r="D30" s="15">
        <v>0</v>
      </c>
      <c r="E30" s="15">
        <v>600518</v>
      </c>
      <c r="F30" s="15">
        <v>152000</v>
      </c>
      <c r="G30" s="15">
        <v>0</v>
      </c>
      <c r="H30" s="35"/>
      <c r="I30" s="15">
        <f>SUM(D30:G30)</f>
        <v>752518</v>
      </c>
    </row>
    <row r="31" spans="2:10" x14ac:dyDescent="0.35">
      <c r="B31" s="23"/>
      <c r="C31" s="13" t="s">
        <v>134</v>
      </c>
      <c r="D31" s="15">
        <v>0</v>
      </c>
      <c r="E31" s="15">
        <v>250000</v>
      </c>
      <c r="F31" s="15">
        <v>674000</v>
      </c>
      <c r="G31" s="15">
        <v>0</v>
      </c>
      <c r="H31" s="35"/>
      <c r="I31" s="15">
        <f>SUM(D31:G31)</f>
        <v>924000</v>
      </c>
    </row>
    <row r="32" spans="2:10" x14ac:dyDescent="0.35">
      <c r="B32" s="23"/>
      <c r="C32" s="88" t="s">
        <v>135</v>
      </c>
      <c r="D32" s="89">
        <f t="shared" ref="D32:E32" si="5">SUM(D30:D31)</f>
        <v>0</v>
      </c>
      <c r="E32" s="89">
        <f t="shared" si="5"/>
        <v>850518</v>
      </c>
      <c r="F32" s="89">
        <f>SUM(F30:F31)</f>
        <v>826000</v>
      </c>
      <c r="G32" s="89">
        <f>SUM(G30:G31)</f>
        <v>0</v>
      </c>
      <c r="H32" s="80"/>
      <c r="I32" s="89">
        <f>SUM(D32:G32)</f>
        <v>1676518</v>
      </c>
    </row>
    <row r="33" spans="2:37" x14ac:dyDescent="0.35">
      <c r="B33" s="23"/>
      <c r="C33" s="186" t="s">
        <v>136</v>
      </c>
      <c r="D33" s="187"/>
      <c r="E33" s="187"/>
      <c r="F33" s="187"/>
      <c r="G33" s="188"/>
      <c r="I33" s="115"/>
    </row>
    <row r="34" spans="2:37" s="80" customFormat="1" x14ac:dyDescent="0.35">
      <c r="B34" s="79"/>
      <c r="C34" s="13" t="s">
        <v>123</v>
      </c>
      <c r="D34" s="15">
        <v>0</v>
      </c>
      <c r="E34" s="15">
        <v>400355</v>
      </c>
      <c r="F34" s="15">
        <v>308000</v>
      </c>
      <c r="G34" s="15">
        <v>0</v>
      </c>
      <c r="H34" s="35"/>
      <c r="I34" s="15">
        <f>SUM(D34:G34)</f>
        <v>708355</v>
      </c>
    </row>
    <row r="35" spans="2:37" s="6" customFormat="1" x14ac:dyDescent="0.35">
      <c r="B35" s="23"/>
      <c r="C35" s="13" t="s">
        <v>137</v>
      </c>
      <c r="D35" s="15">
        <v>0</v>
      </c>
      <c r="E35" s="15">
        <v>156954</v>
      </c>
      <c r="F35" s="15">
        <v>160000</v>
      </c>
      <c r="G35" s="15">
        <v>0</v>
      </c>
      <c r="H35" s="35"/>
      <c r="I35" s="15">
        <f t="shared" ref="I35:I37" si="6">SUM(D35:G35)</f>
        <v>316954</v>
      </c>
    </row>
    <row r="36" spans="2:37" x14ac:dyDescent="0.35">
      <c r="B36" s="23"/>
      <c r="C36" s="13" t="s">
        <v>138</v>
      </c>
      <c r="D36" s="15">
        <v>0</v>
      </c>
      <c r="E36" s="15">
        <v>200000</v>
      </c>
      <c r="F36" s="15">
        <v>613281</v>
      </c>
      <c r="G36" s="15">
        <v>0</v>
      </c>
      <c r="H36" s="35"/>
      <c r="I36" s="15">
        <f t="shared" si="6"/>
        <v>813281</v>
      </c>
    </row>
    <row r="37" spans="2:37" s="80" customFormat="1" x14ac:dyDescent="0.35">
      <c r="B37" s="79"/>
      <c r="C37" s="13" t="s">
        <v>139</v>
      </c>
      <c r="D37" s="15">
        <v>0</v>
      </c>
      <c r="E37" s="15">
        <v>7076</v>
      </c>
      <c r="F37" s="15">
        <v>0</v>
      </c>
      <c r="G37" s="15">
        <v>0</v>
      </c>
      <c r="H37" s="35"/>
      <c r="I37" s="15">
        <f t="shared" si="6"/>
        <v>7076</v>
      </c>
    </row>
    <row r="38" spans="2:37" s="6" customFormat="1" x14ac:dyDescent="0.35">
      <c r="B38" s="23"/>
      <c r="C38" s="88" t="s">
        <v>140</v>
      </c>
      <c r="D38" s="89">
        <f>SUM(D34:D37)</f>
        <v>0</v>
      </c>
      <c r="E38" s="89">
        <f>SUM(E34:E37)</f>
        <v>764385</v>
      </c>
      <c r="F38" s="89">
        <f t="shared" ref="F38:G38" si="7">SUM(F34:F37)</f>
        <v>1081281</v>
      </c>
      <c r="G38" s="89">
        <f t="shared" si="7"/>
        <v>0</v>
      </c>
      <c r="H38" s="80"/>
      <c r="I38" s="89">
        <f>SUM(D38:G38)</f>
        <v>1845666</v>
      </c>
    </row>
    <row r="39" spans="2:37" x14ac:dyDescent="0.35">
      <c r="B39" s="23"/>
      <c r="C39" s="186" t="s">
        <v>141</v>
      </c>
      <c r="D39" s="187"/>
      <c r="E39" s="187"/>
      <c r="F39" s="187"/>
      <c r="G39" s="188"/>
      <c r="I39" s="115"/>
    </row>
    <row r="40" spans="2:37" s="6" customFormat="1" x14ac:dyDescent="0.35">
      <c r="B40" s="23"/>
      <c r="C40" s="13" t="s">
        <v>123</v>
      </c>
      <c r="D40" s="15">
        <v>28590</v>
      </c>
      <c r="E40" s="15">
        <v>0</v>
      </c>
      <c r="F40" s="15">
        <v>0</v>
      </c>
      <c r="G40" s="15">
        <v>0</v>
      </c>
      <c r="H40" s="35"/>
      <c r="I40" s="15">
        <f>SUM(D40:G40)</f>
        <v>28590</v>
      </c>
    </row>
    <row r="41" spans="2:37" x14ac:dyDescent="0.35">
      <c r="B41" s="23"/>
      <c r="C41" s="88" t="s">
        <v>142</v>
      </c>
      <c r="D41" s="89">
        <f>SUM(D40:D40)</f>
        <v>28590</v>
      </c>
      <c r="E41" s="89">
        <f t="shared" ref="E41:G41" si="8">SUM(E40:E40)</f>
        <v>0</v>
      </c>
      <c r="F41" s="89">
        <f t="shared" si="8"/>
        <v>0</v>
      </c>
      <c r="G41" s="89">
        <f t="shared" si="8"/>
        <v>0</v>
      </c>
      <c r="H41" s="80"/>
      <c r="I41" s="89">
        <f>SUM(D41:G41)</f>
        <v>28590</v>
      </c>
    </row>
    <row r="42" spans="2:37" s="80" customFormat="1" x14ac:dyDescent="0.35">
      <c r="B42" s="79"/>
      <c r="C42" s="186" t="s">
        <v>143</v>
      </c>
      <c r="D42" s="187"/>
      <c r="E42" s="187"/>
      <c r="F42" s="187"/>
      <c r="G42" s="188"/>
      <c r="H42" s="6"/>
      <c r="I42" s="115"/>
    </row>
    <row r="43" spans="2:37" x14ac:dyDescent="0.35">
      <c r="B43" s="23"/>
      <c r="C43" s="13" t="s">
        <v>123</v>
      </c>
      <c r="D43" s="15">
        <v>40000</v>
      </c>
      <c r="E43" s="15">
        <v>84182</v>
      </c>
      <c r="F43" s="15">
        <v>0</v>
      </c>
      <c r="G43" s="15">
        <v>0</v>
      </c>
      <c r="H43" s="35"/>
      <c r="I43" s="15">
        <f>SUM(D43:G43)</f>
        <v>124182</v>
      </c>
    </row>
    <row r="44" spans="2:37" x14ac:dyDescent="0.35">
      <c r="B44" s="23"/>
      <c r="C44" s="88" t="s">
        <v>144</v>
      </c>
      <c r="D44" s="89">
        <f>SUM(D43:D43)</f>
        <v>40000</v>
      </c>
      <c r="E44" s="89">
        <f>SUM(E43:E43)</f>
        <v>84182</v>
      </c>
      <c r="F44" s="89">
        <f>SUM(F43:F43)</f>
        <v>0</v>
      </c>
      <c r="G44" s="89">
        <f>SUM(G43:G43)</f>
        <v>0</v>
      </c>
      <c r="H44" s="80"/>
      <c r="I44" s="89">
        <f>SUM(D44:G44)</f>
        <v>124182</v>
      </c>
    </row>
    <row r="45" spans="2:37" s="80" customFormat="1" x14ac:dyDescent="0.35">
      <c r="B45" s="79"/>
      <c r="C45" s="186" t="s">
        <v>145</v>
      </c>
      <c r="D45" s="187"/>
      <c r="E45" s="187"/>
      <c r="F45" s="187"/>
      <c r="G45" s="188"/>
      <c r="H45" s="6"/>
      <c r="I45" s="115"/>
    </row>
    <row r="46" spans="2:37" s="63" customFormat="1" x14ac:dyDescent="0.35">
      <c r="B46" s="23"/>
      <c r="C46" s="13" t="s">
        <v>146</v>
      </c>
      <c r="D46" s="15">
        <v>15676</v>
      </c>
      <c r="E46" s="15">
        <v>0</v>
      </c>
      <c r="F46" s="15">
        <v>0</v>
      </c>
      <c r="G46" s="15">
        <v>0</v>
      </c>
      <c r="H46" s="35"/>
      <c r="I46" s="15">
        <f>SUM(D46:G46)</f>
        <v>15676</v>
      </c>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2:37" x14ac:dyDescent="0.35">
      <c r="B47" s="23"/>
      <c r="C47" s="88" t="s">
        <v>147</v>
      </c>
      <c r="D47" s="89">
        <f>SUM(D46:D46)</f>
        <v>15676</v>
      </c>
      <c r="E47" s="89">
        <f t="shared" ref="E47:G47" si="9">SUM(E46:E46)</f>
        <v>0</v>
      </c>
      <c r="F47" s="89">
        <f t="shared" si="9"/>
        <v>0</v>
      </c>
      <c r="G47" s="89">
        <f t="shared" si="9"/>
        <v>0</v>
      </c>
      <c r="H47" s="80"/>
      <c r="I47" s="89">
        <f>SUM(D47:G47)</f>
        <v>15676</v>
      </c>
    </row>
    <row r="48" spans="2:37" s="80" customFormat="1" x14ac:dyDescent="0.35">
      <c r="B48" s="79"/>
      <c r="C48" s="186" t="s">
        <v>148</v>
      </c>
      <c r="D48" s="187"/>
      <c r="E48" s="187"/>
      <c r="F48" s="187"/>
      <c r="G48" s="188"/>
      <c r="H48" s="6"/>
      <c r="I48" s="115"/>
    </row>
    <row r="49" spans="1:37" x14ac:dyDescent="0.35">
      <c r="A49" s="157"/>
      <c r="B49" s="79"/>
      <c r="C49" s="13" t="s">
        <v>123</v>
      </c>
      <c r="D49" s="15">
        <v>0</v>
      </c>
      <c r="E49" s="15">
        <v>26982</v>
      </c>
      <c r="F49" s="15">
        <v>0</v>
      </c>
      <c r="G49" s="15">
        <v>0</v>
      </c>
      <c r="H49" s="35"/>
      <c r="I49" s="15">
        <f>SUM(D49:G49)</f>
        <v>26982</v>
      </c>
    </row>
    <row r="50" spans="1:37" s="63" customFormat="1" x14ac:dyDescent="0.35">
      <c r="B50" s="79"/>
      <c r="C50" s="13" t="s">
        <v>149</v>
      </c>
      <c r="D50" s="15">
        <v>0</v>
      </c>
      <c r="E50" s="15">
        <v>30000</v>
      </c>
      <c r="F50" s="15">
        <v>0</v>
      </c>
      <c r="G50" s="15">
        <v>0</v>
      </c>
      <c r="H50" s="35"/>
      <c r="I50" s="15">
        <f>SUM(D50:G50)</f>
        <v>30000</v>
      </c>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s="6" customFormat="1" x14ac:dyDescent="0.35">
      <c r="B51" s="79"/>
      <c r="C51" s="88" t="s">
        <v>150</v>
      </c>
      <c r="D51" s="89">
        <f>SUM(D49:D50)</f>
        <v>0</v>
      </c>
      <c r="E51" s="89">
        <f>SUM(E49:E50)</f>
        <v>56982</v>
      </c>
      <c r="F51" s="89">
        <f t="shared" ref="F51:G51" si="10">SUM(F49:F50)</f>
        <v>0</v>
      </c>
      <c r="G51" s="89">
        <f t="shared" si="10"/>
        <v>0</v>
      </c>
      <c r="H51" s="80"/>
      <c r="I51" s="89">
        <f>SUM(D51:G51)</f>
        <v>56982</v>
      </c>
    </row>
    <row r="52" spans="1:37" s="6" customFormat="1" x14ac:dyDescent="0.35">
      <c r="B52" s="79"/>
      <c r="C52" s="75" t="s">
        <v>15</v>
      </c>
      <c r="D52" s="82">
        <f>SUM(D21,D28,D32,D38,D41,D44,D47,D51)</f>
        <v>84266</v>
      </c>
      <c r="E52" s="82">
        <f>SUM(E21,E28,E32,E38,E41,E44,E47,E51)</f>
        <v>9367768.5</v>
      </c>
      <c r="F52" s="82">
        <f t="shared" ref="F52:G52" si="11">SUM(F21,F28,F32,F38,F41,F44,F47,F51)</f>
        <v>5170735.5</v>
      </c>
      <c r="G52" s="82">
        <f t="shared" si="11"/>
        <v>0</v>
      </c>
      <c r="I52" s="82">
        <f>SUM(D52:G52)</f>
        <v>14622770</v>
      </c>
    </row>
    <row r="53" spans="1:37" s="63" customFormat="1" x14ac:dyDescent="0.35">
      <c r="B53" s="79"/>
      <c r="C53" s="73" t="s">
        <v>50</v>
      </c>
      <c r="D53" s="76" t="s">
        <v>37</v>
      </c>
      <c r="E53" s="77"/>
      <c r="F53" s="77"/>
      <c r="G53" s="77"/>
      <c r="H53" s="6"/>
      <c r="I53" s="78"/>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x14ac:dyDescent="0.35">
      <c r="B54" s="79"/>
      <c r="C54" s="151" t="s">
        <v>151</v>
      </c>
      <c r="D54" s="44">
        <v>936.64</v>
      </c>
      <c r="E54" s="44">
        <v>0</v>
      </c>
      <c r="F54" s="44">
        <v>0</v>
      </c>
      <c r="G54" s="44">
        <v>0</v>
      </c>
      <c r="H54" s="80"/>
      <c r="I54" s="44">
        <f>SUM(D54:G54)</f>
        <v>936.64</v>
      </c>
    </row>
    <row r="55" spans="1:37" ht="29" x14ac:dyDescent="0.35">
      <c r="B55" s="23"/>
      <c r="C55" s="151" t="s">
        <v>104</v>
      </c>
      <c r="D55" s="44">
        <v>864.82</v>
      </c>
      <c r="E55" s="44">
        <v>0</v>
      </c>
      <c r="F55" s="44">
        <v>0</v>
      </c>
      <c r="G55" s="44">
        <v>0</v>
      </c>
      <c r="H55" s="80"/>
      <c r="I55" s="44">
        <f>SUM(D55:G55)</f>
        <v>864.82</v>
      </c>
    </row>
    <row r="56" spans="1:37" x14ac:dyDescent="0.35">
      <c r="B56" s="23"/>
      <c r="C56" s="151" t="s">
        <v>105</v>
      </c>
      <c r="D56" s="44">
        <v>200</v>
      </c>
      <c r="E56" s="44">
        <v>0</v>
      </c>
      <c r="F56" s="44">
        <v>0</v>
      </c>
      <c r="G56" s="44">
        <v>0</v>
      </c>
      <c r="H56" s="80"/>
      <c r="I56" s="44">
        <f>SUM(D56:G56)</f>
        <v>200</v>
      </c>
    </row>
    <row r="57" spans="1:37" x14ac:dyDescent="0.35">
      <c r="B57" s="23"/>
      <c r="C57" s="151" t="s">
        <v>152</v>
      </c>
      <c r="D57" s="44">
        <v>0</v>
      </c>
      <c r="E57" s="44">
        <v>0</v>
      </c>
      <c r="F57" s="44">
        <v>0</v>
      </c>
      <c r="G57" s="44">
        <v>0</v>
      </c>
      <c r="H57" s="80"/>
      <c r="I57" s="44">
        <f t="shared" ref="I57:I59" si="12">SUM(D57:G57)</f>
        <v>0</v>
      </c>
    </row>
    <row r="58" spans="1:37" x14ac:dyDescent="0.35">
      <c r="B58" s="23"/>
      <c r="C58" s="151" t="s">
        <v>153</v>
      </c>
      <c r="D58" s="44">
        <v>39.99</v>
      </c>
      <c r="E58" s="44">
        <v>39.99</v>
      </c>
      <c r="F58" s="44">
        <v>39.99</v>
      </c>
      <c r="G58" s="44">
        <v>0</v>
      </c>
      <c r="H58" s="80"/>
      <c r="I58" s="44">
        <f t="shared" si="12"/>
        <v>119.97</v>
      </c>
    </row>
    <row r="59" spans="1:37" x14ac:dyDescent="0.35">
      <c r="B59" s="23"/>
      <c r="C59" s="151" t="s">
        <v>99</v>
      </c>
      <c r="D59" s="44">
        <v>100</v>
      </c>
      <c r="E59" s="44">
        <v>200</v>
      </c>
      <c r="F59" s="44">
        <v>200</v>
      </c>
      <c r="G59" s="44">
        <v>0</v>
      </c>
      <c r="H59" s="80"/>
      <c r="I59" s="44">
        <f t="shared" si="12"/>
        <v>500</v>
      </c>
    </row>
    <row r="60" spans="1:37" s="6" customFormat="1" x14ac:dyDescent="0.35">
      <c r="B60" s="23"/>
      <c r="C60" s="75" t="s">
        <v>16</v>
      </c>
      <c r="D60" s="82">
        <f>SUM(D54:D59)</f>
        <v>2141.4499999999998</v>
      </c>
      <c r="E60" s="82">
        <f t="shared" ref="E60:G60" si="13">SUM(E54:E59)</f>
        <v>239.99</v>
      </c>
      <c r="F60" s="82">
        <f t="shared" si="13"/>
        <v>239.99</v>
      </c>
      <c r="G60" s="82">
        <f t="shared" si="13"/>
        <v>0</v>
      </c>
      <c r="I60" s="82">
        <f>SUM(D60:G60)</f>
        <v>2621.4299999999994</v>
      </c>
    </row>
    <row r="61" spans="1:37" s="63" customFormat="1" x14ac:dyDescent="0.35">
      <c r="B61" s="23"/>
      <c r="C61" s="73" t="s">
        <v>51</v>
      </c>
      <c r="D61" s="76" t="s">
        <v>37</v>
      </c>
      <c r="E61" s="77"/>
      <c r="F61" s="77"/>
      <c r="G61" s="77"/>
      <c r="H61" s="6"/>
      <c r="I61" s="78"/>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s="6" customFormat="1" x14ac:dyDescent="0.35">
      <c r="B62" s="23"/>
      <c r="C62" s="186" t="s">
        <v>122</v>
      </c>
      <c r="D62" s="187"/>
      <c r="E62" s="187"/>
      <c r="F62" s="187"/>
      <c r="G62" s="188"/>
      <c r="I62" s="115"/>
    </row>
    <row r="63" spans="1:37" s="6" customFormat="1" x14ac:dyDescent="0.35">
      <c r="B63" s="23"/>
      <c r="C63" s="151" t="s">
        <v>154</v>
      </c>
      <c r="D63" s="120">
        <v>3890.15</v>
      </c>
      <c r="E63" s="120">
        <v>1945.075</v>
      </c>
      <c r="F63" s="120">
        <v>1945.075</v>
      </c>
      <c r="G63" s="120">
        <v>0</v>
      </c>
      <c r="H63" s="80"/>
      <c r="I63" s="120">
        <v>7780.3</v>
      </c>
    </row>
    <row r="64" spans="1:37" s="6" customFormat="1" x14ac:dyDescent="0.35">
      <c r="B64" s="23"/>
      <c r="C64" s="186" t="s">
        <v>127</v>
      </c>
      <c r="D64" s="187"/>
      <c r="E64" s="187"/>
      <c r="F64" s="187"/>
      <c r="G64" s="188"/>
      <c r="I64" s="115"/>
    </row>
    <row r="65" spans="2:37" s="6" customFormat="1" x14ac:dyDescent="0.35">
      <c r="B65" s="23"/>
      <c r="C65" s="151" t="s">
        <v>155</v>
      </c>
      <c r="D65" s="120">
        <v>161960.29499999998</v>
      </c>
      <c r="E65" s="120">
        <v>80980.147499999992</v>
      </c>
      <c r="F65" s="120">
        <v>80980.147499999992</v>
      </c>
      <c r="G65" s="120">
        <v>0</v>
      </c>
      <c r="H65" s="80"/>
      <c r="I65" s="120">
        <v>323920.58999999997</v>
      </c>
      <c r="J65" s="6" t="s">
        <v>0</v>
      </c>
    </row>
    <row r="66" spans="2:37" s="6" customFormat="1" x14ac:dyDescent="0.35">
      <c r="B66" s="23"/>
      <c r="C66" s="186" t="s">
        <v>133</v>
      </c>
      <c r="D66" s="187"/>
      <c r="E66" s="187"/>
      <c r="F66" s="187"/>
      <c r="G66" s="188"/>
      <c r="I66" s="115"/>
    </row>
    <row r="67" spans="2:37" s="6" customFormat="1" x14ac:dyDescent="0.35">
      <c r="B67" s="23"/>
      <c r="C67" s="158" t="s">
        <v>156</v>
      </c>
      <c r="D67" s="159">
        <v>50295.54</v>
      </c>
      <c r="E67" s="159">
        <v>16765.18</v>
      </c>
      <c r="F67" s="159">
        <v>16765.18</v>
      </c>
      <c r="G67" s="159">
        <v>0</v>
      </c>
      <c r="H67" s="80"/>
      <c r="I67" s="159">
        <v>83825.899999999994</v>
      </c>
    </row>
    <row r="68" spans="2:37" s="6" customFormat="1" x14ac:dyDescent="0.35">
      <c r="B68" s="23"/>
      <c r="C68" s="186" t="s">
        <v>136</v>
      </c>
      <c r="D68" s="187"/>
      <c r="E68" s="187"/>
      <c r="F68" s="187"/>
      <c r="G68" s="188"/>
      <c r="I68" s="115"/>
    </row>
    <row r="69" spans="2:37" s="6" customFormat="1" x14ac:dyDescent="0.35">
      <c r="B69" s="23"/>
      <c r="C69" s="158" t="s">
        <v>156</v>
      </c>
      <c r="D69" s="159">
        <v>46141.65</v>
      </c>
      <c r="E69" s="159">
        <v>23070.825000000001</v>
      </c>
      <c r="F69" s="159">
        <v>23070.825000000001</v>
      </c>
      <c r="G69" s="159">
        <v>0</v>
      </c>
      <c r="I69" s="159">
        <v>92283.3</v>
      </c>
    </row>
    <row r="70" spans="2:37" s="6" customFormat="1" x14ac:dyDescent="0.35">
      <c r="B70" s="23"/>
      <c r="C70" s="186" t="s">
        <v>141</v>
      </c>
      <c r="D70" s="187"/>
      <c r="E70" s="187"/>
      <c r="F70" s="187"/>
      <c r="G70" s="188"/>
      <c r="I70" s="115"/>
    </row>
    <row r="71" spans="2:37" s="6" customFormat="1" ht="15" customHeight="1" x14ac:dyDescent="0.35">
      <c r="B71" s="23"/>
      <c r="C71" s="158" t="s">
        <v>154</v>
      </c>
      <c r="D71" s="159">
        <v>1429.5</v>
      </c>
      <c r="E71" s="159">
        <v>714.75</v>
      </c>
      <c r="F71" s="159">
        <v>714.75</v>
      </c>
      <c r="G71" s="159">
        <v>0</v>
      </c>
      <c r="I71" s="159">
        <v>2859</v>
      </c>
    </row>
    <row r="72" spans="2:37" s="6" customFormat="1" x14ac:dyDescent="0.35">
      <c r="B72" s="23"/>
      <c r="C72" s="186" t="s">
        <v>143</v>
      </c>
      <c r="D72" s="187"/>
      <c r="E72" s="187"/>
      <c r="F72" s="187"/>
      <c r="G72" s="188"/>
      <c r="I72" s="115"/>
    </row>
    <row r="73" spans="2:37" s="6" customFormat="1" ht="15" customHeight="1" x14ac:dyDescent="0.35">
      <c r="B73" s="23"/>
      <c r="C73" s="158" t="s">
        <v>154</v>
      </c>
      <c r="D73" s="159">
        <v>6209.1</v>
      </c>
      <c r="E73" s="159">
        <v>3104.55</v>
      </c>
      <c r="F73" s="159">
        <v>3104.55</v>
      </c>
      <c r="G73" s="159">
        <v>0</v>
      </c>
      <c r="I73" s="159">
        <v>12418.2</v>
      </c>
    </row>
    <row r="74" spans="2:37" s="6" customFormat="1" x14ac:dyDescent="0.35">
      <c r="B74" s="23"/>
      <c r="C74" s="186" t="s">
        <v>145</v>
      </c>
      <c r="D74" s="187"/>
      <c r="E74" s="187"/>
      <c r="F74" s="187"/>
      <c r="G74" s="188"/>
      <c r="I74" s="115"/>
    </row>
    <row r="75" spans="2:37" s="6" customFormat="1" ht="14.5" customHeight="1" x14ac:dyDescent="0.35">
      <c r="B75" s="23"/>
      <c r="C75" s="158" t="s">
        <v>154</v>
      </c>
      <c r="D75" s="159">
        <v>783.80000000000007</v>
      </c>
      <c r="E75" s="159">
        <v>391.90000000000003</v>
      </c>
      <c r="F75" s="159">
        <v>391.90000000000003</v>
      </c>
      <c r="G75" s="159">
        <v>0</v>
      </c>
      <c r="I75" s="159">
        <v>1567.6000000000001</v>
      </c>
    </row>
    <row r="76" spans="2:37" s="6" customFormat="1" x14ac:dyDescent="0.35">
      <c r="B76" s="23"/>
      <c r="C76" s="186" t="s">
        <v>148</v>
      </c>
      <c r="D76" s="187"/>
      <c r="E76" s="187"/>
      <c r="F76" s="187"/>
      <c r="G76" s="188"/>
      <c r="I76" s="115"/>
    </row>
    <row r="77" spans="2:37" x14ac:dyDescent="0.35">
      <c r="B77" s="23"/>
      <c r="C77" s="152" t="s">
        <v>154</v>
      </c>
      <c r="D77" s="15">
        <v>2849.1000000000004</v>
      </c>
      <c r="E77" s="15">
        <v>1424.5500000000002</v>
      </c>
      <c r="F77" s="15">
        <v>1424.5500000000002</v>
      </c>
      <c r="G77" s="15">
        <v>0</v>
      </c>
      <c r="I77" s="15">
        <v>5698.2000000000007</v>
      </c>
    </row>
    <row r="78" spans="2:37" s="6" customFormat="1" x14ac:dyDescent="0.35">
      <c r="B78" s="23"/>
      <c r="C78" s="75" t="s">
        <v>17</v>
      </c>
      <c r="D78" s="82">
        <f>SUM(D63:D77)</f>
        <v>273559.13499999995</v>
      </c>
      <c r="E78" s="82">
        <f t="shared" ref="E78:G78" si="14">SUM(E63:E77)</f>
        <v>128396.97749999999</v>
      </c>
      <c r="F78" s="82">
        <f t="shared" si="14"/>
        <v>128396.97749999999</v>
      </c>
      <c r="G78" s="82">
        <f t="shared" si="14"/>
        <v>0</v>
      </c>
      <c r="I78" s="82">
        <f>SUM(D78:G78)</f>
        <v>530353.09</v>
      </c>
    </row>
    <row r="79" spans="2:37" s="63" customFormat="1" x14ac:dyDescent="0.35">
      <c r="B79" s="23"/>
      <c r="C79" s="73" t="s">
        <v>60</v>
      </c>
      <c r="D79" s="76" t="s">
        <v>37</v>
      </c>
      <c r="E79" s="77"/>
      <c r="F79" s="77"/>
      <c r="G79" s="77"/>
      <c r="H79" s="6"/>
      <c r="I79" s="78"/>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2:37" x14ac:dyDescent="0.35">
      <c r="B80" s="23"/>
      <c r="C80" s="151" t="s">
        <v>100</v>
      </c>
      <c r="D80" s="44">
        <v>25000</v>
      </c>
      <c r="E80" s="44">
        <v>25000</v>
      </c>
      <c r="F80" s="44">
        <v>25000</v>
      </c>
      <c r="G80" s="44">
        <v>0</v>
      </c>
      <c r="I80" s="44">
        <f>SUM(D80:G80)</f>
        <v>75000</v>
      </c>
    </row>
    <row r="81" spans="2:37" s="80" customFormat="1" x14ac:dyDescent="0.35">
      <c r="B81" s="79"/>
      <c r="C81" s="161" t="s">
        <v>62</v>
      </c>
      <c r="D81" s="89">
        <f>SUM(D80:D80)</f>
        <v>25000</v>
      </c>
      <c r="E81" s="89">
        <f>SUM(E80:E80)</f>
        <v>25000</v>
      </c>
      <c r="F81" s="89">
        <f>SUM(F80:F80)</f>
        <v>25000</v>
      </c>
      <c r="G81" s="89">
        <f>SUM(G80:G80)</f>
        <v>0</v>
      </c>
      <c r="H81" s="6"/>
      <c r="I81" s="89">
        <f>SUM(D81:G81)</f>
        <v>75000</v>
      </c>
    </row>
    <row r="82" spans="2:37" s="6" customFormat="1" x14ac:dyDescent="0.35">
      <c r="B82" s="24"/>
      <c r="C82" s="69" t="s">
        <v>19</v>
      </c>
      <c r="D82" s="111">
        <f>SUM(D81,D78,D60,D52,D15,D12,D9)</f>
        <v>487830.58499999996</v>
      </c>
      <c r="E82" s="111">
        <f t="shared" ref="E82:G82" si="15">SUM(E81,E78,E60,E52,E15,E12,E9)</f>
        <v>9626321.8724999987</v>
      </c>
      <c r="F82" s="111">
        <f t="shared" si="15"/>
        <v>5431382.3256000001</v>
      </c>
      <c r="G82" s="111">
        <f t="shared" si="15"/>
        <v>0</v>
      </c>
      <c r="I82" s="111">
        <f>SUM(D82:G82)</f>
        <v>15545534.7831</v>
      </c>
    </row>
    <row r="83" spans="2:37" x14ac:dyDescent="0.35">
      <c r="B83" s="6"/>
      <c r="D83"/>
      <c r="E83"/>
      <c r="I83" t="s">
        <v>42</v>
      </c>
    </row>
    <row r="84" spans="2:37" s="63" customFormat="1" ht="29" x14ac:dyDescent="0.35">
      <c r="B84" s="60" t="s">
        <v>63</v>
      </c>
      <c r="C84" s="73" t="s">
        <v>63</v>
      </c>
      <c r="D84" s="76"/>
      <c r="E84" s="77"/>
      <c r="F84" s="77"/>
      <c r="G84" s="114"/>
      <c r="H84" s="6"/>
      <c r="I84" s="124" t="s">
        <v>42</v>
      </c>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2:37" s="6" customFormat="1" ht="29" x14ac:dyDescent="0.35">
      <c r="B85" s="23"/>
      <c r="C85" s="152" t="s">
        <v>64</v>
      </c>
      <c r="D85" s="120">
        <f>SUM(0.1*(D9+D12))</f>
        <v>10262.025000000001</v>
      </c>
      <c r="E85" s="120">
        <f t="shared" ref="E85:G85" si="16">SUM(0.1*(E9+E12))</f>
        <v>10467.265500000001</v>
      </c>
      <c r="F85" s="120">
        <f t="shared" si="16"/>
        <v>10676.61081</v>
      </c>
      <c r="G85" s="120">
        <f t="shared" si="16"/>
        <v>0</v>
      </c>
      <c r="I85" s="120">
        <f>SUM(D85:G85)</f>
        <v>31405.901310000001</v>
      </c>
    </row>
    <row r="86" spans="2:37" s="6" customFormat="1" x14ac:dyDescent="0.35">
      <c r="B86" s="24"/>
      <c r="C86" s="69" t="s">
        <v>20</v>
      </c>
      <c r="D86" s="111">
        <f>SUM(D85:D85)</f>
        <v>10262.025000000001</v>
      </c>
      <c r="E86" s="111">
        <f>SUM(E85:E85)</f>
        <v>10467.265500000001</v>
      </c>
      <c r="F86" s="111">
        <f>SUM(F85:F85)</f>
        <v>10676.61081</v>
      </c>
      <c r="G86" s="111">
        <f>SUM(G85:G85)</f>
        <v>0</v>
      </c>
      <c r="I86" s="111">
        <f>SUM(D86:G86)</f>
        <v>31405.901310000001</v>
      </c>
    </row>
    <row r="87" spans="2:37" ht="15" thickBot="1" x14ac:dyDescent="0.4">
      <c r="B87" s="6"/>
      <c r="D87"/>
      <c r="E87"/>
      <c r="I87" t="s">
        <v>42</v>
      </c>
    </row>
    <row r="88" spans="2:37" s="1" customFormat="1" ht="29.5" thickBot="1" x14ac:dyDescent="0.4">
      <c r="B88" s="19" t="s">
        <v>21</v>
      </c>
      <c r="C88" s="19"/>
      <c r="D88" s="20">
        <f>SUM(D86,D82)</f>
        <v>498092.61</v>
      </c>
      <c r="E88" s="20">
        <f>SUM(E86,E82)</f>
        <v>9636789.1379999984</v>
      </c>
      <c r="F88" s="20">
        <f>SUM(F86,F82)</f>
        <v>5442058.9364100005</v>
      </c>
      <c r="G88" s="20">
        <f>SUM(G86,G82)</f>
        <v>0</v>
      </c>
      <c r="H88" s="6"/>
      <c r="I88" s="20">
        <f>SUM(I86,I82)</f>
        <v>15576940.68441</v>
      </c>
    </row>
    <row r="89" spans="2:37" x14ac:dyDescent="0.35">
      <c r="B89" s="6"/>
    </row>
    <row r="90" spans="2:37" x14ac:dyDescent="0.35">
      <c r="B90" s="6"/>
    </row>
    <row r="91" spans="2:37" x14ac:dyDescent="0.35">
      <c r="B91" s="6"/>
    </row>
    <row r="92" spans="2:37" x14ac:dyDescent="0.35">
      <c r="B92" s="6"/>
    </row>
    <row r="93" spans="2:37" x14ac:dyDescent="0.35">
      <c r="B93" s="6"/>
    </row>
    <row r="94" spans="2:37" x14ac:dyDescent="0.35">
      <c r="B94" s="6"/>
    </row>
    <row r="95" spans="2:37" x14ac:dyDescent="0.35">
      <c r="B95" s="6"/>
    </row>
    <row r="96" spans="2:37" x14ac:dyDescent="0.35">
      <c r="B96" s="6"/>
    </row>
    <row r="97" spans="2:2" x14ac:dyDescent="0.35">
      <c r="B97" s="6"/>
    </row>
    <row r="98" spans="2:2" x14ac:dyDescent="0.35">
      <c r="B98" s="6"/>
    </row>
    <row r="99" spans="2:2" x14ac:dyDescent="0.35">
      <c r="B99" s="6"/>
    </row>
    <row r="100" spans="2:2" x14ac:dyDescent="0.35">
      <c r="B100" s="6"/>
    </row>
    <row r="101" spans="2:2" x14ac:dyDescent="0.35">
      <c r="B101" s="6"/>
    </row>
    <row r="102" spans="2:2" x14ac:dyDescent="0.35">
      <c r="B102" s="6"/>
    </row>
    <row r="103" spans="2:2" x14ac:dyDescent="0.35">
      <c r="B103" s="6"/>
    </row>
  </sheetData>
  <mergeCells count="16">
    <mergeCell ref="C72:G72"/>
    <mergeCell ref="C74:G74"/>
    <mergeCell ref="C76:G76"/>
    <mergeCell ref="C62:G62"/>
    <mergeCell ref="C66:G66"/>
    <mergeCell ref="C68:G68"/>
    <mergeCell ref="C70:G70"/>
    <mergeCell ref="C17:G17"/>
    <mergeCell ref="C22:G22"/>
    <mergeCell ref="C64:G64"/>
    <mergeCell ref="C29:G29"/>
    <mergeCell ref="C33:G33"/>
    <mergeCell ref="C39:G39"/>
    <mergeCell ref="C42:G42"/>
    <mergeCell ref="C45:G45"/>
    <mergeCell ref="C48:G48"/>
  </mergeCells>
  <pageMargins left="0.7" right="0.7" top="0.75" bottom="0.75" header="0.3" footer="0.3"/>
  <pageSetup scale="9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M68"/>
  <sheetViews>
    <sheetView showGridLines="0" topLeftCell="A36" zoomScale="85" zoomScaleNormal="85" workbookViewId="0">
      <selection activeCell="J48" sqref="J48"/>
    </sheetView>
  </sheetViews>
  <sheetFormatPr defaultColWidth="9.26953125" defaultRowHeight="14.5" x14ac:dyDescent="0.35"/>
  <cols>
    <col min="1" max="1" width="3.26953125" customWidth="1"/>
    <col min="2" max="2" width="12.26953125" customWidth="1"/>
    <col min="3" max="3" width="52.7265625" customWidth="1"/>
    <col min="4" max="4" width="12.453125" style="6" customWidth="1"/>
    <col min="5" max="5" width="12.54296875" style="2" customWidth="1"/>
    <col min="6" max="6" width="12.453125" customWidth="1"/>
    <col min="7" max="7" width="13" customWidth="1"/>
    <col min="8" max="8" width="12.453125" style="2" customWidth="1"/>
    <col min="9" max="9" width="1.7265625" style="7" customWidth="1"/>
    <col min="10" max="10" width="14.54296875" customWidth="1"/>
    <col min="11" max="11" width="10.26953125" customWidth="1"/>
  </cols>
  <sheetData>
    <row r="2" spans="2:39" ht="23.5" x14ac:dyDescent="0.55000000000000004">
      <c r="B2" s="30" t="s">
        <v>34</v>
      </c>
    </row>
    <row r="3" spans="2:39" x14ac:dyDescent="0.35">
      <c r="B3" s="5"/>
    </row>
    <row r="4" spans="2:39" x14ac:dyDescent="0.35">
      <c r="B4" s="5"/>
    </row>
    <row r="5" spans="2:39" ht="18.5" x14ac:dyDescent="0.45">
      <c r="B5" s="36" t="s">
        <v>3</v>
      </c>
      <c r="C5" s="37"/>
      <c r="D5" s="37"/>
      <c r="E5" s="37"/>
      <c r="F5" s="37"/>
      <c r="G5" s="37"/>
      <c r="H5" s="37"/>
      <c r="I5" s="37"/>
      <c r="J5" s="38"/>
    </row>
    <row r="6" spans="2:39" x14ac:dyDescent="0.35">
      <c r="B6" s="39" t="s">
        <v>4</v>
      </c>
      <c r="C6" s="39" t="s">
        <v>5</v>
      </c>
      <c r="D6" s="39" t="s">
        <v>6</v>
      </c>
      <c r="E6" s="40" t="s">
        <v>7</v>
      </c>
      <c r="F6" s="40" t="s">
        <v>8</v>
      </c>
      <c r="G6" s="40" t="s">
        <v>9</v>
      </c>
      <c r="H6" s="41" t="s">
        <v>157</v>
      </c>
      <c r="I6" s="42"/>
      <c r="J6" s="43" t="s">
        <v>10</v>
      </c>
    </row>
    <row r="7" spans="2:39" s="5" customFormat="1" x14ac:dyDescent="0.35">
      <c r="B7" s="22" t="s">
        <v>11</v>
      </c>
      <c r="C7" s="26" t="s">
        <v>36</v>
      </c>
      <c r="D7" s="10" t="s">
        <v>37</v>
      </c>
      <c r="E7" s="10" t="s">
        <v>37</v>
      </c>
      <c r="F7" s="10" t="s">
        <v>37</v>
      </c>
      <c r="G7" s="10"/>
      <c r="H7" s="10" t="s">
        <v>37</v>
      </c>
      <c r="I7" s="7"/>
      <c r="J7" s="8" t="s">
        <v>37</v>
      </c>
      <c r="K7"/>
      <c r="L7"/>
      <c r="M7"/>
      <c r="N7"/>
      <c r="O7"/>
      <c r="P7"/>
      <c r="Q7"/>
      <c r="R7"/>
      <c r="S7"/>
      <c r="T7"/>
      <c r="U7"/>
      <c r="V7"/>
      <c r="W7"/>
      <c r="X7"/>
      <c r="Y7"/>
      <c r="Z7"/>
      <c r="AA7"/>
      <c r="AB7"/>
      <c r="AC7"/>
      <c r="AD7"/>
      <c r="AE7"/>
      <c r="AF7"/>
      <c r="AG7"/>
      <c r="AH7"/>
      <c r="AI7"/>
      <c r="AJ7"/>
      <c r="AK7"/>
      <c r="AL7"/>
      <c r="AM7"/>
    </row>
    <row r="8" spans="2:39" ht="29" x14ac:dyDescent="0.35">
      <c r="B8" s="23"/>
      <c r="C8" s="25" t="s">
        <v>158</v>
      </c>
      <c r="D8" s="15">
        <v>40000</v>
      </c>
      <c r="E8" s="15">
        <v>42500</v>
      </c>
      <c r="F8" s="15">
        <v>45000</v>
      </c>
      <c r="G8" s="15">
        <v>47500</v>
      </c>
      <c r="H8" s="15">
        <v>50000</v>
      </c>
      <c r="I8" s="35"/>
      <c r="J8" s="15">
        <f>SUM(D8:H8)</f>
        <v>225000</v>
      </c>
    </row>
    <row r="9" spans="2:39" ht="29" x14ac:dyDescent="0.35">
      <c r="B9" s="23"/>
      <c r="C9" s="25" t="s">
        <v>159</v>
      </c>
      <c r="D9" s="15">
        <v>30000</v>
      </c>
      <c r="E9" s="15">
        <v>32500</v>
      </c>
      <c r="F9" s="15">
        <v>35000</v>
      </c>
      <c r="G9" s="15">
        <v>37500</v>
      </c>
      <c r="H9" s="15">
        <v>40000</v>
      </c>
      <c r="J9" s="15">
        <f>SUM(D9:H9)</f>
        <v>175000</v>
      </c>
    </row>
    <row r="10" spans="2:39" x14ac:dyDescent="0.35">
      <c r="B10" s="23"/>
      <c r="C10" s="27"/>
      <c r="D10" s="15"/>
      <c r="E10" s="11"/>
      <c r="F10" s="11"/>
      <c r="G10" s="11"/>
      <c r="H10" s="11"/>
      <c r="J10" s="15"/>
    </row>
    <row r="11" spans="2:39" x14ac:dyDescent="0.35">
      <c r="B11" s="23"/>
      <c r="C11" s="9" t="s">
        <v>12</v>
      </c>
      <c r="D11" s="16">
        <f>SUM(D8:D10)</f>
        <v>70000</v>
      </c>
      <c r="E11" s="16">
        <f t="shared" ref="E11:J11" si="0">SUM(E8:E10)</f>
        <v>75000</v>
      </c>
      <c r="F11" s="16">
        <f t="shared" si="0"/>
        <v>80000</v>
      </c>
      <c r="G11" s="16">
        <f t="shared" si="0"/>
        <v>85000</v>
      </c>
      <c r="H11" s="16">
        <f t="shared" si="0"/>
        <v>90000</v>
      </c>
      <c r="J11" s="16">
        <f t="shared" si="0"/>
        <v>400000</v>
      </c>
    </row>
    <row r="12" spans="2:39" x14ac:dyDescent="0.35">
      <c r="B12" s="23"/>
      <c r="C12" s="14" t="s">
        <v>39</v>
      </c>
      <c r="D12" s="13" t="s">
        <v>37</v>
      </c>
      <c r="E12" s="10"/>
      <c r="F12" s="10"/>
      <c r="G12" s="10"/>
      <c r="H12" s="10"/>
      <c r="J12" s="8" t="s">
        <v>37</v>
      </c>
    </row>
    <row r="13" spans="2:39" x14ac:dyDescent="0.35">
      <c r="B13" s="23"/>
      <c r="C13" s="25" t="s">
        <v>160</v>
      </c>
      <c r="D13" s="15">
        <f>0.17*(D8+D9)</f>
        <v>11900</v>
      </c>
      <c r="E13" s="15">
        <f>0.17*(E8+E9)</f>
        <v>12750.000000000002</v>
      </c>
      <c r="F13" s="15">
        <f>0.17*(F8+F9)</f>
        <v>13600.000000000002</v>
      </c>
      <c r="G13" s="15">
        <f>0.17*(G8+G9)</f>
        <v>14450.000000000002</v>
      </c>
      <c r="H13" s="15">
        <f>0.17*(H8+H9)</f>
        <v>15300.000000000002</v>
      </c>
      <c r="J13" s="15">
        <f>SUM(D13:H13)</f>
        <v>68000</v>
      </c>
    </row>
    <row r="14" spans="2:39" x14ac:dyDescent="0.35">
      <c r="B14" s="23"/>
      <c r="C14" s="25"/>
      <c r="D14" s="15"/>
      <c r="E14" s="15"/>
      <c r="F14" s="15"/>
      <c r="G14" s="15"/>
      <c r="H14" s="15"/>
      <c r="J14" s="15">
        <f>SUM(D14:H14)</f>
        <v>0</v>
      </c>
    </row>
    <row r="15" spans="2:39" x14ac:dyDescent="0.35">
      <c r="B15" s="23"/>
      <c r="C15" s="10"/>
      <c r="D15" s="15"/>
      <c r="E15" s="11"/>
      <c r="F15" s="11"/>
      <c r="G15" s="11"/>
      <c r="H15" s="11"/>
      <c r="J15" s="15">
        <f>SUM(D15:H15)</f>
        <v>0</v>
      </c>
    </row>
    <row r="16" spans="2:39" x14ac:dyDescent="0.35">
      <c r="B16" s="23"/>
      <c r="C16" s="9" t="s">
        <v>13</v>
      </c>
      <c r="D16" s="16">
        <f>SUM(D13:D15)</f>
        <v>11900</v>
      </c>
      <c r="E16" s="16">
        <f t="shared" ref="E16:J16" si="1">SUM(E13:E15)</f>
        <v>12750.000000000002</v>
      </c>
      <c r="F16" s="16">
        <f t="shared" si="1"/>
        <v>13600.000000000002</v>
      </c>
      <c r="G16" s="16">
        <f t="shared" si="1"/>
        <v>14450.000000000002</v>
      </c>
      <c r="H16" s="16">
        <f t="shared" si="1"/>
        <v>15300.000000000002</v>
      </c>
      <c r="J16" s="16">
        <f t="shared" si="1"/>
        <v>68000</v>
      </c>
    </row>
    <row r="17" spans="2:10" x14ac:dyDescent="0.35">
      <c r="B17" s="23"/>
      <c r="C17" s="14" t="s">
        <v>40</v>
      </c>
      <c r="D17" s="13" t="s">
        <v>37</v>
      </c>
      <c r="E17" s="10"/>
      <c r="F17" s="10"/>
      <c r="G17" s="10"/>
      <c r="H17" s="10"/>
      <c r="J17" s="8" t="s">
        <v>37</v>
      </c>
    </row>
    <row r="18" spans="2:10" x14ac:dyDescent="0.35">
      <c r="B18" s="23"/>
      <c r="C18" s="29" t="s">
        <v>161</v>
      </c>
      <c r="D18" s="15" t="s">
        <v>0</v>
      </c>
      <c r="E18" s="11" t="s">
        <v>0</v>
      </c>
      <c r="F18" s="11" t="s">
        <v>0</v>
      </c>
      <c r="G18" s="11"/>
      <c r="H18" s="11"/>
      <c r="J18" s="15"/>
    </row>
    <row r="19" spans="2:10" x14ac:dyDescent="0.35">
      <c r="B19" s="23"/>
      <c r="C19" s="29" t="s">
        <v>162</v>
      </c>
      <c r="D19" s="15">
        <v>400</v>
      </c>
      <c r="E19" s="15">
        <v>400</v>
      </c>
      <c r="F19" s="15">
        <v>400</v>
      </c>
      <c r="G19" s="15">
        <v>400</v>
      </c>
      <c r="H19" s="15">
        <v>400</v>
      </c>
      <c r="I19" s="35"/>
      <c r="J19" s="15">
        <f>SUM(D19:H19)</f>
        <v>2000</v>
      </c>
    </row>
    <row r="20" spans="2:10" x14ac:dyDescent="0.35">
      <c r="B20" s="23"/>
      <c r="C20" s="29" t="s">
        <v>163</v>
      </c>
      <c r="D20" s="15">
        <v>50</v>
      </c>
      <c r="E20" s="15">
        <v>50</v>
      </c>
      <c r="F20" s="15">
        <v>50</v>
      </c>
      <c r="G20" s="15">
        <v>50</v>
      </c>
      <c r="H20" s="15">
        <v>50</v>
      </c>
      <c r="I20" s="35"/>
      <c r="J20" s="15">
        <f t="shared" ref="J20:J25" si="2">SUM(D20:H20)</f>
        <v>250</v>
      </c>
    </row>
    <row r="21" spans="2:10" x14ac:dyDescent="0.35">
      <c r="B21" s="23"/>
      <c r="C21" s="25" t="s">
        <v>164</v>
      </c>
      <c r="D21" s="15">
        <v>450</v>
      </c>
      <c r="E21" s="15">
        <v>450</v>
      </c>
      <c r="F21" s="15">
        <v>450</v>
      </c>
      <c r="G21" s="15">
        <v>450</v>
      </c>
      <c r="H21" s="15">
        <v>450</v>
      </c>
      <c r="I21" s="35"/>
      <c r="J21" s="15">
        <f t="shared" si="2"/>
        <v>2250</v>
      </c>
    </row>
    <row r="22" spans="2:10" x14ac:dyDescent="0.35">
      <c r="B22" s="23"/>
      <c r="C22" s="29" t="s">
        <v>165</v>
      </c>
      <c r="D22" s="15">
        <v>248</v>
      </c>
      <c r="E22" s="15">
        <v>248</v>
      </c>
      <c r="F22" s="15">
        <v>248</v>
      </c>
      <c r="G22" s="15">
        <v>248</v>
      </c>
      <c r="H22" s="15">
        <v>248</v>
      </c>
      <c r="I22" s="35"/>
      <c r="J22" s="15">
        <f t="shared" si="2"/>
        <v>1240</v>
      </c>
    </row>
    <row r="23" spans="2:10" x14ac:dyDescent="0.35">
      <c r="B23" s="23"/>
      <c r="C23" s="29" t="s">
        <v>166</v>
      </c>
      <c r="D23" s="15">
        <v>45</v>
      </c>
      <c r="E23" s="15">
        <v>45</v>
      </c>
      <c r="F23" s="15">
        <v>45</v>
      </c>
      <c r="G23" s="15">
        <v>45</v>
      </c>
      <c r="H23" s="15">
        <v>45</v>
      </c>
      <c r="I23" s="35"/>
      <c r="J23" s="15">
        <f t="shared" si="2"/>
        <v>225</v>
      </c>
    </row>
    <row r="24" spans="2:10" x14ac:dyDescent="0.35">
      <c r="B24" s="23"/>
      <c r="C24" s="29" t="s">
        <v>167</v>
      </c>
      <c r="D24" s="15">
        <v>80</v>
      </c>
      <c r="E24" s="15">
        <v>80</v>
      </c>
      <c r="F24" s="15">
        <v>80</v>
      </c>
      <c r="G24" s="15">
        <v>80</v>
      </c>
      <c r="H24" s="15">
        <v>80</v>
      </c>
      <c r="I24" s="35"/>
      <c r="J24" s="15">
        <f t="shared" si="2"/>
        <v>400</v>
      </c>
    </row>
    <row r="25" spans="2:10" x14ac:dyDescent="0.35">
      <c r="B25" s="23"/>
      <c r="C25" s="25" t="s">
        <v>168</v>
      </c>
      <c r="D25" s="15">
        <v>328</v>
      </c>
      <c r="E25" s="15">
        <v>328</v>
      </c>
      <c r="F25" s="15">
        <v>328</v>
      </c>
      <c r="G25" s="15">
        <v>328</v>
      </c>
      <c r="H25" s="15">
        <v>328</v>
      </c>
      <c r="I25" s="35"/>
      <c r="J25" s="15">
        <f t="shared" si="2"/>
        <v>1640</v>
      </c>
    </row>
    <row r="26" spans="2:10" x14ac:dyDescent="0.35">
      <c r="B26" s="23"/>
      <c r="C26" s="9" t="s">
        <v>14</v>
      </c>
      <c r="D26" s="16">
        <f>SUM(D19:D25)</f>
        <v>1601</v>
      </c>
      <c r="E26" s="16">
        <f>SUM(E19:E25)</f>
        <v>1601</v>
      </c>
      <c r="F26" s="16">
        <f>SUM(F19:F25)</f>
        <v>1601</v>
      </c>
      <c r="G26" s="16">
        <f>SUM(G19:G25)</f>
        <v>1601</v>
      </c>
      <c r="H26" s="16">
        <f>SUM(H19:H25)</f>
        <v>1601</v>
      </c>
      <c r="J26" s="16">
        <f>SUM(D26:H26)</f>
        <v>8005</v>
      </c>
    </row>
    <row r="27" spans="2:10" x14ac:dyDescent="0.35">
      <c r="B27" s="23"/>
      <c r="C27" s="14" t="s">
        <v>41</v>
      </c>
      <c r="D27" s="15"/>
      <c r="E27" s="10"/>
      <c r="F27" s="10"/>
      <c r="G27" s="10"/>
      <c r="H27" s="10"/>
      <c r="J27" s="15" t="s">
        <v>42</v>
      </c>
    </row>
    <row r="28" spans="2:10" x14ac:dyDescent="0.35">
      <c r="B28" s="23"/>
      <c r="C28" s="25" t="s">
        <v>169</v>
      </c>
      <c r="D28" s="15">
        <v>18000</v>
      </c>
      <c r="E28" s="10"/>
      <c r="F28" s="10"/>
      <c r="G28" s="10"/>
      <c r="H28" s="10"/>
      <c r="J28" s="15">
        <f>SUM(D28:H28)</f>
        <v>18000</v>
      </c>
    </row>
    <row r="29" spans="2:10" x14ac:dyDescent="0.35">
      <c r="B29" s="23" t="s">
        <v>0</v>
      </c>
      <c r="C29" s="28" t="s">
        <v>0</v>
      </c>
      <c r="D29" s="13" t="s">
        <v>37</v>
      </c>
      <c r="E29" s="10"/>
      <c r="F29" s="10"/>
      <c r="G29" s="10"/>
      <c r="H29" s="10"/>
      <c r="J29" s="15">
        <f t="shared" ref="J29:J46" si="3">SUM(D29:H29)</f>
        <v>0</v>
      </c>
    </row>
    <row r="30" spans="2:10" x14ac:dyDescent="0.35">
      <c r="B30" s="23"/>
      <c r="C30" s="9" t="s">
        <v>15</v>
      </c>
      <c r="D30" s="12">
        <f>SUM(D28:D29)</f>
        <v>18000</v>
      </c>
      <c r="E30" s="12">
        <f>SUM(E28:E29)</f>
        <v>0</v>
      </c>
      <c r="F30" s="12">
        <f>SUM(F28:F29)</f>
        <v>0</v>
      </c>
      <c r="G30" s="12">
        <f>SUM(G28:G29)</f>
        <v>0</v>
      </c>
      <c r="H30" s="12">
        <f>SUM(H28:H29)</f>
        <v>0</v>
      </c>
      <c r="J30" s="16">
        <f t="shared" si="3"/>
        <v>18000</v>
      </c>
    </row>
    <row r="31" spans="2:10" x14ac:dyDescent="0.35">
      <c r="B31" s="23"/>
      <c r="C31" s="14" t="s">
        <v>50</v>
      </c>
      <c r="D31" s="13" t="s">
        <v>37</v>
      </c>
      <c r="E31" s="10"/>
      <c r="F31" s="10"/>
      <c r="G31" s="10"/>
      <c r="H31" s="10"/>
      <c r="J31" s="15"/>
    </row>
    <row r="32" spans="2:10" x14ac:dyDescent="0.35">
      <c r="B32" s="23"/>
      <c r="C32" s="25" t="s">
        <v>170</v>
      </c>
      <c r="D32" s="15">
        <v>2500</v>
      </c>
      <c r="E32" s="15">
        <v>0</v>
      </c>
      <c r="F32" s="15">
        <v>0</v>
      </c>
      <c r="G32" s="15">
        <v>0</v>
      </c>
      <c r="H32" s="15">
        <v>0</v>
      </c>
      <c r="I32" s="35"/>
      <c r="J32" s="15">
        <f t="shared" si="3"/>
        <v>2500</v>
      </c>
    </row>
    <row r="33" spans="2:10" x14ac:dyDescent="0.35">
      <c r="B33" s="23"/>
      <c r="C33" s="25"/>
      <c r="D33" s="15"/>
      <c r="E33" s="11"/>
      <c r="F33" s="11"/>
      <c r="G33" s="11"/>
      <c r="H33" s="11"/>
      <c r="J33" s="15">
        <f t="shared" si="3"/>
        <v>0</v>
      </c>
    </row>
    <row r="34" spans="2:10" x14ac:dyDescent="0.35">
      <c r="B34" s="23"/>
      <c r="C34" s="9" t="s">
        <v>16</v>
      </c>
      <c r="D34" s="16">
        <f>SUM(D32:D33)</f>
        <v>2500</v>
      </c>
      <c r="E34" s="16">
        <f>SUM(E32:E33)</f>
        <v>0</v>
      </c>
      <c r="F34" s="16">
        <f>SUM(F32:F33)</f>
        <v>0</v>
      </c>
      <c r="G34" s="16">
        <f>SUM(G32:G33)</f>
        <v>0</v>
      </c>
      <c r="H34" s="16">
        <f>SUM(H32:H33)</f>
        <v>0</v>
      </c>
      <c r="J34" s="16">
        <f t="shared" si="3"/>
        <v>2500</v>
      </c>
    </row>
    <row r="35" spans="2:10" x14ac:dyDescent="0.35">
      <c r="B35" s="23"/>
      <c r="C35" s="14" t="s">
        <v>51</v>
      </c>
      <c r="D35" s="13" t="s">
        <v>37</v>
      </c>
      <c r="E35" s="10"/>
      <c r="F35" s="10"/>
      <c r="G35" s="10"/>
      <c r="H35" s="10"/>
      <c r="J35" s="15"/>
    </row>
    <row r="36" spans="2:10" ht="58" x14ac:dyDescent="0.35">
      <c r="B36" s="23"/>
      <c r="C36" s="25" t="s">
        <v>171</v>
      </c>
      <c r="D36" s="15">
        <v>1021200</v>
      </c>
      <c r="E36" s="15">
        <v>1021200</v>
      </c>
      <c r="F36" s="15">
        <v>1021200</v>
      </c>
      <c r="G36" s="15">
        <v>1021200</v>
      </c>
      <c r="H36" s="15">
        <v>1021200</v>
      </c>
      <c r="I36" s="35"/>
      <c r="J36" s="15">
        <f t="shared" si="3"/>
        <v>5106000</v>
      </c>
    </row>
    <row r="37" spans="2:10" ht="58" x14ac:dyDescent="0.35">
      <c r="B37" s="23"/>
      <c r="C37" s="25" t="s">
        <v>172</v>
      </c>
      <c r="D37" s="15">
        <v>4500000</v>
      </c>
      <c r="E37" s="15">
        <v>4500000</v>
      </c>
      <c r="F37" s="15">
        <v>4500000</v>
      </c>
      <c r="G37" s="15">
        <v>4500000</v>
      </c>
      <c r="H37" s="15">
        <v>4500000</v>
      </c>
      <c r="I37" s="35"/>
      <c r="J37" s="15">
        <f t="shared" si="3"/>
        <v>22500000</v>
      </c>
    </row>
    <row r="38" spans="2:10" ht="58" x14ac:dyDescent="0.35">
      <c r="B38" s="23"/>
      <c r="C38" s="25" t="s">
        <v>173</v>
      </c>
      <c r="D38" s="15">
        <v>15000000</v>
      </c>
      <c r="E38" s="15">
        <v>15000000</v>
      </c>
      <c r="F38" s="15">
        <v>15000000</v>
      </c>
      <c r="G38" s="15">
        <v>15000000</v>
      </c>
      <c r="H38" s="15">
        <v>15000000</v>
      </c>
      <c r="I38" s="35"/>
      <c r="J38" s="15">
        <f t="shared" si="3"/>
        <v>75000000</v>
      </c>
    </row>
    <row r="39" spans="2:10" x14ac:dyDescent="0.35">
      <c r="B39" s="23"/>
      <c r="C39" s="25"/>
      <c r="D39" s="15"/>
      <c r="E39" s="11"/>
      <c r="F39" s="11"/>
      <c r="G39" s="11"/>
      <c r="H39" s="11"/>
      <c r="J39" s="15">
        <f t="shared" si="3"/>
        <v>0</v>
      </c>
    </row>
    <row r="40" spans="2:10" x14ac:dyDescent="0.35">
      <c r="B40" s="23"/>
      <c r="C40" s="9" t="s">
        <v>17</v>
      </c>
      <c r="D40" s="16">
        <f>SUM(D36:D39)</f>
        <v>20521200</v>
      </c>
      <c r="E40" s="16">
        <f>SUM(E36:E39)</f>
        <v>20521200</v>
      </c>
      <c r="F40" s="16">
        <f>SUM(F36:F39)</f>
        <v>20521200</v>
      </c>
      <c r="G40" s="16">
        <f>SUM(G36:G39)</f>
        <v>20521200</v>
      </c>
      <c r="H40" s="16">
        <f>SUM(H36:H39)</f>
        <v>20521200</v>
      </c>
      <c r="J40" s="16">
        <f t="shared" si="3"/>
        <v>102606000</v>
      </c>
    </row>
    <row r="41" spans="2:10" x14ac:dyDescent="0.35">
      <c r="B41" s="23"/>
      <c r="C41" s="14" t="s">
        <v>174</v>
      </c>
      <c r="D41" s="13" t="s">
        <v>37</v>
      </c>
      <c r="E41" s="10"/>
      <c r="F41" s="10"/>
      <c r="G41" s="10"/>
      <c r="H41" s="10"/>
      <c r="J41" s="15"/>
    </row>
    <row r="42" spans="2:10" x14ac:dyDescent="0.35">
      <c r="B42" s="23"/>
      <c r="C42" s="25" t="s">
        <v>175</v>
      </c>
      <c r="D42" s="15">
        <v>8000</v>
      </c>
      <c r="E42" s="44">
        <v>8000</v>
      </c>
      <c r="F42" s="44">
        <v>8000</v>
      </c>
      <c r="G42" s="44">
        <v>8000</v>
      </c>
      <c r="H42" s="44">
        <v>8000</v>
      </c>
      <c r="J42" s="15">
        <f t="shared" si="3"/>
        <v>40000</v>
      </c>
    </row>
    <row r="43" spans="2:10" ht="29" x14ac:dyDescent="0.35">
      <c r="B43" s="23"/>
      <c r="C43" s="25" t="s">
        <v>176</v>
      </c>
      <c r="D43" s="15">
        <v>10000000</v>
      </c>
      <c r="E43" s="53">
        <v>10000000</v>
      </c>
      <c r="F43" s="53">
        <v>10000000</v>
      </c>
      <c r="G43" s="53">
        <v>10000000</v>
      </c>
      <c r="H43" s="53">
        <v>10000000</v>
      </c>
      <c r="J43" s="15">
        <f t="shared" si="3"/>
        <v>50000000</v>
      </c>
    </row>
    <row r="44" spans="2:10" x14ac:dyDescent="0.35">
      <c r="B44" s="23"/>
      <c r="C44" s="10"/>
      <c r="D44" s="15"/>
      <c r="E44" s="11"/>
      <c r="F44" s="11"/>
      <c r="G44" s="11"/>
      <c r="H44" s="11"/>
      <c r="J44" s="15">
        <f t="shared" si="3"/>
        <v>0</v>
      </c>
    </row>
    <row r="45" spans="2:10" x14ac:dyDescent="0.35">
      <c r="B45" s="24"/>
      <c r="C45" s="9" t="s">
        <v>18</v>
      </c>
      <c r="D45" s="16">
        <f>SUM(D42:D44)</f>
        <v>10008000</v>
      </c>
      <c r="E45" s="16">
        <f>SUM(E42:E44)</f>
        <v>10008000</v>
      </c>
      <c r="F45" s="16">
        <f>SUM(F42:F44)</f>
        <v>10008000</v>
      </c>
      <c r="G45" s="16">
        <f>SUM(G42:G44)</f>
        <v>10008000</v>
      </c>
      <c r="H45" s="16">
        <f>SUM(H42:H44)</f>
        <v>10008000</v>
      </c>
      <c r="J45" s="16">
        <f t="shared" si="3"/>
        <v>50040000</v>
      </c>
    </row>
    <row r="46" spans="2:10" x14ac:dyDescent="0.35">
      <c r="B46" s="24"/>
      <c r="C46" s="9" t="s">
        <v>19</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3"/>
        <v>153142505</v>
      </c>
    </row>
    <row r="47" spans="2:10" x14ac:dyDescent="0.35">
      <c r="B47" s="6"/>
      <c r="D47"/>
      <c r="E47"/>
      <c r="H47"/>
      <c r="I47"/>
      <c r="J47" t="s">
        <v>42</v>
      </c>
    </row>
    <row r="48" spans="2:10" x14ac:dyDescent="0.35">
      <c r="B48" s="22" t="s">
        <v>63</v>
      </c>
      <c r="C48" s="17" t="s">
        <v>63</v>
      </c>
      <c r="D48" s="18"/>
      <c r="E48" s="18"/>
      <c r="F48" s="18"/>
      <c r="G48" s="18"/>
      <c r="H48" s="18"/>
      <c r="I48"/>
      <c r="J48" s="18" t="s">
        <v>42</v>
      </c>
    </row>
    <row r="49" spans="2:10" x14ac:dyDescent="0.35">
      <c r="B49" s="23"/>
      <c r="C49" s="25"/>
      <c r="D49" s="13"/>
      <c r="E49" s="10"/>
      <c r="F49" s="10"/>
      <c r="G49" s="10"/>
      <c r="H49" s="10"/>
      <c r="J49" s="15">
        <f>SUM(D49:H49)</f>
        <v>0</v>
      </c>
    </row>
    <row r="50" spans="2:10" x14ac:dyDescent="0.35">
      <c r="B50" s="23"/>
      <c r="C50" s="25"/>
      <c r="D50" s="13"/>
      <c r="E50" s="10"/>
      <c r="F50" s="10"/>
      <c r="G50" s="10"/>
      <c r="H50" s="10"/>
      <c r="J50" s="15">
        <f>SUM(D50:H50)</f>
        <v>0</v>
      </c>
    </row>
    <row r="51" spans="2:10" x14ac:dyDescent="0.35">
      <c r="B51" s="24"/>
      <c r="C51" s="9" t="s">
        <v>20</v>
      </c>
      <c r="D51" s="16">
        <f>SUM(D49:D50)</f>
        <v>0</v>
      </c>
      <c r="E51" s="16">
        <f>SUM(E49:E50)</f>
        <v>0</v>
      </c>
      <c r="F51" s="16">
        <f>SUM(F49:F50)</f>
        <v>0</v>
      </c>
      <c r="G51" s="16">
        <f>SUM(G49:G50)</f>
        <v>0</v>
      </c>
      <c r="H51" s="16">
        <f>SUM(H49:H50)</f>
        <v>0</v>
      </c>
      <c r="J51" s="16">
        <f>SUM(D51:H51)</f>
        <v>0</v>
      </c>
    </row>
    <row r="52" spans="2:10" ht="15" thickBot="1" x14ac:dyDescent="0.4">
      <c r="B52" s="6"/>
      <c r="D52"/>
      <c r="E52"/>
      <c r="H52"/>
      <c r="I52"/>
      <c r="J52" t="s">
        <v>42</v>
      </c>
    </row>
    <row r="53" spans="2:10" s="1" customFormat="1" ht="29.5" thickBot="1" x14ac:dyDescent="0.4">
      <c r="B53" s="19" t="s">
        <v>21</v>
      </c>
      <c r="C53" s="19"/>
      <c r="D53" s="20">
        <f>SUM(D51,D46)</f>
        <v>30633201</v>
      </c>
      <c r="E53" s="20">
        <f t="shared" ref="E53:J53" si="4">SUM(E51,E46)</f>
        <v>30618551</v>
      </c>
      <c r="F53" s="20">
        <f t="shared" si="4"/>
        <v>30624401</v>
      </c>
      <c r="G53" s="20">
        <f t="shared" si="4"/>
        <v>30630251</v>
      </c>
      <c r="H53" s="20">
        <f t="shared" si="4"/>
        <v>30636101</v>
      </c>
      <c r="I53" s="7"/>
      <c r="J53" s="20">
        <f t="shared" si="4"/>
        <v>153142505</v>
      </c>
    </row>
    <row r="54" spans="2:10" x14ac:dyDescent="0.35">
      <c r="B54" s="6"/>
    </row>
    <row r="55" spans="2:10" x14ac:dyDescent="0.35">
      <c r="B55" s="6"/>
    </row>
    <row r="56" spans="2:10" x14ac:dyDescent="0.35">
      <c r="B56" s="6"/>
    </row>
    <row r="57" spans="2:10" x14ac:dyDescent="0.35">
      <c r="B57" s="6"/>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2.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3.xml><?xml version="1.0" encoding="utf-8"?>
<ds:datastoreItem xmlns:ds="http://schemas.openxmlformats.org/officeDocument/2006/customXml" ds:itemID="{5A2572C9-94E8-4C6B-8BD4-9D0B9DF7E5AC}">
  <ds:schemaRefs>
    <ds:schemaRef ds:uri="http://schemas.microsoft.com/DataMashup"/>
  </ds:schemaRefs>
</ds:datastoreItem>
</file>

<file path=customXml/itemProps4.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customXml/itemProps5.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Overview</vt:lpstr>
      <vt:lpstr>Consolidated Budget</vt:lpstr>
      <vt:lpstr>1. MEAS E2- Electric Gen Budget</vt:lpstr>
      <vt:lpstr>2. MEAS T1- Fleet Convr Budget </vt:lpstr>
      <vt:lpstr>3. MEAS T1- Muni EV Chrg Budget</vt:lpstr>
      <vt:lpstr>4. MEAS T6-Signals Budget </vt:lpstr>
      <vt:lpstr>5. MEAS T6-Streetscape Budget</vt:lpstr>
      <vt:lpstr>6. MEAS B2- Muni EE Budget</vt:lpstr>
      <vt:lpstr>Sample Budget 1</vt:lpstr>
      <vt:lpstr>Sample Budget 2</vt:lpstr>
      <vt:lpstr>Sample Budget 3</vt:lpstr>
      <vt:lpstr>FLEET ORIGINAL</vt:lpstr>
      <vt:lpstr>STREETSCAPE ORIGINAL</vt:lpstr>
      <vt:lpstr>Signal ORIGINAL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2024-04-01T13:36:42Z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