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3244" documentId="8_{8C794FCC-600B-4574-80D7-A95DE8243E6C}" xr6:coauthVersionLast="47" xr6:coauthVersionMax="47" xr10:uidLastSave="{DA702954-6A1C-477B-8AE4-F12829BF69BF}"/>
  <bookViews>
    <workbookView xWindow="19090" yWindow="-50" windowWidth="38620" windowHeight="21100" tabRatio="979" firstSheet="7" activeTab="18" xr2:uid="{AAC398A2-E95D-4231-A920-55B8B1C73F3F}"/>
  </bookViews>
  <sheets>
    <sheet name="Overview" sheetId="26" r:id="rId1"/>
    <sheet name="Consolidated Budget" sheetId="30" r:id="rId2"/>
    <sheet name="HSEO - Staff and Admin" sheetId="47" r:id="rId3"/>
    <sheet name="1. Skyline Connection" sheetId="27" r:id="rId4"/>
    <sheet name="2. Paratransit Electrification" sheetId="36" r:id="rId5"/>
    <sheet name="3. Honolulu Micromobility" sheetId="29" r:id="rId6"/>
    <sheet name="4.Complete Streets" sheetId="28" r:id="rId7"/>
    <sheet name="5. Affordable Green Housing" sheetId="16" r:id="rId8"/>
    <sheet name="6. Green Building Library" sheetId="42" r:id="rId9"/>
    <sheet name="7.  Energy Efficiency Upgrades" sheetId="39" r:id="rId10"/>
    <sheet name="8. Decentralized Compost" sheetId="31" r:id="rId11"/>
    <sheet name="9. Cardboard and Composting" sheetId="35" r:id="rId12"/>
    <sheet name="10. Reusable Foodware" sheetId="38" r:id="rId13"/>
    <sheet name="11. Compost and Containers" sheetId="45" r:id="rId14"/>
    <sheet name="12. Transfer Station Life Ext." sheetId="37" r:id="rId15"/>
    <sheet name="13. Waste and Land Management" sheetId="41" r:id="rId16"/>
    <sheet name="14. Million Trees" sheetId="44" r:id="rId17"/>
    <sheet name="15. Maui Biochar" sheetId="46" r:id="rId18"/>
    <sheet name="16. Reforestation" sheetId="40" r:id="rId19"/>
    <sheet name="Sample Budget 2" sheetId="33" r:id="rId20"/>
    <sheet name="Sample Budget 3" sheetId="34" r:id="rId21"/>
  </sheets>
  <definedNames>
    <definedName name="_xlnm._FilterDatabase" localSheetId="3" hidden="1">'1. Skyline Connection'!#REF!</definedName>
    <definedName name="_xlnm._FilterDatabase" localSheetId="12" hidden="1">'10. Reusable Foodware'!#REF!</definedName>
    <definedName name="_xlnm._FilterDatabase" localSheetId="13" hidden="1">'11. Compost and Containers'!#REF!</definedName>
    <definedName name="_xlnm._FilterDatabase" localSheetId="14" hidden="1">'12. Transfer Station Life Ext.'!#REF!</definedName>
    <definedName name="_xlnm._FilterDatabase" localSheetId="15" hidden="1">'13. Waste and Land Management'!#REF!</definedName>
    <definedName name="_xlnm._FilterDatabase" localSheetId="16" hidden="1">'14. Million Trees'!#REF!</definedName>
    <definedName name="_xlnm._FilterDatabase" localSheetId="17" hidden="1">'15. Maui Biochar'!#REF!</definedName>
    <definedName name="_xlnm._FilterDatabase" localSheetId="18" hidden="1">'16. Reforestation'!#REF!</definedName>
    <definedName name="_xlnm._FilterDatabase" localSheetId="4" hidden="1">'2. Paratransit Electrification'!#REF!</definedName>
    <definedName name="_xlnm._FilterDatabase" localSheetId="5" hidden="1">'3. Honolulu Micromobility'!#REF!</definedName>
    <definedName name="_xlnm._FilterDatabase" localSheetId="6" hidden="1">'4.Complete Streets'!#REF!</definedName>
    <definedName name="_xlnm._FilterDatabase" localSheetId="7" hidden="1">'5. Affordable Green Housing'!#REF!</definedName>
    <definedName name="_xlnm._FilterDatabase" localSheetId="8" hidden="1">'6. Green Building Library'!#REF!</definedName>
    <definedName name="_xlnm._FilterDatabase" localSheetId="9" hidden="1">'7.  Energy Efficiency Upgrades'!#REF!</definedName>
    <definedName name="_xlnm._FilterDatabase" localSheetId="10" hidden="1">'8. Decentralized Compost'!#REF!</definedName>
    <definedName name="_xlnm._FilterDatabase" localSheetId="11" hidden="1">'9. Cardboard and Composting'!#REF!</definedName>
    <definedName name="_xlnm._FilterDatabase" localSheetId="1" hidden="1">'Consolidated Budget'!#REF!</definedName>
    <definedName name="_xlnm._FilterDatabase" localSheetId="19" hidden="1">'Sample Budget 2'!#REF!</definedName>
    <definedName name="_xlnm._FilterDatabase" localSheetId="20" hidden="1">'Sample Budget 3'!#REF!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2" i="41" l="1"/>
  <c r="J72" i="41" s="1"/>
  <c r="J68" i="41"/>
  <c r="J45" i="36"/>
  <c r="J44" i="36"/>
  <c r="J46" i="40"/>
  <c r="J66" i="41"/>
  <c r="J67" i="41"/>
  <c r="I83" i="41"/>
  <c r="J55" i="46"/>
  <c r="J44" i="44"/>
  <c r="J45" i="44"/>
  <c r="J42" i="37"/>
  <c r="J41" i="37"/>
  <c r="D42" i="37"/>
  <c r="J49" i="29"/>
  <c r="C49" i="47"/>
  <c r="D25" i="47"/>
  <c r="E25" i="47"/>
  <c r="F25" i="47"/>
  <c r="G25" i="47"/>
  <c r="C25" i="47"/>
  <c r="I25" i="47"/>
  <c r="I20" i="47"/>
  <c r="D23" i="47"/>
  <c r="E23" i="47"/>
  <c r="F23" i="47"/>
  <c r="G23" i="47"/>
  <c r="C23" i="47"/>
  <c r="D22" i="47"/>
  <c r="E22" i="47"/>
  <c r="F22" i="47"/>
  <c r="G22" i="47"/>
  <c r="D21" i="47"/>
  <c r="E21" i="47"/>
  <c r="F21" i="47"/>
  <c r="G21" i="47"/>
  <c r="H21" i="47"/>
  <c r="C21" i="47"/>
  <c r="D20" i="47"/>
  <c r="E20" i="47"/>
  <c r="F20" i="47"/>
  <c r="G20" i="47"/>
  <c r="C20" i="47"/>
  <c r="J32" i="27" l="1"/>
  <c r="J16" i="40"/>
  <c r="J20" i="41"/>
  <c r="J16" i="45"/>
  <c r="J16" i="38"/>
  <c r="J17" i="31"/>
  <c r="J16" i="27"/>
  <c r="J13" i="44"/>
  <c r="J17" i="41"/>
  <c r="J16" i="41"/>
  <c r="J14" i="31"/>
  <c r="J16" i="16"/>
  <c r="J13" i="16"/>
  <c r="J13" i="27"/>
  <c r="D16" i="40"/>
  <c r="D11" i="40"/>
  <c r="J8" i="40"/>
  <c r="D42" i="44"/>
  <c r="J37" i="44"/>
  <c r="D11" i="44"/>
  <c r="J8" i="44"/>
  <c r="J11" i="44" s="1"/>
  <c r="D79" i="41"/>
  <c r="D64" i="41"/>
  <c r="J64" i="41"/>
  <c r="J54" i="41"/>
  <c r="J52" i="41"/>
  <c r="J43" i="41"/>
  <c r="J44" i="41"/>
  <c r="J45" i="41"/>
  <c r="J46" i="41"/>
  <c r="J47" i="41"/>
  <c r="J48" i="41"/>
  <c r="J49" i="41"/>
  <c r="J50" i="41"/>
  <c r="J51" i="41"/>
  <c r="J42" i="41"/>
  <c r="J40" i="41"/>
  <c r="D20" i="41"/>
  <c r="J18" i="41"/>
  <c r="J19" i="41"/>
  <c r="J15" i="41"/>
  <c r="J9" i="41"/>
  <c r="J8" i="41"/>
  <c r="D15" i="41"/>
  <c r="J44" i="45"/>
  <c r="D16" i="45"/>
  <c r="J8" i="45"/>
  <c r="J55" i="38"/>
  <c r="J35" i="38"/>
  <c r="D33" i="38"/>
  <c r="J33" i="38"/>
  <c r="J30" i="38"/>
  <c r="J29" i="38"/>
  <c r="J28" i="31"/>
  <c r="D28" i="31"/>
  <c r="J19" i="31"/>
  <c r="J12" i="31"/>
  <c r="E12" i="31"/>
  <c r="D12" i="31"/>
  <c r="J8" i="31"/>
  <c r="D43" i="42"/>
  <c r="J43" i="42"/>
  <c r="J40" i="42"/>
  <c r="J41" i="42"/>
  <c r="J39" i="42"/>
  <c r="D47" i="16"/>
  <c r="J41" i="16"/>
  <c r="J36" i="16"/>
  <c r="J8" i="16"/>
  <c r="J31" i="36"/>
  <c r="J30" i="36"/>
  <c r="D32" i="36"/>
  <c r="J39" i="27"/>
  <c r="J38" i="27"/>
  <c r="J8" i="27"/>
  <c r="F8" i="47"/>
  <c r="I8" i="47" s="1"/>
  <c r="C22" i="47"/>
  <c r="I22" i="47" s="1"/>
  <c r="E73" i="41"/>
  <c r="H64" i="41"/>
  <c r="G64" i="41"/>
  <c r="F64" i="41"/>
  <c r="E64" i="41"/>
  <c r="D31" i="41"/>
  <c r="J12" i="41"/>
  <c r="J13" i="41"/>
  <c r="J11" i="41"/>
  <c r="J31" i="41"/>
  <c r="E40" i="41"/>
  <c r="D40" i="41"/>
  <c r="J34" i="41"/>
  <c r="J35" i="41"/>
  <c r="J36" i="41"/>
  <c r="J37" i="41"/>
  <c r="J33" i="41"/>
  <c r="J57" i="41"/>
  <c r="J58" i="41"/>
  <c r="J59" i="41"/>
  <c r="J60" i="41"/>
  <c r="J61" i="41"/>
  <c r="J62" i="41"/>
  <c r="J63" i="41"/>
  <c r="J56" i="41"/>
  <c r="D13" i="41"/>
  <c r="E13" i="41" s="1"/>
  <c r="F13" i="41" s="1"/>
  <c r="G13" i="41" s="1"/>
  <c r="H13" i="41" s="1"/>
  <c r="D12" i="41"/>
  <c r="E12" i="41" s="1"/>
  <c r="F12" i="41" s="1"/>
  <c r="G12" i="41" s="1"/>
  <c r="H12" i="41" s="1"/>
  <c r="D11" i="41"/>
  <c r="E11" i="41" s="1"/>
  <c r="F11" i="41" s="1"/>
  <c r="G11" i="41" s="1"/>
  <c r="H11" i="41" s="1"/>
  <c r="J39" i="37"/>
  <c r="J38" i="37"/>
  <c r="J21" i="37"/>
  <c r="J22" i="37"/>
  <c r="J23" i="37"/>
  <c r="J24" i="37"/>
  <c r="J25" i="37"/>
  <c r="J26" i="37"/>
  <c r="J20" i="37"/>
  <c r="D56" i="37"/>
  <c r="J36" i="37"/>
  <c r="J37" i="37"/>
  <c r="J40" i="37"/>
  <c r="J35" i="37"/>
  <c r="J19" i="37"/>
  <c r="J18" i="37"/>
  <c r="D27" i="37"/>
  <c r="H57" i="41"/>
  <c r="G57" i="41"/>
  <c r="F57" i="41"/>
  <c r="E57" i="41"/>
  <c r="D57" i="41"/>
  <c r="J32" i="36"/>
  <c r="H56" i="47"/>
  <c r="I53" i="47"/>
  <c r="G48" i="47"/>
  <c r="F48" i="47"/>
  <c r="E48" i="47"/>
  <c r="D48" i="47"/>
  <c r="C48" i="47"/>
  <c r="G40" i="47"/>
  <c r="F40" i="47"/>
  <c r="E40" i="47"/>
  <c r="D40" i="47"/>
  <c r="C40" i="47"/>
  <c r="G33" i="47"/>
  <c r="F33" i="47"/>
  <c r="E33" i="47"/>
  <c r="D33" i="47"/>
  <c r="C33" i="47"/>
  <c r="I32" i="47"/>
  <c r="I31" i="47"/>
  <c r="G29" i="47"/>
  <c r="F29" i="47"/>
  <c r="E29" i="47"/>
  <c r="D29" i="47"/>
  <c r="C29" i="47"/>
  <c r="I28" i="47"/>
  <c r="I27" i="47"/>
  <c r="H16" i="47"/>
  <c r="I15" i="47"/>
  <c r="I14" i="47"/>
  <c r="H11" i="47"/>
  <c r="D11" i="47"/>
  <c r="C11" i="47"/>
  <c r="I10" i="47"/>
  <c r="I9" i="47"/>
  <c r="D10" i="41"/>
  <c r="E10" i="41" s="1"/>
  <c r="F10" i="41" s="1"/>
  <c r="G10" i="41" s="1"/>
  <c r="H10" i="41" s="1"/>
  <c r="E9" i="41"/>
  <c r="F9" i="41" s="1"/>
  <c r="G9" i="41" s="1"/>
  <c r="H9" i="41" s="1"/>
  <c r="D8" i="41"/>
  <c r="E8" i="41" s="1"/>
  <c r="F8" i="41" s="1"/>
  <c r="G8" i="41" s="1"/>
  <c r="H8" i="41" s="1"/>
  <c r="D55" i="41"/>
  <c r="E55" i="41" s="1"/>
  <c r="F55" i="41" s="1"/>
  <c r="D54" i="41"/>
  <c r="E54" i="41" s="1"/>
  <c r="F54" i="41" s="1"/>
  <c r="G54" i="41" s="1"/>
  <c r="H54" i="41" s="1"/>
  <c r="D52" i="41"/>
  <c r="H51" i="41"/>
  <c r="G51" i="41"/>
  <c r="F51" i="41"/>
  <c r="E51" i="41"/>
  <c r="J34" i="40"/>
  <c r="J30" i="46"/>
  <c r="E43" i="41"/>
  <c r="E42" i="41"/>
  <c r="E27" i="44"/>
  <c r="F27" i="44"/>
  <c r="G27" i="44"/>
  <c r="H27" i="44"/>
  <c r="D27" i="44"/>
  <c r="J27" i="44" s="1"/>
  <c r="D36" i="46"/>
  <c r="E36" i="46"/>
  <c r="F36" i="46"/>
  <c r="G36" i="46"/>
  <c r="H36" i="46"/>
  <c r="D29" i="30"/>
  <c r="J37" i="16"/>
  <c r="J43" i="31"/>
  <c r="J40" i="31"/>
  <c r="D48" i="29"/>
  <c r="E48" i="29" s="1"/>
  <c r="J48" i="29" s="1"/>
  <c r="D47" i="29"/>
  <c r="D29" i="29"/>
  <c r="J36" i="39"/>
  <c r="E41" i="39"/>
  <c r="F41" i="39"/>
  <c r="G41" i="39"/>
  <c r="H41" i="39"/>
  <c r="D41" i="39"/>
  <c r="J38" i="42"/>
  <c r="J37" i="42"/>
  <c r="J32" i="29"/>
  <c r="J33" i="29"/>
  <c r="D31" i="29"/>
  <c r="J31" i="29" s="1"/>
  <c r="D30" i="29"/>
  <c r="J30" i="29" s="1"/>
  <c r="J29" i="27"/>
  <c r="G32" i="27"/>
  <c r="J42" i="27"/>
  <c r="J41" i="27"/>
  <c r="J40" i="27"/>
  <c r="G43" i="27"/>
  <c r="F43" i="27"/>
  <c r="E43" i="27"/>
  <c r="D43" i="27"/>
  <c r="E11" i="27"/>
  <c r="F11" i="27"/>
  <c r="G11" i="27"/>
  <c r="H11" i="27"/>
  <c r="D11" i="27"/>
  <c r="G42" i="27"/>
  <c r="H13" i="27"/>
  <c r="G13" i="27"/>
  <c r="F13" i="27"/>
  <c r="E13" i="27"/>
  <c r="D13" i="27"/>
  <c r="J44" i="35"/>
  <c r="J45" i="35"/>
  <c r="J43" i="35"/>
  <c r="J36" i="35"/>
  <c r="J37" i="35"/>
  <c r="J38" i="35"/>
  <c r="J39" i="35"/>
  <c r="J40" i="35"/>
  <c r="J35" i="35"/>
  <c r="J25" i="35"/>
  <c r="J26" i="35"/>
  <c r="J27" i="35"/>
  <c r="J28" i="35"/>
  <c r="J29" i="35"/>
  <c r="J30" i="35"/>
  <c r="J31" i="35"/>
  <c r="J24" i="35"/>
  <c r="D50" i="35"/>
  <c r="D41" i="35"/>
  <c r="D33" i="35"/>
  <c r="D27" i="38"/>
  <c r="F40" i="41"/>
  <c r="G40" i="41"/>
  <c r="G31" i="41"/>
  <c r="H31" i="41"/>
  <c r="E31" i="41"/>
  <c r="F31" i="41"/>
  <c r="J22" i="41"/>
  <c r="E15" i="41"/>
  <c r="H20" i="41"/>
  <c r="F20" i="41"/>
  <c r="G20" i="41"/>
  <c r="E20" i="41"/>
  <c r="J29" i="37"/>
  <c r="J30" i="37"/>
  <c r="J31" i="37"/>
  <c r="J32" i="37"/>
  <c r="J28" i="37"/>
  <c r="D33" i="37"/>
  <c r="J62" i="37"/>
  <c r="J63" i="37"/>
  <c r="J61" i="37"/>
  <c r="D65" i="37"/>
  <c r="E28" i="31"/>
  <c r="F28" i="31"/>
  <c r="G28" i="31"/>
  <c r="J10" i="31"/>
  <c r="D14" i="31"/>
  <c r="E14" i="31"/>
  <c r="F12" i="31"/>
  <c r="F14" i="31" s="1"/>
  <c r="G12" i="31"/>
  <c r="G14" i="31" s="1"/>
  <c r="H12" i="31"/>
  <c r="E27" i="37"/>
  <c r="J8" i="46"/>
  <c r="J9" i="46"/>
  <c r="J10" i="46"/>
  <c r="D11" i="46"/>
  <c r="E11" i="46"/>
  <c r="F11" i="46"/>
  <c r="G11" i="46"/>
  <c r="H11" i="46"/>
  <c r="I11" i="46"/>
  <c r="J11" i="46"/>
  <c r="J13" i="46"/>
  <c r="J14" i="46"/>
  <c r="J15" i="46"/>
  <c r="D16" i="46"/>
  <c r="E16" i="46"/>
  <c r="F16" i="46"/>
  <c r="G16" i="46"/>
  <c r="H16" i="46"/>
  <c r="I16" i="46"/>
  <c r="J18" i="46"/>
  <c r="J19" i="46"/>
  <c r="J20" i="46"/>
  <c r="J21" i="46"/>
  <c r="J22" i="46"/>
  <c r="J23" i="46"/>
  <c r="J24" i="46"/>
  <c r="J25" i="46"/>
  <c r="J26" i="46"/>
  <c r="D27" i="46"/>
  <c r="E27" i="46"/>
  <c r="F27" i="46"/>
  <c r="G27" i="46"/>
  <c r="H27" i="46"/>
  <c r="J27" i="46"/>
  <c r="J29" i="46"/>
  <c r="J31" i="46"/>
  <c r="D32" i="46"/>
  <c r="E32" i="46"/>
  <c r="F32" i="46"/>
  <c r="G32" i="46"/>
  <c r="H32" i="46"/>
  <c r="J34" i="46"/>
  <c r="J35" i="46"/>
  <c r="J38" i="46"/>
  <c r="J39" i="46"/>
  <c r="J40" i="46"/>
  <c r="J41" i="46"/>
  <c r="J42" i="46"/>
  <c r="D43" i="46"/>
  <c r="E43" i="46"/>
  <c r="F43" i="46"/>
  <c r="G43" i="46"/>
  <c r="H43" i="46"/>
  <c r="J45" i="46"/>
  <c r="J46" i="46"/>
  <c r="J47" i="46"/>
  <c r="J48" i="46"/>
  <c r="J49" i="46"/>
  <c r="J50" i="46"/>
  <c r="D51" i="46"/>
  <c r="E51" i="46"/>
  <c r="E52" i="46" s="1"/>
  <c r="F51" i="46"/>
  <c r="F52" i="46" s="1"/>
  <c r="G51" i="46"/>
  <c r="G52" i="46" s="1"/>
  <c r="H51" i="46"/>
  <c r="J56" i="46"/>
  <c r="D57" i="46"/>
  <c r="E57" i="46"/>
  <c r="F57" i="46"/>
  <c r="G57" i="46"/>
  <c r="H57" i="46"/>
  <c r="I59" i="46"/>
  <c r="J9" i="45"/>
  <c r="J10" i="45"/>
  <c r="D11" i="45"/>
  <c r="E11" i="45"/>
  <c r="F11" i="45"/>
  <c r="G11" i="45"/>
  <c r="H11" i="45"/>
  <c r="I11" i="45"/>
  <c r="J11" i="45"/>
  <c r="J13" i="45"/>
  <c r="J14" i="45"/>
  <c r="J15" i="45"/>
  <c r="E16" i="45"/>
  <c r="F16" i="45"/>
  <c r="G16" i="45"/>
  <c r="H16" i="45"/>
  <c r="I16" i="45"/>
  <c r="J18" i="45"/>
  <c r="J19" i="45"/>
  <c r="J20" i="45"/>
  <c r="J21" i="45"/>
  <c r="J22" i="45"/>
  <c r="J23" i="45"/>
  <c r="J24" i="45"/>
  <c r="J25" i="45"/>
  <c r="J26" i="45"/>
  <c r="D27" i="45"/>
  <c r="E27" i="45"/>
  <c r="F27" i="45"/>
  <c r="G27" i="45"/>
  <c r="H27" i="45"/>
  <c r="J27" i="45"/>
  <c r="J29" i="45"/>
  <c r="J30" i="45"/>
  <c r="D31" i="45"/>
  <c r="E31" i="45"/>
  <c r="F31" i="45"/>
  <c r="G31" i="45"/>
  <c r="H31" i="45"/>
  <c r="J33" i="45"/>
  <c r="J34" i="45"/>
  <c r="D35" i="45"/>
  <c r="E35" i="45"/>
  <c r="F35" i="45"/>
  <c r="G35" i="45"/>
  <c r="H35" i="45"/>
  <c r="J37" i="45"/>
  <c r="J38" i="45"/>
  <c r="J39" i="45"/>
  <c r="J40" i="45"/>
  <c r="J41" i="45"/>
  <c r="D42" i="45"/>
  <c r="J42" i="45" s="1"/>
  <c r="E42" i="45"/>
  <c r="F42" i="45"/>
  <c r="G42" i="45"/>
  <c r="H42" i="45"/>
  <c r="J45" i="45"/>
  <c r="J46" i="45"/>
  <c r="J47" i="45"/>
  <c r="J48" i="45"/>
  <c r="J49" i="45"/>
  <c r="D50" i="45"/>
  <c r="D51" i="45" s="1"/>
  <c r="D58" i="45" s="1"/>
  <c r="E50" i="45"/>
  <c r="E51" i="45" s="1"/>
  <c r="F50" i="45"/>
  <c r="F51" i="45" s="1"/>
  <c r="F58" i="45" s="1"/>
  <c r="G50" i="45"/>
  <c r="G51" i="45" s="1"/>
  <c r="G58" i="45" s="1"/>
  <c r="H50" i="45"/>
  <c r="J54" i="45"/>
  <c r="J55" i="45"/>
  <c r="D56" i="45"/>
  <c r="J56" i="45" s="1"/>
  <c r="E56" i="45"/>
  <c r="F56" i="45"/>
  <c r="G56" i="45"/>
  <c r="H56" i="45"/>
  <c r="I58" i="45"/>
  <c r="J9" i="44"/>
  <c r="J10" i="44"/>
  <c r="E11" i="44"/>
  <c r="F11" i="44"/>
  <c r="G11" i="44"/>
  <c r="H11" i="44"/>
  <c r="I11" i="44"/>
  <c r="J14" i="44"/>
  <c r="J15" i="44"/>
  <c r="D16" i="44"/>
  <c r="J16" i="44" s="1"/>
  <c r="E16" i="44"/>
  <c r="F16" i="44"/>
  <c r="G16" i="44"/>
  <c r="H16" i="44"/>
  <c r="I16" i="44"/>
  <c r="J18" i="44"/>
  <c r="J19" i="44"/>
  <c r="J20" i="44"/>
  <c r="J21" i="44"/>
  <c r="J22" i="44"/>
  <c r="J23" i="44"/>
  <c r="J24" i="44"/>
  <c r="J25" i="44"/>
  <c r="J26" i="44"/>
  <c r="J29" i="44"/>
  <c r="J30" i="44"/>
  <c r="D31" i="44"/>
  <c r="E31" i="44"/>
  <c r="F31" i="44"/>
  <c r="G31" i="44"/>
  <c r="H31" i="44"/>
  <c r="J33" i="44"/>
  <c r="J34" i="44"/>
  <c r="D35" i="44"/>
  <c r="E35" i="44"/>
  <c r="F35" i="44"/>
  <c r="G35" i="44"/>
  <c r="H35" i="44"/>
  <c r="J38" i="44"/>
  <c r="J39" i="44"/>
  <c r="J40" i="44"/>
  <c r="J41" i="44"/>
  <c r="E42" i="44"/>
  <c r="F42" i="44"/>
  <c r="G42" i="44"/>
  <c r="H42" i="44"/>
  <c r="J46" i="44"/>
  <c r="J47" i="44"/>
  <c r="J48" i="44"/>
  <c r="J49" i="44"/>
  <c r="D50" i="44"/>
  <c r="E50" i="44"/>
  <c r="F50" i="44"/>
  <c r="G50" i="44"/>
  <c r="H50" i="44"/>
  <c r="J54" i="44"/>
  <c r="J55" i="44"/>
  <c r="E56" i="44"/>
  <c r="I58" i="44"/>
  <c r="D11" i="16"/>
  <c r="E11" i="16"/>
  <c r="F11" i="16"/>
  <c r="D26" i="16"/>
  <c r="J8" i="42"/>
  <c r="J9" i="42"/>
  <c r="J10" i="42"/>
  <c r="D11" i="42"/>
  <c r="E11" i="42"/>
  <c r="F11" i="42"/>
  <c r="G11" i="42"/>
  <c r="H11" i="42"/>
  <c r="I11" i="42"/>
  <c r="J11" i="42"/>
  <c r="J13" i="42"/>
  <c r="J14" i="42"/>
  <c r="J15" i="42"/>
  <c r="D16" i="42"/>
  <c r="E16" i="42"/>
  <c r="F16" i="42"/>
  <c r="G16" i="42"/>
  <c r="H16" i="42"/>
  <c r="I16" i="42"/>
  <c r="J16" i="42"/>
  <c r="J18" i="42"/>
  <c r="J19" i="42"/>
  <c r="J20" i="42"/>
  <c r="J21" i="42"/>
  <c r="J22" i="42"/>
  <c r="J23" i="42"/>
  <c r="J24" i="42"/>
  <c r="J25" i="42"/>
  <c r="J26" i="42"/>
  <c r="D27" i="42"/>
  <c r="E27" i="42"/>
  <c r="F27" i="42"/>
  <c r="G27" i="42"/>
  <c r="H27" i="42"/>
  <c r="J27" i="42"/>
  <c r="J29" i="42"/>
  <c r="J30" i="42"/>
  <c r="D31" i="42"/>
  <c r="E31" i="42"/>
  <c r="F31" i="42"/>
  <c r="G31" i="42"/>
  <c r="H31" i="42"/>
  <c r="J31" i="42"/>
  <c r="J33" i="42"/>
  <c r="J34" i="42"/>
  <c r="D35" i="42"/>
  <c r="E35" i="42"/>
  <c r="F35" i="42"/>
  <c r="G35" i="42"/>
  <c r="H35" i="42"/>
  <c r="J35" i="42"/>
  <c r="J42" i="42"/>
  <c r="E43" i="42"/>
  <c r="F43" i="42"/>
  <c r="G43" i="42"/>
  <c r="H43" i="42"/>
  <c r="J45" i="42"/>
  <c r="J46" i="42"/>
  <c r="J47" i="42"/>
  <c r="J48" i="42"/>
  <c r="J49" i="42"/>
  <c r="J50" i="42"/>
  <c r="D51" i="42"/>
  <c r="E51" i="42"/>
  <c r="F51" i="42"/>
  <c r="G51" i="42"/>
  <c r="H51" i="42"/>
  <c r="J51" i="42"/>
  <c r="D52" i="42"/>
  <c r="E52" i="42"/>
  <c r="F52" i="42"/>
  <c r="G52" i="42"/>
  <c r="H52" i="42"/>
  <c r="J52" i="42"/>
  <c r="J55" i="42"/>
  <c r="J56" i="42"/>
  <c r="D57" i="42"/>
  <c r="E57" i="42"/>
  <c r="F57" i="42"/>
  <c r="G57" i="42"/>
  <c r="H57" i="42"/>
  <c r="J57" i="42"/>
  <c r="D59" i="42"/>
  <c r="E59" i="42"/>
  <c r="F59" i="42"/>
  <c r="G59" i="42"/>
  <c r="H59" i="42"/>
  <c r="I59" i="42"/>
  <c r="J59" i="42"/>
  <c r="D28" i="30" s="1"/>
  <c r="J10" i="41"/>
  <c r="J14" i="41"/>
  <c r="F15" i="41"/>
  <c r="G15" i="41"/>
  <c r="H15" i="41"/>
  <c r="I15" i="41"/>
  <c r="I20" i="41"/>
  <c r="J23" i="41"/>
  <c r="J24" i="41"/>
  <c r="J25" i="41"/>
  <c r="J26" i="41"/>
  <c r="J27" i="41"/>
  <c r="J28" i="41"/>
  <c r="J29" i="41"/>
  <c r="J30" i="41"/>
  <c r="J38" i="41"/>
  <c r="J39" i="41"/>
  <c r="H40" i="41"/>
  <c r="J55" i="41"/>
  <c r="J69" i="41"/>
  <c r="J70" i="41"/>
  <c r="J71" i="41"/>
  <c r="E72" i="41"/>
  <c r="F72" i="41"/>
  <c r="G72" i="41"/>
  <c r="H72" i="41"/>
  <c r="J76" i="41"/>
  <c r="E79" i="41"/>
  <c r="F79" i="41"/>
  <c r="G79" i="41"/>
  <c r="H79" i="41"/>
  <c r="I81" i="41"/>
  <c r="J9" i="40"/>
  <c r="J10" i="40"/>
  <c r="E11" i="40"/>
  <c r="F11" i="40"/>
  <c r="G11" i="40"/>
  <c r="H11" i="40"/>
  <c r="I11" i="40"/>
  <c r="J13" i="40"/>
  <c r="J14" i="40"/>
  <c r="J15" i="40"/>
  <c r="E16" i="40"/>
  <c r="F16" i="40"/>
  <c r="G16" i="40"/>
  <c r="H16" i="40"/>
  <c r="I16" i="40"/>
  <c r="J18" i="40"/>
  <c r="J19" i="40"/>
  <c r="J20" i="40"/>
  <c r="J21" i="40"/>
  <c r="J22" i="40"/>
  <c r="J23" i="40"/>
  <c r="J24" i="40"/>
  <c r="J25" i="40"/>
  <c r="J26" i="40"/>
  <c r="D27" i="40"/>
  <c r="E27" i="40"/>
  <c r="F27" i="40"/>
  <c r="G27" i="40"/>
  <c r="H27" i="40"/>
  <c r="J29" i="40"/>
  <c r="J30" i="40"/>
  <c r="D31" i="40"/>
  <c r="E31" i="40"/>
  <c r="F31" i="40"/>
  <c r="G31" i="40"/>
  <c r="H31" i="40"/>
  <c r="J33" i="40"/>
  <c r="J35" i="40"/>
  <c r="D36" i="40"/>
  <c r="E36" i="40"/>
  <c r="F36" i="40"/>
  <c r="G36" i="40"/>
  <c r="H36" i="40"/>
  <c r="J36" i="40"/>
  <c r="J38" i="40"/>
  <c r="J39" i="40"/>
  <c r="J40" i="40"/>
  <c r="J41" i="40"/>
  <c r="D42" i="40"/>
  <c r="E42" i="40"/>
  <c r="F42" i="40"/>
  <c r="G42" i="40"/>
  <c r="H42" i="40"/>
  <c r="J44" i="40"/>
  <c r="J45" i="40"/>
  <c r="J47" i="40"/>
  <c r="J48" i="40"/>
  <c r="J49" i="40"/>
  <c r="D50" i="40"/>
  <c r="D51" i="40" s="1"/>
  <c r="E50" i="40"/>
  <c r="E51" i="40" s="1"/>
  <c r="F50" i="40"/>
  <c r="F51" i="40" s="1"/>
  <c r="G50" i="40"/>
  <c r="G51" i="40" s="1"/>
  <c r="H50" i="40"/>
  <c r="H51" i="40" s="1"/>
  <c r="J55" i="40"/>
  <c r="I58" i="40"/>
  <c r="J8" i="39"/>
  <c r="J9" i="39"/>
  <c r="J10" i="39"/>
  <c r="D11" i="39"/>
  <c r="E11" i="39"/>
  <c r="F11" i="39"/>
  <c r="G11" i="39"/>
  <c r="H11" i="39"/>
  <c r="I11" i="39"/>
  <c r="J11" i="39"/>
  <c r="J13" i="39"/>
  <c r="J14" i="39"/>
  <c r="J15" i="39"/>
  <c r="D16" i="39"/>
  <c r="E16" i="39"/>
  <c r="F16" i="39"/>
  <c r="G16" i="39"/>
  <c r="H16" i="39"/>
  <c r="I16" i="39"/>
  <c r="J16" i="39"/>
  <c r="J18" i="39"/>
  <c r="J19" i="39"/>
  <c r="J20" i="39"/>
  <c r="J21" i="39"/>
  <c r="J22" i="39"/>
  <c r="J23" i="39"/>
  <c r="J24" i="39"/>
  <c r="J25" i="39"/>
  <c r="J26" i="39"/>
  <c r="D27" i="39"/>
  <c r="E27" i="39"/>
  <c r="F27" i="39"/>
  <c r="G27" i="39"/>
  <c r="H27" i="39"/>
  <c r="J27" i="39"/>
  <c r="J29" i="39"/>
  <c r="J30" i="39"/>
  <c r="D31" i="39"/>
  <c r="E31" i="39"/>
  <c r="F31" i="39"/>
  <c r="G31" i="39"/>
  <c r="H31" i="39"/>
  <c r="J31" i="39"/>
  <c r="J33" i="39"/>
  <c r="J34" i="39"/>
  <c r="D35" i="39"/>
  <c r="E35" i="39"/>
  <c r="F35" i="39"/>
  <c r="G35" i="39"/>
  <c r="H35" i="39"/>
  <c r="J35" i="39"/>
  <c r="J37" i="39"/>
  <c r="J38" i="39"/>
  <c r="J39" i="39"/>
  <c r="J40" i="39"/>
  <c r="J41" i="39"/>
  <c r="J43" i="39"/>
  <c r="J44" i="39"/>
  <c r="J45" i="39"/>
  <c r="J46" i="39"/>
  <c r="J47" i="39"/>
  <c r="J48" i="39"/>
  <c r="D49" i="39"/>
  <c r="E49" i="39"/>
  <c r="F49" i="39"/>
  <c r="G49" i="39"/>
  <c r="H49" i="39"/>
  <c r="J49" i="39"/>
  <c r="D50" i="39"/>
  <c r="E50" i="39"/>
  <c r="F50" i="39"/>
  <c r="G50" i="39"/>
  <c r="H50" i="39"/>
  <c r="J50" i="39"/>
  <c r="J53" i="39"/>
  <c r="J54" i="39"/>
  <c r="D55" i="39"/>
  <c r="E55" i="39"/>
  <c r="F55" i="39"/>
  <c r="G55" i="39"/>
  <c r="H55" i="39"/>
  <c r="J55" i="39"/>
  <c r="D57" i="39"/>
  <c r="E57" i="39"/>
  <c r="F57" i="39"/>
  <c r="G57" i="39"/>
  <c r="H57" i="39"/>
  <c r="I57" i="39"/>
  <c r="J57" i="39"/>
  <c r="J8" i="38"/>
  <c r="J9" i="38"/>
  <c r="J10" i="38"/>
  <c r="D11" i="38"/>
  <c r="E11" i="38"/>
  <c r="F11" i="38"/>
  <c r="G11" i="38"/>
  <c r="H11" i="38"/>
  <c r="I11" i="38"/>
  <c r="J11" i="38"/>
  <c r="J13" i="38"/>
  <c r="J14" i="38"/>
  <c r="J15" i="38"/>
  <c r="D16" i="38"/>
  <c r="E16" i="38"/>
  <c r="F16" i="38"/>
  <c r="G16" i="38"/>
  <c r="H16" i="38"/>
  <c r="I16" i="38"/>
  <c r="J18" i="38"/>
  <c r="J19" i="38"/>
  <c r="J20" i="38"/>
  <c r="J21" i="38"/>
  <c r="J22" i="38"/>
  <c r="J23" i="38"/>
  <c r="J24" i="38"/>
  <c r="J25" i="38"/>
  <c r="J26" i="38"/>
  <c r="E27" i="38"/>
  <c r="F27" i="38"/>
  <c r="G27" i="38"/>
  <c r="H27" i="38"/>
  <c r="J27" i="38"/>
  <c r="J31" i="38"/>
  <c r="J32" i="38"/>
  <c r="E33" i="38"/>
  <c r="F33" i="38"/>
  <c r="G33" i="38"/>
  <c r="H33" i="38"/>
  <c r="J36" i="38"/>
  <c r="D37" i="38"/>
  <c r="E37" i="38"/>
  <c r="F37" i="38"/>
  <c r="G37" i="38"/>
  <c r="H37" i="38"/>
  <c r="J37" i="38"/>
  <c r="J39" i="38"/>
  <c r="J40" i="38"/>
  <c r="J41" i="38"/>
  <c r="J42" i="38"/>
  <c r="D43" i="38"/>
  <c r="E43" i="38"/>
  <c r="F43" i="38"/>
  <c r="G43" i="38"/>
  <c r="H43" i="38"/>
  <c r="J43" i="38"/>
  <c r="J45" i="38"/>
  <c r="J46" i="38"/>
  <c r="J47" i="38"/>
  <c r="J48" i="38"/>
  <c r="J49" i="38"/>
  <c r="J50" i="38"/>
  <c r="D51" i="38"/>
  <c r="J51" i="38" s="1"/>
  <c r="E51" i="38"/>
  <c r="F51" i="38"/>
  <c r="G51" i="38"/>
  <c r="G52" i="38" s="1"/>
  <c r="G59" i="38" s="1"/>
  <c r="H51" i="38"/>
  <c r="H52" i="38" s="1"/>
  <c r="H59" i="38" s="1"/>
  <c r="E52" i="38"/>
  <c r="E59" i="38" s="1"/>
  <c r="F52" i="38"/>
  <c r="F59" i="38" s="1"/>
  <c r="J56" i="38"/>
  <c r="D57" i="38"/>
  <c r="E57" i="38"/>
  <c r="F57" i="38"/>
  <c r="G57" i="38"/>
  <c r="H57" i="38"/>
  <c r="I59" i="38"/>
  <c r="J8" i="37"/>
  <c r="J9" i="37"/>
  <c r="J11" i="37" s="1"/>
  <c r="J10" i="37"/>
  <c r="D11" i="37"/>
  <c r="E11" i="37"/>
  <c r="F11" i="37"/>
  <c r="G11" i="37"/>
  <c r="H11" i="37"/>
  <c r="I11" i="37"/>
  <c r="J13" i="37"/>
  <c r="J16" i="37" s="1"/>
  <c r="J14" i="37"/>
  <c r="J15" i="37"/>
  <c r="D16" i="37"/>
  <c r="E16" i="37"/>
  <c r="F16" i="37"/>
  <c r="G16" i="37"/>
  <c r="H16" i="37"/>
  <c r="I16" i="37"/>
  <c r="F27" i="37"/>
  <c r="G27" i="37"/>
  <c r="H27" i="37"/>
  <c r="H57" i="37" s="1"/>
  <c r="H67" i="37" s="1"/>
  <c r="E33" i="37"/>
  <c r="F33" i="37"/>
  <c r="G33" i="37"/>
  <c r="J33" i="37" s="1"/>
  <c r="H33" i="37"/>
  <c r="E42" i="37"/>
  <c r="F42" i="37"/>
  <c r="G42" i="37"/>
  <c r="H42" i="37"/>
  <c r="J44" i="37"/>
  <c r="J45" i="37"/>
  <c r="J46" i="37"/>
  <c r="J47" i="37"/>
  <c r="D48" i="37"/>
  <c r="D12" i="30" s="1"/>
  <c r="E48" i="37"/>
  <c r="F48" i="37"/>
  <c r="F57" i="37" s="1"/>
  <c r="G48" i="37"/>
  <c r="H48" i="37"/>
  <c r="J50" i="37"/>
  <c r="J51" i="37"/>
  <c r="J52" i="37"/>
  <c r="J53" i="37"/>
  <c r="J54" i="37"/>
  <c r="J55" i="37"/>
  <c r="E56" i="37"/>
  <c r="E57" i="37" s="1"/>
  <c r="E67" i="37" s="1"/>
  <c r="F56" i="37"/>
  <c r="G56" i="37"/>
  <c r="G57" i="37" s="1"/>
  <c r="H56" i="37"/>
  <c r="J60" i="37"/>
  <c r="J64" i="37"/>
  <c r="E65" i="37"/>
  <c r="F65" i="37"/>
  <c r="G65" i="37"/>
  <c r="H65" i="37"/>
  <c r="I67" i="37"/>
  <c r="J8" i="36"/>
  <c r="J9" i="36"/>
  <c r="J10" i="36"/>
  <c r="D11" i="36"/>
  <c r="E11" i="36"/>
  <c r="F11" i="36"/>
  <c r="G11" i="36"/>
  <c r="H11" i="36"/>
  <c r="I11" i="36"/>
  <c r="J11" i="36"/>
  <c r="J13" i="36"/>
  <c r="J14" i="36"/>
  <c r="J15" i="36"/>
  <c r="D16" i="36"/>
  <c r="E16" i="36"/>
  <c r="F16" i="36"/>
  <c r="G16" i="36"/>
  <c r="H16" i="36"/>
  <c r="I16" i="36"/>
  <c r="J16" i="36"/>
  <c r="J18" i="36"/>
  <c r="J19" i="36"/>
  <c r="J20" i="36"/>
  <c r="J21" i="36"/>
  <c r="J22" i="36"/>
  <c r="J23" i="36"/>
  <c r="J24" i="36"/>
  <c r="J25" i="36"/>
  <c r="J26" i="36"/>
  <c r="D27" i="36"/>
  <c r="E27" i="36"/>
  <c r="F27" i="36"/>
  <c r="G27" i="36"/>
  <c r="H27" i="36"/>
  <c r="J27" i="36"/>
  <c r="J29" i="36"/>
  <c r="E32" i="36"/>
  <c r="F32" i="36"/>
  <c r="G32" i="36"/>
  <c r="H32" i="36"/>
  <c r="J36" i="36"/>
  <c r="J38" i="36"/>
  <c r="J39" i="36"/>
  <c r="J40" i="36"/>
  <c r="J41" i="36"/>
  <c r="D42" i="36"/>
  <c r="E42" i="36"/>
  <c r="F42" i="36"/>
  <c r="G42" i="36"/>
  <c r="H42" i="36"/>
  <c r="J42" i="36"/>
  <c r="J46" i="36"/>
  <c r="J47" i="36"/>
  <c r="J48" i="36"/>
  <c r="J49" i="36"/>
  <c r="D50" i="36"/>
  <c r="D51" i="36" s="1"/>
  <c r="E50" i="36"/>
  <c r="E51" i="36" s="1"/>
  <c r="F50" i="36"/>
  <c r="F51" i="36" s="1"/>
  <c r="G50" i="36"/>
  <c r="G51" i="36" s="1"/>
  <c r="H50" i="36"/>
  <c r="H51" i="36" s="1"/>
  <c r="J50" i="36"/>
  <c r="J56" i="36"/>
  <c r="I58" i="36"/>
  <c r="I66" i="35"/>
  <c r="H64" i="35"/>
  <c r="G64" i="35"/>
  <c r="F64" i="35"/>
  <c r="E64" i="35"/>
  <c r="D64" i="35"/>
  <c r="J63" i="35"/>
  <c r="J62" i="35"/>
  <c r="H58" i="35"/>
  <c r="G58" i="35"/>
  <c r="F58" i="35"/>
  <c r="E58" i="35"/>
  <c r="D58" i="35"/>
  <c r="J57" i="35"/>
  <c r="J56" i="35"/>
  <c r="J55" i="35"/>
  <c r="J54" i="35"/>
  <c r="J53" i="35"/>
  <c r="J52" i="35"/>
  <c r="H50" i="35"/>
  <c r="G50" i="35"/>
  <c r="F50" i="35"/>
  <c r="E50" i="35"/>
  <c r="J50" i="35"/>
  <c r="J49" i="35"/>
  <c r="J48" i="35"/>
  <c r="J47" i="35"/>
  <c r="J46" i="35"/>
  <c r="H41" i="35"/>
  <c r="G41" i="35"/>
  <c r="F41" i="35"/>
  <c r="E41" i="35"/>
  <c r="J41" i="35"/>
  <c r="H33" i="35"/>
  <c r="G33" i="35"/>
  <c r="F33" i="35"/>
  <c r="E33" i="35"/>
  <c r="J33" i="35"/>
  <c r="J32" i="35"/>
  <c r="H22" i="35"/>
  <c r="G22" i="35"/>
  <c r="F22" i="35"/>
  <c r="E22" i="35"/>
  <c r="D22" i="35"/>
  <c r="J21" i="35"/>
  <c r="J20" i="35"/>
  <c r="J19" i="35"/>
  <c r="J18" i="35"/>
  <c r="I16" i="35"/>
  <c r="H16" i="35"/>
  <c r="G16" i="35"/>
  <c r="F16" i="35"/>
  <c r="E16" i="35"/>
  <c r="D16" i="35"/>
  <c r="J15" i="35"/>
  <c r="J14" i="35"/>
  <c r="J13" i="35"/>
  <c r="J16" i="35" s="1"/>
  <c r="I11" i="35"/>
  <c r="H11" i="35"/>
  <c r="G11" i="35"/>
  <c r="F11" i="35"/>
  <c r="E11" i="35"/>
  <c r="D11" i="35"/>
  <c r="J10" i="35"/>
  <c r="J9" i="35"/>
  <c r="J8" i="35"/>
  <c r="J11" i="35" s="1"/>
  <c r="J20" i="31"/>
  <c r="J18" i="29"/>
  <c r="J19" i="29"/>
  <c r="J18" i="28"/>
  <c r="J19" i="28"/>
  <c r="J18" i="27"/>
  <c r="J19" i="27"/>
  <c r="J10" i="16"/>
  <c r="J18" i="16"/>
  <c r="J9" i="16"/>
  <c r="E16" i="16"/>
  <c r="I58" i="33"/>
  <c r="J56" i="33"/>
  <c r="H56" i="33"/>
  <c r="G56" i="33"/>
  <c r="F56" i="33"/>
  <c r="E56" i="33"/>
  <c r="D56" i="33"/>
  <c r="J55" i="33"/>
  <c r="J54" i="33"/>
  <c r="H50" i="33"/>
  <c r="G50" i="33"/>
  <c r="F50" i="33"/>
  <c r="E50" i="33"/>
  <c r="D50" i="33"/>
  <c r="J49" i="33"/>
  <c r="J48" i="33"/>
  <c r="J47" i="33"/>
  <c r="J46" i="33"/>
  <c r="J45" i="33"/>
  <c r="J44" i="33"/>
  <c r="H42" i="33"/>
  <c r="H51" i="33" s="1"/>
  <c r="G42" i="33"/>
  <c r="F42" i="33"/>
  <c r="E42" i="33"/>
  <c r="D42" i="33"/>
  <c r="J42" i="33" s="1"/>
  <c r="J41" i="33"/>
  <c r="H35" i="33"/>
  <c r="G35" i="33"/>
  <c r="F35" i="33"/>
  <c r="E35" i="33"/>
  <c r="D35" i="33"/>
  <c r="J35" i="33" s="1"/>
  <c r="J34" i="33"/>
  <c r="J33" i="33"/>
  <c r="H31" i="33"/>
  <c r="G31" i="33"/>
  <c r="F31" i="33"/>
  <c r="E31" i="33"/>
  <c r="D31" i="33"/>
  <c r="J31" i="33" s="1"/>
  <c r="J30" i="33"/>
  <c r="J29" i="33"/>
  <c r="H27" i="33"/>
  <c r="G27" i="33"/>
  <c r="F27" i="33"/>
  <c r="E27" i="33"/>
  <c r="D27" i="33"/>
  <c r="J27" i="33" s="1"/>
  <c r="J26" i="33"/>
  <c r="J25" i="33"/>
  <c r="J24" i="33"/>
  <c r="J23" i="33"/>
  <c r="J22" i="33"/>
  <c r="J21" i="33"/>
  <c r="J20" i="33"/>
  <c r="I16" i="33"/>
  <c r="H16" i="33"/>
  <c r="J15" i="33"/>
  <c r="J14" i="33"/>
  <c r="H13" i="33"/>
  <c r="I11" i="33"/>
  <c r="H11" i="33"/>
  <c r="G11" i="33"/>
  <c r="G13" i="33" s="1"/>
  <c r="G16" i="33" s="1"/>
  <c r="F11" i="33"/>
  <c r="F13" i="33" s="1"/>
  <c r="F16" i="33" s="1"/>
  <c r="E11" i="33"/>
  <c r="E13" i="33" s="1"/>
  <c r="E16" i="33" s="1"/>
  <c r="D11" i="33"/>
  <c r="D13" i="33" s="1"/>
  <c r="J10" i="33"/>
  <c r="J9" i="33"/>
  <c r="J8" i="33"/>
  <c r="J11" i="33" s="1"/>
  <c r="E56" i="28"/>
  <c r="F56" i="28"/>
  <c r="J40" i="28"/>
  <c r="H16" i="28"/>
  <c r="J8" i="29"/>
  <c r="J11" i="29" s="1"/>
  <c r="I59" i="31"/>
  <c r="H57" i="31"/>
  <c r="G57" i="31"/>
  <c r="F57" i="31"/>
  <c r="E57" i="31"/>
  <c r="D57" i="31"/>
  <c r="J57" i="31" s="1"/>
  <c r="J56" i="31"/>
  <c r="J55" i="31"/>
  <c r="H51" i="31"/>
  <c r="G51" i="31"/>
  <c r="F51" i="31"/>
  <c r="E51" i="31"/>
  <c r="D51" i="31"/>
  <c r="J50" i="31"/>
  <c r="J49" i="31"/>
  <c r="J48" i="31"/>
  <c r="J47" i="31"/>
  <c r="J46" i="31"/>
  <c r="J45" i="31"/>
  <c r="H43" i="31"/>
  <c r="G43" i="31"/>
  <c r="F43" i="31"/>
  <c r="E43" i="31"/>
  <c r="D43" i="31"/>
  <c r="J42" i="31"/>
  <c r="J41" i="31"/>
  <c r="J39" i="31"/>
  <c r="J38" i="31"/>
  <c r="H36" i="31"/>
  <c r="G36" i="31"/>
  <c r="F36" i="31"/>
  <c r="E36" i="31"/>
  <c r="D36" i="31"/>
  <c r="J36" i="31" s="1"/>
  <c r="J35" i="31"/>
  <c r="J34" i="31"/>
  <c r="H32" i="31"/>
  <c r="G32" i="31"/>
  <c r="F32" i="31"/>
  <c r="E32" i="31"/>
  <c r="D32" i="31"/>
  <c r="J32" i="31" s="1"/>
  <c r="J31" i="31"/>
  <c r="J30" i="31"/>
  <c r="H28" i="31"/>
  <c r="J27" i="31"/>
  <c r="J26" i="31"/>
  <c r="J25" i="31"/>
  <c r="J24" i="31"/>
  <c r="J23" i="31"/>
  <c r="J22" i="31"/>
  <c r="J21" i="31"/>
  <c r="I17" i="31"/>
  <c r="H17" i="31"/>
  <c r="G17" i="31"/>
  <c r="F17" i="31"/>
  <c r="E17" i="31"/>
  <c r="D17" i="31"/>
  <c r="J16" i="31"/>
  <c r="J15" i="31"/>
  <c r="I12" i="31"/>
  <c r="J11" i="31"/>
  <c r="J9" i="31"/>
  <c r="F16" i="16"/>
  <c r="I61" i="29"/>
  <c r="J58" i="29"/>
  <c r="J57" i="29"/>
  <c r="H53" i="29"/>
  <c r="G53" i="29"/>
  <c r="F53" i="29"/>
  <c r="J52" i="29"/>
  <c r="J51" i="29"/>
  <c r="J50" i="29"/>
  <c r="H45" i="29"/>
  <c r="G45" i="29"/>
  <c r="F45" i="29"/>
  <c r="E45" i="29"/>
  <c r="E12" i="30" s="1"/>
  <c r="J44" i="29"/>
  <c r="J43" i="29"/>
  <c r="J41" i="29"/>
  <c r="J40" i="29"/>
  <c r="H38" i="29"/>
  <c r="G38" i="29"/>
  <c r="G11" i="30" s="1"/>
  <c r="F38" i="29"/>
  <c r="F11" i="30" s="1"/>
  <c r="E38" i="29"/>
  <c r="E11" i="30" s="1"/>
  <c r="D38" i="29"/>
  <c r="J37" i="29"/>
  <c r="J36" i="29"/>
  <c r="H34" i="29"/>
  <c r="H10" i="30" s="1"/>
  <c r="G34" i="29"/>
  <c r="F34" i="29"/>
  <c r="E34" i="29"/>
  <c r="H27" i="29"/>
  <c r="G27" i="29"/>
  <c r="F27" i="29"/>
  <c r="E27" i="29"/>
  <c r="D27" i="29"/>
  <c r="J26" i="29"/>
  <c r="J25" i="29"/>
  <c r="J24" i="29"/>
  <c r="J23" i="29"/>
  <c r="J22" i="29"/>
  <c r="J21" i="29"/>
  <c r="J20" i="29"/>
  <c r="I16" i="29"/>
  <c r="H16" i="29"/>
  <c r="G16" i="29"/>
  <c r="F16" i="29"/>
  <c r="E16" i="29"/>
  <c r="D16" i="29"/>
  <c r="J15" i="29"/>
  <c r="J14" i="29"/>
  <c r="J13" i="29"/>
  <c r="I11" i="29"/>
  <c r="H11" i="29"/>
  <c r="G11" i="29"/>
  <c r="F11" i="29"/>
  <c r="E11" i="29"/>
  <c r="D11" i="29"/>
  <c r="J10" i="29"/>
  <c r="J9" i="29"/>
  <c r="I58" i="28"/>
  <c r="H56" i="28"/>
  <c r="G56" i="28"/>
  <c r="D56" i="28"/>
  <c r="J55" i="28"/>
  <c r="H50" i="28"/>
  <c r="G50" i="28"/>
  <c r="F50" i="28"/>
  <c r="E50" i="28"/>
  <c r="D50" i="28"/>
  <c r="J49" i="28"/>
  <c r="J48" i="28"/>
  <c r="J47" i="28"/>
  <c r="J46" i="28"/>
  <c r="J45" i="28"/>
  <c r="J44" i="28"/>
  <c r="H42" i="28"/>
  <c r="G42" i="28"/>
  <c r="F42" i="28"/>
  <c r="E42" i="28"/>
  <c r="D42" i="28"/>
  <c r="J41" i="28"/>
  <c r="J39" i="28"/>
  <c r="J38" i="28"/>
  <c r="J37" i="28"/>
  <c r="H35" i="28"/>
  <c r="G35" i="28"/>
  <c r="F35" i="28"/>
  <c r="E35" i="28"/>
  <c r="D35" i="28"/>
  <c r="J34" i="28"/>
  <c r="J33" i="28"/>
  <c r="H31" i="28"/>
  <c r="G31" i="28"/>
  <c r="F31" i="28"/>
  <c r="E31" i="28"/>
  <c r="D31" i="28"/>
  <c r="J30" i="28"/>
  <c r="J29" i="28"/>
  <c r="H27" i="28"/>
  <c r="G27" i="28"/>
  <c r="F27" i="28"/>
  <c r="E27" i="28"/>
  <c r="D27" i="28"/>
  <c r="J26" i="28"/>
  <c r="J25" i="28"/>
  <c r="J24" i="28"/>
  <c r="J23" i="28"/>
  <c r="J22" i="28"/>
  <c r="J21" i="28"/>
  <c r="J20" i="28"/>
  <c r="I16" i="28"/>
  <c r="J15" i="28"/>
  <c r="J14" i="28"/>
  <c r="I11" i="28"/>
  <c r="H11" i="28"/>
  <c r="G11" i="28"/>
  <c r="G16" i="28" s="1"/>
  <c r="F11" i="28"/>
  <c r="F16" i="28" s="1"/>
  <c r="E11" i="28"/>
  <c r="E16" i="28" s="1"/>
  <c r="D11" i="28"/>
  <c r="D16" i="28" s="1"/>
  <c r="J10" i="28"/>
  <c r="J9" i="28"/>
  <c r="J8" i="28"/>
  <c r="I59" i="27"/>
  <c r="H57" i="27"/>
  <c r="G57" i="27"/>
  <c r="F57" i="27"/>
  <c r="E57" i="27"/>
  <c r="D57" i="27"/>
  <c r="J56" i="27"/>
  <c r="J55" i="27"/>
  <c r="H51" i="27"/>
  <c r="G51" i="27"/>
  <c r="F51" i="27"/>
  <c r="E51" i="27"/>
  <c r="D51" i="27"/>
  <c r="J50" i="27"/>
  <c r="J49" i="27"/>
  <c r="J48" i="27"/>
  <c r="J47" i="27"/>
  <c r="J46" i="27"/>
  <c r="J45" i="27"/>
  <c r="J51" i="27" s="1"/>
  <c r="H43" i="27"/>
  <c r="H36" i="27"/>
  <c r="G36" i="27"/>
  <c r="F36" i="27"/>
  <c r="E36" i="27"/>
  <c r="D36" i="27"/>
  <c r="J35" i="27"/>
  <c r="J34" i="27"/>
  <c r="J36" i="27" s="1"/>
  <c r="H32" i="27"/>
  <c r="F32" i="27"/>
  <c r="E32" i="27"/>
  <c r="D32" i="27"/>
  <c r="J31" i="27"/>
  <c r="J30" i="27"/>
  <c r="H27" i="27"/>
  <c r="G27" i="27"/>
  <c r="F27" i="27"/>
  <c r="E27" i="27"/>
  <c r="D27" i="27"/>
  <c r="J26" i="27"/>
  <c r="J25" i="27"/>
  <c r="J24" i="27"/>
  <c r="J23" i="27"/>
  <c r="J22" i="27"/>
  <c r="J21" i="27"/>
  <c r="J20" i="27"/>
  <c r="I16" i="27"/>
  <c r="J15" i="27"/>
  <c r="J14" i="27"/>
  <c r="I11" i="27"/>
  <c r="H16" i="27"/>
  <c r="G16" i="27"/>
  <c r="F16" i="27"/>
  <c r="E16" i="27"/>
  <c r="D16" i="27"/>
  <c r="J10" i="27"/>
  <c r="J9" i="27"/>
  <c r="J11" i="27"/>
  <c r="E52" i="16"/>
  <c r="F52" i="16"/>
  <c r="G52" i="16"/>
  <c r="H52" i="16"/>
  <c r="D52" i="16"/>
  <c r="J51" i="16"/>
  <c r="J50" i="16"/>
  <c r="E46" i="16"/>
  <c r="F46" i="16"/>
  <c r="G46" i="16"/>
  <c r="H46" i="16"/>
  <c r="D46" i="16"/>
  <c r="E41" i="16"/>
  <c r="F41" i="16"/>
  <c r="G41" i="16"/>
  <c r="H41" i="16"/>
  <c r="D41" i="16"/>
  <c r="J40" i="16"/>
  <c r="E34" i="16"/>
  <c r="F34" i="16"/>
  <c r="G34" i="16"/>
  <c r="H34" i="16"/>
  <c r="D34" i="16"/>
  <c r="J32" i="16"/>
  <c r="J33" i="16"/>
  <c r="J38" i="16"/>
  <c r="J39" i="16"/>
  <c r="J43" i="16"/>
  <c r="J44" i="16"/>
  <c r="J45" i="16"/>
  <c r="E30" i="16"/>
  <c r="F30" i="16"/>
  <c r="G30" i="16"/>
  <c r="H30" i="16"/>
  <c r="D30" i="16"/>
  <c r="J29" i="16"/>
  <c r="J28" i="16"/>
  <c r="J30" i="16" s="1"/>
  <c r="E26" i="16"/>
  <c r="F26" i="16"/>
  <c r="G26" i="16"/>
  <c r="H26" i="16"/>
  <c r="J20" i="16"/>
  <c r="J21" i="16"/>
  <c r="J22" i="16"/>
  <c r="J23" i="16"/>
  <c r="J24" i="16"/>
  <c r="J25" i="16"/>
  <c r="J19" i="16"/>
  <c r="G11" i="16"/>
  <c r="H11" i="16"/>
  <c r="G16" i="16"/>
  <c r="H16" i="16"/>
  <c r="D16" i="16"/>
  <c r="J14" i="16"/>
  <c r="J15" i="16"/>
  <c r="D58" i="36" l="1"/>
  <c r="J51" i="36"/>
  <c r="H58" i="36"/>
  <c r="G58" i="36"/>
  <c r="F58" i="36"/>
  <c r="E58" i="36"/>
  <c r="J58" i="36"/>
  <c r="D24" i="30" s="1"/>
  <c r="E58" i="40"/>
  <c r="J50" i="40"/>
  <c r="J79" i="41"/>
  <c r="D73" i="41"/>
  <c r="J57" i="38"/>
  <c r="D52" i="38"/>
  <c r="E59" i="46"/>
  <c r="G12" i="30"/>
  <c r="F51" i="44"/>
  <c r="D8" i="30"/>
  <c r="H12" i="30"/>
  <c r="E51" i="44"/>
  <c r="E58" i="44" s="1"/>
  <c r="J42" i="44"/>
  <c r="E9" i="30"/>
  <c r="H8" i="30"/>
  <c r="J50" i="44"/>
  <c r="H13" i="30"/>
  <c r="F56" i="44"/>
  <c r="F58" i="44" s="1"/>
  <c r="F13" i="30"/>
  <c r="H7" i="30"/>
  <c r="F10" i="30"/>
  <c r="E10" i="30"/>
  <c r="G10" i="30"/>
  <c r="D9" i="30"/>
  <c r="D51" i="44"/>
  <c r="D56" i="44" s="1"/>
  <c r="D58" i="44" s="1"/>
  <c r="H11" i="30"/>
  <c r="H51" i="44"/>
  <c r="H56" i="44" s="1"/>
  <c r="H58" i="44" s="1"/>
  <c r="G67" i="37"/>
  <c r="F67" i="37"/>
  <c r="F12" i="30"/>
  <c r="D57" i="37"/>
  <c r="J57" i="37" s="1"/>
  <c r="D7" i="30"/>
  <c r="F9" i="30"/>
  <c r="J48" i="37"/>
  <c r="J56" i="37"/>
  <c r="G9" i="30"/>
  <c r="H9" i="30"/>
  <c r="G13" i="30"/>
  <c r="D67" i="37"/>
  <c r="D34" i="29"/>
  <c r="D10" i="30"/>
  <c r="J34" i="29"/>
  <c r="J29" i="29"/>
  <c r="E47" i="29"/>
  <c r="E53" i="29" s="1"/>
  <c r="E13" i="30" s="1"/>
  <c r="D53" i="29"/>
  <c r="J16" i="29"/>
  <c r="J38" i="29"/>
  <c r="D11" i="30"/>
  <c r="G59" i="29"/>
  <c r="D13" i="47"/>
  <c r="E7" i="30"/>
  <c r="F11" i="47"/>
  <c r="G11" i="47"/>
  <c r="G13" i="47" s="1"/>
  <c r="G16" i="47" s="1"/>
  <c r="I23" i="47"/>
  <c r="I21" i="47"/>
  <c r="D16" i="47"/>
  <c r="F42" i="41"/>
  <c r="E52" i="41"/>
  <c r="F43" i="41"/>
  <c r="G43" i="41" s="1"/>
  <c r="H43" i="41" s="1"/>
  <c r="C13" i="47"/>
  <c r="C16" i="47" s="1"/>
  <c r="I40" i="47"/>
  <c r="I29" i="47"/>
  <c r="E11" i="47"/>
  <c r="I33" i="47"/>
  <c r="F54" i="47"/>
  <c r="I48" i="47"/>
  <c r="G58" i="40"/>
  <c r="F58" i="40"/>
  <c r="J42" i="40"/>
  <c r="J31" i="40"/>
  <c r="J27" i="40"/>
  <c r="J11" i="40"/>
  <c r="J35" i="44"/>
  <c r="J31" i="44"/>
  <c r="J35" i="45"/>
  <c r="J31" i="45"/>
  <c r="H51" i="45"/>
  <c r="H58" i="45" s="1"/>
  <c r="J57" i="46"/>
  <c r="G59" i="46"/>
  <c r="F59" i="46"/>
  <c r="J51" i="46"/>
  <c r="J43" i="46"/>
  <c r="J36" i="46"/>
  <c r="J32" i="46"/>
  <c r="H52" i="46"/>
  <c r="H59" i="46" s="1"/>
  <c r="J16" i="46"/>
  <c r="J27" i="27"/>
  <c r="J43" i="27"/>
  <c r="J22" i="35"/>
  <c r="E59" i="35"/>
  <c r="F59" i="35"/>
  <c r="G59" i="35"/>
  <c r="H59" i="35"/>
  <c r="H66" i="35" s="1"/>
  <c r="J65" i="37"/>
  <c r="J27" i="37"/>
  <c r="H58" i="40"/>
  <c r="D58" i="40"/>
  <c r="J51" i="40"/>
  <c r="D52" i="46"/>
  <c r="J51" i="45"/>
  <c r="J58" i="45" s="1"/>
  <c r="D33" i="30" s="1"/>
  <c r="E58" i="45"/>
  <c r="J50" i="45"/>
  <c r="G51" i="44"/>
  <c r="G56" i="44" s="1"/>
  <c r="J52" i="16"/>
  <c r="J46" i="16"/>
  <c r="J34" i="16"/>
  <c r="J26" i="16"/>
  <c r="D59" i="35"/>
  <c r="D54" i="16"/>
  <c r="E66" i="35"/>
  <c r="F66" i="35"/>
  <c r="G66" i="35"/>
  <c r="J64" i="35"/>
  <c r="J58" i="35"/>
  <c r="D16" i="33"/>
  <c r="J13" i="33"/>
  <c r="J16" i="33" s="1"/>
  <c r="D51" i="33"/>
  <c r="E51" i="33"/>
  <c r="E58" i="33" s="1"/>
  <c r="F51" i="33"/>
  <c r="F58" i="33" s="1"/>
  <c r="G58" i="33"/>
  <c r="G51" i="33"/>
  <c r="H58" i="33"/>
  <c r="J50" i="33"/>
  <c r="H52" i="27"/>
  <c r="H59" i="27" s="1"/>
  <c r="G52" i="27"/>
  <c r="G59" i="27" s="1"/>
  <c r="D52" i="27"/>
  <c r="D59" i="27" s="1"/>
  <c r="J56" i="28"/>
  <c r="J54" i="28"/>
  <c r="J42" i="28"/>
  <c r="J31" i="28"/>
  <c r="J35" i="28"/>
  <c r="J27" i="28"/>
  <c r="E51" i="28"/>
  <c r="E58" i="28" s="1"/>
  <c r="J13" i="28"/>
  <c r="J16" i="28" s="1"/>
  <c r="D51" i="28"/>
  <c r="D58" i="28" s="1"/>
  <c r="G51" i="28"/>
  <c r="G58" i="28" s="1"/>
  <c r="H51" i="28"/>
  <c r="H58" i="28" s="1"/>
  <c r="F51" i="28"/>
  <c r="J11" i="28"/>
  <c r="H52" i="31"/>
  <c r="H59" i="31" s="1"/>
  <c r="F52" i="31"/>
  <c r="F59" i="31" s="1"/>
  <c r="G52" i="31"/>
  <c r="G59" i="31" s="1"/>
  <c r="D52" i="31"/>
  <c r="D59" i="31" s="1"/>
  <c r="E52" i="31"/>
  <c r="E59" i="31" s="1"/>
  <c r="J45" i="29"/>
  <c r="J27" i="29"/>
  <c r="E54" i="29"/>
  <c r="G54" i="29"/>
  <c r="H54" i="29"/>
  <c r="H59" i="29" s="1"/>
  <c r="F54" i="29"/>
  <c r="J51" i="31"/>
  <c r="E52" i="27"/>
  <c r="E59" i="27" s="1"/>
  <c r="F52" i="27"/>
  <c r="F59" i="27" s="1"/>
  <c r="H47" i="16"/>
  <c r="H54" i="16" s="1"/>
  <c r="J11" i="16"/>
  <c r="J50" i="28"/>
  <c r="J57" i="27"/>
  <c r="E47" i="16"/>
  <c r="E54" i="16" s="1"/>
  <c r="G47" i="16"/>
  <c r="G54" i="16" s="1"/>
  <c r="F47" i="16"/>
  <c r="F54" i="16" s="1"/>
  <c r="D81" i="41" l="1"/>
  <c r="J73" i="41"/>
  <c r="J56" i="40"/>
  <c r="J58" i="40" s="1"/>
  <c r="D38" i="30" s="1"/>
  <c r="J52" i="38"/>
  <c r="J59" i="38" s="1"/>
  <c r="D32" i="30" s="1"/>
  <c r="D59" i="38"/>
  <c r="J52" i="46"/>
  <c r="J59" i="46"/>
  <c r="D37" i="30" s="1"/>
  <c r="J12" i="30"/>
  <c r="G16" i="30"/>
  <c r="J56" i="44"/>
  <c r="H14" i="30"/>
  <c r="J10" i="30"/>
  <c r="J11" i="30"/>
  <c r="H16" i="30"/>
  <c r="J9" i="30"/>
  <c r="J67" i="37"/>
  <c r="D34" i="30" s="1"/>
  <c r="J53" i="29"/>
  <c r="D13" i="30"/>
  <c r="J13" i="30" s="1"/>
  <c r="D54" i="29"/>
  <c r="J54" i="29" s="1"/>
  <c r="J47" i="29"/>
  <c r="E59" i="29"/>
  <c r="H61" i="29"/>
  <c r="F59" i="29"/>
  <c r="F16" i="30" s="1"/>
  <c r="G61" i="29"/>
  <c r="E13" i="47"/>
  <c r="E16" i="47" s="1"/>
  <c r="F7" i="30"/>
  <c r="D54" i="47"/>
  <c r="E8" i="30"/>
  <c r="F13" i="47"/>
  <c r="F16" i="47" s="1"/>
  <c r="G8" i="30" s="1"/>
  <c r="G7" i="30"/>
  <c r="I13" i="47"/>
  <c r="I16" i="47" s="1"/>
  <c r="D49" i="47"/>
  <c r="D56" i="47" s="1"/>
  <c r="I11" i="47"/>
  <c r="F49" i="47"/>
  <c r="F56" i="47" s="1"/>
  <c r="G42" i="41"/>
  <c r="F52" i="41"/>
  <c r="C54" i="47"/>
  <c r="E49" i="47"/>
  <c r="E56" i="47" s="1"/>
  <c r="G54" i="47"/>
  <c r="G49" i="47"/>
  <c r="G58" i="44"/>
  <c r="J51" i="44"/>
  <c r="J59" i="35"/>
  <c r="D66" i="35"/>
  <c r="D59" i="46"/>
  <c r="J66" i="35"/>
  <c r="D31" i="30" s="1"/>
  <c r="J51" i="33"/>
  <c r="J58" i="33" s="1"/>
  <c r="D58" i="33"/>
  <c r="J51" i="28"/>
  <c r="J58" i="28" s="1"/>
  <c r="D26" i="30" s="1"/>
  <c r="F58" i="28"/>
  <c r="J52" i="31"/>
  <c r="J59" i="31" s="1"/>
  <c r="D30" i="30" s="1"/>
  <c r="J52" i="27"/>
  <c r="J59" i="27" s="1"/>
  <c r="D23" i="30" s="1"/>
  <c r="J47" i="16"/>
  <c r="J54" i="16" s="1"/>
  <c r="D27" i="30" s="1"/>
  <c r="J58" i="44" l="1"/>
  <c r="D36" i="30" s="1"/>
  <c r="D59" i="29"/>
  <c r="D16" i="30" s="1"/>
  <c r="J7" i="30"/>
  <c r="F61" i="29"/>
  <c r="D14" i="30"/>
  <c r="E16" i="30"/>
  <c r="E61" i="29"/>
  <c r="E54" i="47"/>
  <c r="F8" i="30"/>
  <c r="F14" i="30" s="1"/>
  <c r="E14" i="30"/>
  <c r="G14" i="30"/>
  <c r="I54" i="47"/>
  <c r="F73" i="41"/>
  <c r="F81" i="41" s="1"/>
  <c r="H42" i="41"/>
  <c r="H52" i="41" s="1"/>
  <c r="G52" i="41"/>
  <c r="E81" i="41"/>
  <c r="C56" i="47"/>
  <c r="I49" i="47"/>
  <c r="G56" i="47"/>
  <c r="E18" i="30" l="1"/>
  <c r="J16" i="30"/>
  <c r="D18" i="30"/>
  <c r="J59" i="29"/>
  <c r="J61" i="29" s="1"/>
  <c r="D25" i="30" s="1"/>
  <c r="D61" i="29"/>
  <c r="J8" i="30"/>
  <c r="J14" i="30" s="1"/>
  <c r="I56" i="47"/>
  <c r="D39" i="30" s="1"/>
  <c r="G73" i="41"/>
  <c r="G18" i="30"/>
  <c r="H73" i="41"/>
  <c r="H81" i="41" s="1"/>
  <c r="H18" i="30"/>
  <c r="F18" i="30"/>
  <c r="J18" i="30" l="1"/>
  <c r="G81" i="41"/>
  <c r="J81" i="41"/>
  <c r="D35" i="30" s="1"/>
  <c r="D40" i="30" s="1"/>
  <c r="E39" i="30" l="1"/>
  <c r="E35" i="30" l="1"/>
  <c r="E29" i="30"/>
  <c r="E30" i="30"/>
  <c r="E31" i="30"/>
  <c r="E32" i="30"/>
  <c r="E33" i="30"/>
  <c r="E34" i="30"/>
  <c r="E36" i="30"/>
  <c r="E37" i="30"/>
  <c r="E38" i="30"/>
  <c r="E23" i="30"/>
  <c r="E24" i="30"/>
  <c r="E28" i="30"/>
  <c r="E26" i="30"/>
  <c r="E27" i="30"/>
  <c r="E25" i="30"/>
  <c r="E40" i="30" l="1"/>
</calcChain>
</file>

<file path=xl/sharedStrings.xml><?xml version="1.0" encoding="utf-8"?>
<sst xmlns="http://schemas.openxmlformats.org/spreadsheetml/2006/main" count="1219" uniqueCount="320">
  <si>
    <t>Skyline Connect for Rapid Transit</t>
  </si>
  <si>
    <t>Paratransit Fleet Electrification</t>
  </si>
  <si>
    <t>Expanding Honolulu’s Shared Micromobility</t>
  </si>
  <si>
    <t>Complete Streets Infrastructure Improvements, Kaua‘i</t>
  </si>
  <si>
    <t>Affordable Green Housing Retrofit Program (AGHRP)</t>
  </si>
  <si>
    <t>Green Building Improvements Pearl City Library</t>
  </si>
  <si>
    <t>Energy Efficiency Upgrades – Kaua‘i County</t>
  </si>
  <si>
    <t>Decentralized Compost Network for Hawai‘i</t>
  </si>
  <si>
    <t>Cardboard and Composting Waste Diversion Center</t>
  </si>
  <si>
    <t>Reusable Foodware</t>
  </si>
  <si>
    <t>Compost and Containers</t>
  </si>
  <si>
    <t>Transfer Station Life Extension for Waste Diversion</t>
  </si>
  <si>
    <t>Integrating Waste and Land Management Systems</t>
  </si>
  <si>
    <t>Million Trees</t>
  </si>
  <si>
    <t>Maui Biochar</t>
  </si>
  <si>
    <t>Reforestation for Carbon Removal and Sequestration</t>
  </si>
  <si>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</si>
  <si>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</si>
  <si>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</si>
  <si>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</si>
  <si>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</si>
  <si>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</si>
  <si>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</si>
  <si>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</si>
  <si>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</si>
  <si>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</si>
  <si>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</si>
  <si>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</si>
  <si>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</si>
  <si>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TOTAL FRINGE BENEFITS  </t>
  </si>
  <si>
    <t xml:space="preserve">TOTAL TRAVEL </t>
  </si>
  <si>
    <t xml:space="preserve">TOTAL EQUIPMENT </t>
  </si>
  <si>
    <t xml:space="preserve">TOTAL SUPPLIES </t>
  </si>
  <si>
    <t xml:space="preserve">TOTAL CONTRACTUAL </t>
  </si>
  <si>
    <t>TOTAL OTHER</t>
  </si>
  <si>
    <t>TOTAL DIRECT</t>
  </si>
  <si>
    <t/>
  </si>
  <si>
    <t xml:space="preserve"> TOTAL INDIRECT </t>
  </si>
  <si>
    <t xml:space="preserve"> TOTAL FUNDING </t>
  </si>
  <si>
    <t>BUDGET BY PROJECT</t>
  </si>
  <si>
    <t>Project Number</t>
  </si>
  <si>
    <t>Project Name</t>
  </si>
  <si>
    <t>Total Cost</t>
  </si>
  <si>
    <t>% of Total</t>
  </si>
  <si>
    <t>Skyline Connection</t>
  </si>
  <si>
    <t>Hawaii County Paratransit</t>
  </si>
  <si>
    <t>Bikeshare Hawaii</t>
  </si>
  <si>
    <t>Kauai County Complete Streets</t>
  </si>
  <si>
    <t>Energy Efficiency Retrofit (Statewide)</t>
  </si>
  <si>
    <t>Hawaii State Library System</t>
  </si>
  <si>
    <t>Recycle Hawai‘i - Cardboard and Composting Waste Diversion Center</t>
  </si>
  <si>
    <t>Reusable Foodware - Hawai‘i Island</t>
  </si>
  <si>
    <t>Compost and Containers - Maui County</t>
  </si>
  <si>
    <t>Re-Use Hawaii</t>
  </si>
  <si>
    <t>UH Soil Ecology - Integrating Land Management Systems</t>
  </si>
  <si>
    <t>Maui Million Trees</t>
  </si>
  <si>
    <t>E kupaku ka ‘āina - Reforestation for Carbon Removal</t>
  </si>
  <si>
    <t>HSEO - Staff and Admin</t>
  </si>
  <si>
    <t>Total</t>
  </si>
  <si>
    <t>Detailed Budget Table - HSEO</t>
  </si>
  <si>
    <t xml:space="preserve">NOTES: </t>
  </si>
  <si>
    <t>Personnel</t>
  </si>
  <si>
    <t> </t>
  </si>
  <si>
    <t xml:space="preserve">Position will be responsible for coordinating between projects, verifying emission reduction calculations, grant management, etc. The position will report to the HSEO Decarbonization Program Manager. Salary increase of 3% every two years. </t>
  </si>
  <si>
    <t>State employee - Climate Pollution Reduction Specialist</t>
  </si>
  <si>
    <t xml:space="preserve"> Fringe Benefits </t>
  </si>
  <si>
    <t>Full-time Employees @ 63.28% of salary</t>
  </si>
  <si>
    <t xml:space="preserve"> TOTAL FRINGE BENEFITS  </t>
  </si>
  <si>
    <t xml:space="preserve"> Travel </t>
  </si>
  <si>
    <t>Travel for State Employees</t>
  </si>
  <si>
    <t>Travel for conferences, meetings, site-visits and/or workshop presentations:</t>
  </si>
  <si>
    <t xml:space="preserve"> </t>
  </si>
  <si>
    <t>Interisland Airfare - $200 roundtrip @ 3 roundtrip per year for 2 employees</t>
  </si>
  <si>
    <t>Hotel - $200 per day @ 2 days per year for 2 employees</t>
  </si>
  <si>
    <t>Per Diem - $90 per day @ 3 days per year for 2 employees</t>
  </si>
  <si>
    <t>Ground Transportation - $75 per trip</t>
  </si>
  <si>
    <t xml:space="preserve"> TOTAL TRAVEL </t>
  </si>
  <si>
    <t xml:space="preserve"> Equipment </t>
  </si>
  <si>
    <t xml:space="preserve"> TOTAL EQUIPMENT </t>
  </si>
  <si>
    <t xml:space="preserve"> Supplies </t>
  </si>
  <si>
    <t xml:space="preserve">1 Laptop Computer @ $2,500 each </t>
  </si>
  <si>
    <t xml:space="preserve"> TOTAL SUPPLIES </t>
  </si>
  <si>
    <t xml:space="preserve"> Contractual </t>
  </si>
  <si>
    <t xml:space="preserve"> TOTAL CONTRACTUAL </t>
  </si>
  <si>
    <t>OTHER</t>
  </si>
  <si>
    <t>Indirect Costs</t>
  </si>
  <si>
    <t>Detailed Budget Table - Skyline Connection</t>
  </si>
  <si>
    <t xml:space="preserve">This Excel Workbook is provided to aid applicants in developing the required budget table(s) within the budget narrative.  </t>
  </si>
  <si>
    <t>NOTES</t>
  </si>
  <si>
    <t>Transit-Priority Project Manager</t>
  </si>
  <si>
    <t>Transit Signal Priority Equipment</t>
  </si>
  <si>
    <t>Transit Lane Design &amp; Engineering Services Contract</t>
  </si>
  <si>
    <t>Transit Signal Priority Design Interface Eng Contract</t>
  </si>
  <si>
    <t>H-2 Freeway Offramp Lane Construction</t>
  </si>
  <si>
    <t>Wakea/Kapolei/Kualakai Transit Lane Construction &amp; CM Contracts</t>
  </si>
  <si>
    <t>Nimitz/Ala Moana Transit Lane &amp; Signal Priority Construction &amp; CM Contracts</t>
  </si>
  <si>
    <t>Detailed Budget Table - Hawaii County Project 2</t>
  </si>
  <si>
    <t>Electric Dodge Promaster 3500 vehicles (12) x $262,500 each with CVTC 45W ($7,500 each)</t>
  </si>
  <si>
    <t xml:space="preserve"> Maintenance and workforce development- 5 years @ $25,000/vehicle</t>
  </si>
  <si>
    <t>Battery replacement reserve $8000/vehicle</t>
  </si>
  <si>
    <t>GET, Closing Costs</t>
  </si>
  <si>
    <t>Detailed Budget Table - Bikeshare Hawaii</t>
  </si>
  <si>
    <t>Electric bike station Kits (13)</t>
  </si>
  <si>
    <t>Electric bike charging systems</t>
  </si>
  <si>
    <t>Electric bike Tools</t>
  </si>
  <si>
    <t>Cargo Vans (2)</t>
  </si>
  <si>
    <t>Electric truck</t>
  </si>
  <si>
    <t>Electric bike station spare parts</t>
  </si>
  <si>
    <t>Supply procurement proceedures for supply purchases greater than $10,000 will be followed.</t>
  </si>
  <si>
    <t>TOTAL CONTRACTUAL</t>
  </si>
  <si>
    <t>Other</t>
  </si>
  <si>
    <t>Marketing: Retail Center Ads (52 weeks)</t>
  </si>
  <si>
    <t>Marketing: Transit Vehicle Ads</t>
  </si>
  <si>
    <t>Electric Bike System Insurance Charge</t>
  </si>
  <si>
    <t>Detailed Budget Table - Kauai County Complete Streets</t>
  </si>
  <si>
    <t>Construction</t>
  </si>
  <si>
    <t>Detailed Budget Table - Energy Efficiency Retrofit (Statewide)</t>
  </si>
  <si>
    <t>Administration</t>
  </si>
  <si>
    <t>This will be supplemental funding for a State employee. All state employees are union eligible and positions come with comprehensive benefits packages.  https://dhrd.hawaii.gov/state-employees/employee-benefits/</t>
  </si>
  <si>
    <t>Program Implementation</t>
  </si>
  <si>
    <t>Marketing &amp; Outreach</t>
  </si>
  <si>
    <t>Measurement &amp; Verification</t>
  </si>
  <si>
    <t>Program Partner Training</t>
  </si>
  <si>
    <t>Program Incentives/Other *</t>
  </si>
  <si>
    <t>Detailed Budget Table - Hawaii State Library System</t>
  </si>
  <si>
    <t>Plumbing - Low Flow Design &amp; Fixtures</t>
  </si>
  <si>
    <t>LED Light Fixures</t>
  </si>
  <si>
    <t>Envelope Upgrades</t>
  </si>
  <si>
    <t>VRF System - R-32 Refrigerant Upcharge</t>
  </si>
  <si>
    <t>Detailed Budget Table - Kaua‘i EE in Buildings</t>
  </si>
  <si>
    <t>Detailed Budget Table - Sustainable Coastlines Hawaii</t>
  </si>
  <si>
    <t>Compost Network Manager (1 FTE)</t>
  </si>
  <si>
    <t>SCH Executive Director - Project Management and Reporting (.2 FTE)</t>
  </si>
  <si>
    <t>SCH Compost Network Interns (2)</t>
  </si>
  <si>
    <t>These positions will be paid $18 and $20 per hour and work between 10-18hrs per week up to the alloted salary expenses per year.</t>
  </si>
  <si>
    <t>SCH Director of Development - Finance Management &amp; Reporting (.1 FTE)</t>
  </si>
  <si>
    <t>20% - Workmans Comp, Health Care, Unemployment Insurance</t>
  </si>
  <si>
    <t>Interisland Flights for Permitting, Site Design, and Compost Network Manager (30 per year)</t>
  </si>
  <si>
    <t>Accomodations  (10 nights annually)</t>
  </si>
  <si>
    <t xml:space="preserve">Vehicle Rentals </t>
  </si>
  <si>
    <t>Meal Per diems</t>
  </si>
  <si>
    <t>GMT In-Vessel Earth Flow Composting Machines (10)</t>
  </si>
  <si>
    <t xml:space="preserve">Electric Flatbeds for Oahu Compost Pickup </t>
  </si>
  <si>
    <t xml:space="preserve">Compost Network App Development &amp; Implementation </t>
  </si>
  <si>
    <t>Conrete, Compacted Gravel, and Compost Curing Area Build</t>
  </si>
  <si>
    <t>Permit Writing and Editing</t>
  </si>
  <si>
    <t>Compost Network Training, Operations and Workforce Development</t>
  </si>
  <si>
    <t xml:space="preserve">Solar Power Installation </t>
  </si>
  <si>
    <t>Shipping of compost  machines &amp; transport</t>
  </si>
  <si>
    <t>Soil testing</t>
  </si>
  <si>
    <t>Detailed Budget Table - Recycle Hawai‘i</t>
  </si>
  <si>
    <t>Project manager(1)</t>
  </si>
  <si>
    <t>This is a part-time position paid $25/hr working 20 hour per week.</t>
  </si>
  <si>
    <t>Computers</t>
  </si>
  <si>
    <t>Baler</t>
  </si>
  <si>
    <t>Shipping containers (2)</t>
  </si>
  <si>
    <t>Electric vehicle</t>
  </si>
  <si>
    <t>EV charging station</t>
  </si>
  <si>
    <t>Commercial shredder</t>
  </si>
  <si>
    <t>Forklift</t>
  </si>
  <si>
    <t>Power stacker</t>
  </si>
  <si>
    <t xml:space="preserve">Commercial dishwasher </t>
  </si>
  <si>
    <t>Canopies</t>
  </si>
  <si>
    <t>Furnishings</t>
  </si>
  <si>
    <t>Cleaning  supplies</t>
  </si>
  <si>
    <t>Monitors (3)</t>
  </si>
  <si>
    <t>Signage</t>
  </si>
  <si>
    <t>Office supplies</t>
  </si>
  <si>
    <t>Design</t>
  </si>
  <si>
    <t>Permitting</t>
  </si>
  <si>
    <t>Electrical</t>
  </si>
  <si>
    <t>Plumbing</t>
  </si>
  <si>
    <t>Painting</t>
  </si>
  <si>
    <t>Landscaping</t>
  </si>
  <si>
    <t xml:space="preserve">Detailed Budget Table - Hawaii County Project 3
</t>
  </si>
  <si>
    <t>Hawaiʻi County - Reuse Extension Agent</t>
  </si>
  <si>
    <t>This full-time position will be paid at an hourly rate of $29.</t>
  </si>
  <si>
    <t>Full-time Employee @ 34.04% of salary</t>
  </si>
  <si>
    <t xml:space="preserve">Travel around island and non-profit consultant travel from mainland </t>
  </si>
  <si>
    <t>Electric transport vehicle</t>
  </si>
  <si>
    <t>Conventional dishwasher</t>
  </si>
  <si>
    <t>Bottle dishwasher &amp; drying tunnel</t>
  </si>
  <si>
    <t>Solar power and water heating for facility</t>
  </si>
  <si>
    <t>Reusable cups, containers and glass bottles</t>
  </si>
  <si>
    <t>Lease - wash facility/commercial kitchen/warehouse facility</t>
  </si>
  <si>
    <t>Retrofits - wash facility/commercial kitchen/warehouse facility</t>
  </si>
  <si>
    <t>Detailed Budget Table - Maui County: Compost and Containers</t>
  </si>
  <si>
    <t>Program Manager Part-Time</t>
  </si>
  <si>
    <t>This part-time position will work 20 hours per week at an hourly wage of $33.</t>
  </si>
  <si>
    <t xml:space="preserve">Commercial Dishwasher for 9 locations </t>
  </si>
  <si>
    <t>Food Composting Associated Equipment &amp; Supplies</t>
  </si>
  <si>
    <t>Reusable Lunch Supplies &amp; Associated Costs</t>
  </si>
  <si>
    <t xml:space="preserve">Electricicty </t>
  </si>
  <si>
    <t>Program Assistants Part-Time Subsidy Program</t>
  </si>
  <si>
    <t>Detailed Budget Table - Re-Use Hawaii</t>
  </si>
  <si>
    <t>Trucker</t>
  </si>
  <si>
    <t xml:space="preserve">Four Transfer Station Personnel  @ $15,660/yr  </t>
  </si>
  <si>
    <t xml:space="preserve">These part-time weekend positions will work ~4.5 hours per week at a rate of $85/hr over the 10 month request. </t>
  </si>
  <si>
    <t>Direct labor contingency</t>
  </si>
  <si>
    <t>Transportation</t>
  </si>
  <si>
    <t>Box truck rental</t>
  </si>
  <si>
    <t>Trucking Fuel</t>
  </si>
  <si>
    <t>Forklift Rental</t>
  </si>
  <si>
    <t>Forklift Fuel</t>
  </si>
  <si>
    <t>Generator Fuel</t>
  </si>
  <si>
    <t>Tools</t>
  </si>
  <si>
    <t>Safety equip. and tools</t>
  </si>
  <si>
    <t>Water and snacks</t>
  </si>
  <si>
    <t>Workforce Development Training</t>
  </si>
  <si>
    <t>Communications/Advertising</t>
  </si>
  <si>
    <t>Printing collateral</t>
  </si>
  <si>
    <t>Trucking Insurance</t>
  </si>
  <si>
    <t>Cell Phones</t>
  </si>
  <si>
    <t>Insurance umbrella</t>
  </si>
  <si>
    <t>Detailed Budget Table - UH Soil Ecology</t>
  </si>
  <si>
    <t>Postdoctoral Scholar (UH)</t>
  </si>
  <si>
    <t>50% time at base salary of $72000. Expect to hire at start of Q3 Y1, years 2-5 Base salary +COLA of 4%</t>
  </si>
  <si>
    <t>Graduate Assistant (UH</t>
  </si>
  <si>
    <t>Expected to hire at Q3 of Y2. Base salary $28,000 for 20 hrs a week maximum,  years 3-5 Base salary +COLA of 4%</t>
  </si>
  <si>
    <t>Operations Coordinator</t>
  </si>
  <si>
    <t>8.3% of base salary of $62,000.  Remaining 91.7% of 1 FTE is covered by Hawaiʻi Partnership for  Climate Smart-Commodities. The Operations Coordinator is not expected to work more than 0.083 FTE on this project. Years 2-5 8.3% of base salary of $62,000 + COLA of 4%.  Remaining 91.7% of 1 FTE is covered by Hawaiʻi Partnership for  Climate Smart-Commodities</t>
  </si>
  <si>
    <t>Project Manager (HCC, UH and HuiMAU) 0.75 FTE</t>
  </si>
  <si>
    <t>This position will either be housed within HCC or may be a contract position.</t>
  </si>
  <si>
    <t>OK Farms Operations Manager</t>
  </si>
  <si>
    <t>Expected to be hired in Q3 Y1 at base salary of $70,000. Years 2-5 Base salary + COLA of 4%</t>
  </si>
  <si>
    <t>Operations Manager</t>
  </si>
  <si>
    <t>UH</t>
  </si>
  <si>
    <t>HCC</t>
  </si>
  <si>
    <t>HuiMAU</t>
  </si>
  <si>
    <t>Compost Turner</t>
  </si>
  <si>
    <t>Carcass Grinder</t>
  </si>
  <si>
    <t>Front Loader</t>
  </si>
  <si>
    <t>Pyrolysis Chamber</t>
  </si>
  <si>
    <t>Excavator</t>
  </si>
  <si>
    <t>Chipper</t>
  </si>
  <si>
    <t>Amendment analysis - compost and biochar</t>
  </si>
  <si>
    <t>Feedstock analaysis - C:N</t>
  </si>
  <si>
    <t>Laptop</t>
  </si>
  <si>
    <t>Outreach materials</t>
  </si>
  <si>
    <t>Office Supplies</t>
  </si>
  <si>
    <t>Animal Processing Waste $100 per 4.5 tons, 9 ton per week</t>
  </si>
  <si>
    <t>Greenwaste (mac nuts)</t>
  </si>
  <si>
    <t>Mulch</t>
  </si>
  <si>
    <t>Biochar</t>
  </si>
  <si>
    <t>Biochar testing</t>
  </si>
  <si>
    <t>Administration support</t>
  </si>
  <si>
    <t>Compost Consultant Rubens Fonesca</t>
  </si>
  <si>
    <t>Cattlemenʻs Convention Presentation</t>
  </si>
  <si>
    <t>Land Lease</t>
  </si>
  <si>
    <t>Site prep enginering</t>
  </si>
  <si>
    <t>Fencing</t>
  </si>
  <si>
    <t>Pole Barn</t>
  </si>
  <si>
    <t>Concrete Pad (0.5 acre)</t>
  </si>
  <si>
    <t>Leachate Retention Pond Liner</t>
  </si>
  <si>
    <t>Biomass control</t>
  </si>
  <si>
    <t>Detailed Budget Table - Maui County: Million Trees Project</t>
  </si>
  <si>
    <t>Project Coordinator/ Conservation Director (0.25 FTE)</t>
  </si>
  <si>
    <t>This funding will supplement this county employees full time salary with an hourly rate of $56 and up to 15 hours per week.</t>
  </si>
  <si>
    <t>Foresters (x2 Part-Time)</t>
  </si>
  <si>
    <t>These two part-time employees will be paid an hourly rate of $36 and work 20 hours per week</t>
  </si>
  <si>
    <t>Nursery Workers (x2 Part Time)</t>
  </si>
  <si>
    <t>All Staff</t>
  </si>
  <si>
    <t>Nursery Related Equipment</t>
  </si>
  <si>
    <t xml:space="preserve"> Forestry Related Equipment</t>
  </si>
  <si>
    <t>Nursery Building Supplies</t>
  </si>
  <si>
    <t xml:space="preserve">Land Prep., Road Repair and Maintanence </t>
  </si>
  <si>
    <t>Nursery and Seed Collection</t>
  </si>
  <si>
    <t xml:space="preserve">Lease, Electricity and Water </t>
  </si>
  <si>
    <t>Insurance</t>
  </si>
  <si>
    <t>Volunteer Coordinator</t>
  </si>
  <si>
    <t xml:space="preserve">Grants Management and fees for Fiscal Sponsor </t>
  </si>
  <si>
    <t>Detailed Budget Table - Maui County: Biochar</t>
  </si>
  <si>
    <t>Pyrolysis Carbonization Plant for Biochar Production including shipping and transportation</t>
  </si>
  <si>
    <t>Conveyers, Baggers, Etc.</t>
  </si>
  <si>
    <t>Front-End Loader</t>
  </si>
  <si>
    <t>Locally produced Biodiesel</t>
  </si>
  <si>
    <t>Engineer and Laborers for Install biochar machine</t>
  </si>
  <si>
    <t>Engineering and Permitting Consultant</t>
  </si>
  <si>
    <t xml:space="preserve">Contractors - Machine Operators for tree felling/chipping/processing of feed stock </t>
  </si>
  <si>
    <t>Detailed Budget Table - E kupaku ka aina</t>
  </si>
  <si>
    <t>Field crew leader(1) 1.0FTE @$32/hr</t>
  </si>
  <si>
    <t>Field crew (4) 1.0FTE @$25/hr</t>
  </si>
  <si>
    <t>Fulltime employees at 28% of salary</t>
  </si>
  <si>
    <t>Chipper,  used</t>
  </si>
  <si>
    <t xml:space="preserve">All-terrain vehicle 4 seat </t>
  </si>
  <si>
    <t>Invasive species removal and biomass management</t>
  </si>
  <si>
    <t>Native Hawaiian plants</t>
  </si>
  <si>
    <t>Nursery upgrades</t>
  </si>
  <si>
    <t>Data input and eval @$20,000</t>
  </si>
  <si>
    <t xml:space="preserve">Field crew training, community outreach and project monitoring </t>
  </si>
  <si>
    <t>End of project audit @$20,000</t>
  </si>
  <si>
    <t>Detailed Budget Table</t>
  </si>
  <si>
    <t xml:space="preserve">Project Manager @ $80,000/yr, .5 FTE, with salary increase </t>
  </si>
  <si>
    <t>Full-time Employees @ 17% of salary</t>
  </si>
  <si>
    <t>Workforce development program:</t>
  </si>
  <si>
    <t>Travel for conference and workshop presentations:</t>
  </si>
  <si>
    <t>Airfare - $400 roundtrip @ 1 roundtrip per year</t>
  </si>
  <si>
    <t>Luggage Fees - $25 per flight @ 2 flights per year</t>
  </si>
  <si>
    <t>Hotel - $150 per day @ 3 days per year</t>
  </si>
  <si>
    <t>Per Diem - $71 per day @ 3.5 days per year</t>
  </si>
  <si>
    <t>Taxi - $45 per year</t>
  </si>
  <si>
    <t>Parking - $20 per day @ 4 days per year</t>
  </si>
  <si>
    <t>Mileage for local travel (500 miles per year at $0.655/mi)</t>
  </si>
  <si>
    <t>2 Laptop Computer @ $2,500 each</t>
  </si>
  <si>
    <t>Subaward for workforce ecosystem capacity building and coordination (e.g., partnerships, employer engagement, student recruitment, marketing)</t>
  </si>
  <si>
    <t>Subaward for pre-apprenticeship program for 300 students (including personnel and instructors; classroom instruction, hands-on training, curriculum, supplies, supportive services for students, and mentorship program)</t>
  </si>
  <si>
    <t>Subaward for registered apprenticeship program for 200 apprentices (including personnel and instructors; classroom instruction, on-the-job training, curriculum, supplies, employer incentives, supportive services for students). Note: apprenticeship wages paid by the employer in this example</t>
  </si>
  <si>
    <t>SCH will pay the remaining portion of this positions salary.</t>
  </si>
  <si>
    <t xml:space="preserve">Position will be entry-level (post-graduate), and on-the-job training will be provided. </t>
  </si>
  <si>
    <t>Promotional Marketing</t>
  </si>
  <si>
    <t>Marketing and outreach</t>
  </si>
  <si>
    <t>10% de minimus indirect costs. 10% of Total Costs (excluding Equipment)</t>
  </si>
  <si>
    <t>HCC - 10% de minimus indirect costs.</t>
  </si>
  <si>
    <t>HuiMAU - 10% de minimus indirect costs.</t>
  </si>
  <si>
    <t xml:space="preserve">https://research.hawaii.edu/ors/resources/rates/ </t>
  </si>
  <si>
    <t xml:space="preserve">UH has a federally negotiated rate of 26% for off campus research. Rate agreement available upon request. More information available below. </t>
  </si>
  <si>
    <t>10% of Total Costs Contingency (excluding Vehicle, Equipment, Maintenance)</t>
  </si>
  <si>
    <t>UH - 26% Negotiated indirect (see note)</t>
  </si>
  <si>
    <t>10% contingency</t>
  </si>
  <si>
    <t>HCC permit fees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</si>
</sst>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_);[Red]\(&quot;$&quot;#,##0\)"/>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_([$$-409]* #,##0_);_([$$-409]* \(#,##0\);_([$$-409]* &quot;-&quot;??_);_(@_)"/>
    <numFmt numFmtId="166" formatCode="&quot;$&quot;#,##0"/>
    <numFmt numFmtId="167" formatCode="#,##0.0000"/>
    <numFmt numFmtId="168" formatCode="&quot;$&quot;#,##0.0"/>
    <numFmt numFmtId="169" formatCode="&quot;$&quot;#,##0.0_);[Red]\(&quot;$&quot;#,##0.0\)"/>
  </numFmts>
  <fonts count="34"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amily val="2"/>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sz val="11"/>
      <color theme="0" tint="-0.499984740745262"/>
      <name val="Calibri"/>
      <family val="2"/>
      <scheme val="minor"/>
    </font>
    <font>
      <i/>
      <sz val="11"/>
      <color theme="0" tint="-0.499984740745262"/>
      <name val="Calibri"/>
      <family val="2"/>
      <scheme val="minor"/>
    </font>
    <font>
      <i/>
      <sz val="11"/>
      <name val="Calibri"/>
      <family val="2"/>
      <scheme val="minor"/>
    </font>
    <font>
      <sz val="11"/>
      <name val="Calibri"/>
      <family val="2"/>
      <scheme val="minor"/>
    </font>
    <font>
      <b/>
      <sz val="12"/>
      <color theme="1"/>
      <name val="Calibri"/>
      <family val="2"/>
      <scheme val="minor"/>
    </font>
    <font>
      <i/>
      <sz val="11"/>
      <color rgb="FFA6A6A6"/>
      <name val="Calibri"/>
      <family val="2"/>
      <scheme val="minor"/>
    </font>
    <font>
      <i/>
      <sz val="11"/>
      <color rgb="FFA6A6A6"/>
      <name val="Calibri"/>
      <family val="2"/>
    </font>
    <font>
      <i/>
      <sz val="11"/>
      <color rgb="FF999999"/>
      <name val="Calibri"/>
      <family val="2"/>
    </font>
    <font>
      <sz val="11"/>
      <color rgb="FF222222"/>
      <name val="Calibri"/>
      <family val="2"/>
      <charset val="1"/>
    </font>
    <font>
      <i/>
      <sz val="11"/>
      <color rgb="FF808080"/>
      <name val="Calibri"/>
      <family val="2"/>
    </font>
    <font>
      <i/>
      <sz val="11"/>
      <color rgb="FF7F7F7F"/>
      <name val="Calibri"/>
      <family val="2"/>
    </font>
    <font>
      <i/>
      <sz val="11"/>
      <color theme="0" tint="-0.34998626667073579"/>
      <name val="Calibri"/>
      <family val="2"/>
    </font>
    <font>
      <sz val="11"/>
      <color theme="0" tint="-0.34998626667073579"/>
      <name val="Calibri"/>
      <family val="2"/>
    </font>
    <font>
      <i/>
      <sz val="12"/>
      <color theme="0" tint="-0.34998626667073579"/>
      <name val="Calibri"/>
      <family val="2"/>
      <scheme val="minor"/>
    </font>
    <font>
      <sz val="9"/>
      <color theme="1"/>
      <name val="Arial"/>
      <family val="2"/>
    </font>
    <font>
      <i/>
      <sz val="11"/>
      <color theme="1"/>
      <name val="Calibri"/>
      <charset val="1"/>
    </font>
    <font>
      <u/>
      <sz val="11"/>
      <color theme="10"/>
      <name val="Calibri"/>
      <family val="2"/>
      <scheme val="minor"/>
    </font>
    <font>
      <sz val="11"/>
      <color rgb="FFFF0000"/>
      <name val="Calibri"/>
      <family val="2"/>
      <scheme val="minor"/>
    </font>
  </fonts>
  <fills count="10">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
      <patternFill patternType="solid">
        <fgColor theme="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style="medium">
        <color rgb="FFBFBFBF"/>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style="thin">
        <color rgb="FF000000"/>
      </left>
      <right style="thin">
        <color rgb="FF000000"/>
      </right>
      <top style="thin">
        <color rgb="FF000000"/>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6">
    <xf numFmtId="0" fontId="0" fillId="0" borderId="0"/>
    <xf numFmtId="4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0" fontId="30" fillId="9" borderId="29" applyAlignment="0">
      <alignment horizontal="left"/>
    </xf>
    <xf numFmtId="0" fontId="32" fillId="0" borderId="0" applyNumberFormat="0" applyFill="0" applyBorder="0" applyAlignment="0" applyProtection="0"/>
  </cellStyleXfs>
  <cellXfs count="190">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6" fontId="11" fillId="0" borderId="12"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7" fillId="0" borderId="1" xfId="0" applyFont="1" applyBorder="1" applyAlignment="1">
      <alignment horizontal="left" wrapText="1" indent="2"/>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3"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6" fontId="15" fillId="0" borderId="1" xfId="0" applyNumberFormat="1" applyFont="1" applyBorder="1" applyAlignment="1">
      <alignment wrapText="1"/>
    </xf>
    <xf numFmtId="0" fontId="13"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10" fillId="3" borderId="7"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0" fontId="7" fillId="8" borderId="0" xfId="0" applyFont="1" applyFill="1"/>
    <xf numFmtId="6" fontId="10" fillId="0" borderId="19" xfId="0" applyNumberFormat="1" applyFont="1" applyBorder="1" applyAlignment="1">
      <alignment wrapText="1"/>
    </xf>
    <xf numFmtId="0" fontId="10" fillId="3" borderId="20" xfId="0" applyFont="1" applyFill="1" applyBorder="1" applyAlignment="1">
      <alignment wrapText="1"/>
    </xf>
    <xf numFmtId="6" fontId="9" fillId="7" borderId="8" xfId="0" applyNumberFormat="1" applyFont="1" applyFill="1" applyBorder="1" applyAlignment="1">
      <alignment wrapText="1"/>
    </xf>
    <xf numFmtId="6" fontId="7" fillId="4" borderId="1" xfId="0" applyNumberFormat="1" applyFont="1" applyFill="1" applyBorder="1" applyAlignment="1">
      <alignment wrapText="1"/>
    </xf>
    <xf numFmtId="6" fontId="16" fillId="0" borderId="1" xfId="0" applyNumberFormat="1" applyFont="1" applyBorder="1" applyAlignment="1">
      <alignment wrapText="1"/>
    </xf>
    <xf numFmtId="0" fontId="17" fillId="0" borderId="0" xfId="0" applyFont="1" applyAlignment="1">
      <alignment wrapText="1"/>
    </xf>
    <xf numFmtId="0" fontId="9" fillId="0" borderId="0" xfId="0" applyFont="1" applyAlignment="1">
      <alignment wrapText="1"/>
    </xf>
    <xf numFmtId="6" fontId="9" fillId="0" borderId="0" xfId="0" applyNumberFormat="1" applyFont="1" applyAlignment="1">
      <alignment vertical="top" wrapText="1"/>
    </xf>
    <xf numFmtId="0" fontId="0" fillId="0" borderId="0" xfId="0" applyAlignment="1">
      <alignment wrapText="1"/>
    </xf>
    <xf numFmtId="0" fontId="18" fillId="0" borderId="0" xfId="0" applyFont="1"/>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0" fontId="2" fillId="0" borderId="2" xfId="0" applyFont="1" applyBorder="1" applyAlignment="1">
      <alignment vertical="top" wrapText="1"/>
    </xf>
    <xf numFmtId="164" fontId="0" fillId="0" borderId="0" xfId="1" applyNumberFormat="1" applyFont="1"/>
    <xf numFmtId="0" fontId="20" fillId="0" borderId="0" xfId="0" applyFont="1"/>
    <xf numFmtId="0" fontId="21" fillId="0" borderId="1" xfId="0" applyFont="1" applyBorder="1" applyAlignment="1">
      <alignment horizontal="left" wrapText="1" indent="2"/>
    </xf>
    <xf numFmtId="0" fontId="21" fillId="0" borderId="1" xfId="0" applyFont="1" applyBorder="1" applyAlignment="1">
      <alignment wrapText="1"/>
    </xf>
    <xf numFmtId="9" fontId="21" fillId="0" borderId="1" xfId="0" applyNumberFormat="1" applyFont="1" applyBorder="1" applyAlignment="1">
      <alignment horizontal="left" wrapText="1" indent="2"/>
    </xf>
    <xf numFmtId="0" fontId="21" fillId="0" borderId="1" xfId="0" applyFont="1" applyBorder="1" applyAlignment="1">
      <alignment horizontal="left" wrapText="1" indent="4"/>
    </xf>
    <xf numFmtId="0" fontId="21" fillId="0" borderId="1" xfId="0" applyFont="1" applyBorder="1" applyAlignment="1">
      <alignment horizontal="left" vertical="top" wrapText="1" indent="2"/>
    </xf>
    <xf numFmtId="0" fontId="2" fillId="0" borderId="0" xfId="0" applyFont="1" applyAlignment="1">
      <alignment wrapText="1"/>
    </xf>
    <xf numFmtId="164" fontId="0" fillId="0" borderId="0" xfId="1" applyNumberFormat="1" applyFont="1" applyFill="1" applyBorder="1"/>
    <xf numFmtId="164" fontId="19" fillId="0" borderId="0" xfId="1" applyNumberFormat="1" applyFont="1" applyFill="1" applyBorder="1"/>
    <xf numFmtId="0" fontId="22" fillId="0" borderId="22" xfId="0" applyFont="1" applyBorder="1" applyAlignment="1">
      <alignment horizontal="left" wrapText="1"/>
    </xf>
    <xf numFmtId="0" fontId="15" fillId="0" borderId="1" xfId="0" applyFont="1" applyBorder="1" applyAlignment="1">
      <alignment wrapText="1"/>
    </xf>
    <xf numFmtId="165" fontId="7" fillId="0" borderId="1" xfId="0" applyNumberFormat="1" applyFont="1" applyBorder="1" applyAlignment="1">
      <alignment wrapText="1"/>
    </xf>
    <xf numFmtId="0" fontId="0" fillId="0" borderId="22" xfId="0" applyBorder="1"/>
    <xf numFmtId="0" fontId="0" fillId="0" borderId="22" xfId="0" applyBorder="1" applyAlignment="1">
      <alignment vertical="top"/>
    </xf>
    <xf numFmtId="0" fontId="0" fillId="0" borderId="21" xfId="0" applyBorder="1" applyAlignment="1">
      <alignment vertical="top"/>
    </xf>
    <xf numFmtId="6" fontId="9" fillId="0" borderId="6" xfId="0" applyNumberFormat="1" applyFont="1" applyBorder="1" applyAlignment="1">
      <alignment wrapText="1"/>
    </xf>
    <xf numFmtId="6" fontId="7" fillId="0" borderId="6" xfId="0" applyNumberFormat="1" applyFont="1" applyBorder="1" applyAlignment="1">
      <alignment wrapText="1"/>
    </xf>
    <xf numFmtId="0" fontId="10" fillId="0" borderId="2" xfId="0" applyFont="1" applyBorder="1" applyAlignment="1">
      <alignment wrapText="1"/>
    </xf>
    <xf numFmtId="0" fontId="9" fillId="0" borderId="2" xfId="0" applyFont="1" applyBorder="1" applyAlignment="1">
      <alignment wrapText="1"/>
    </xf>
    <xf numFmtId="0" fontId="7" fillId="4" borderId="3" xfId="0" applyFont="1" applyFill="1" applyBorder="1" applyAlignment="1">
      <alignment wrapText="1"/>
    </xf>
    <xf numFmtId="6" fontId="9" fillId="4" borderId="3" xfId="0" applyNumberFormat="1" applyFont="1" applyFill="1" applyBorder="1" applyAlignment="1">
      <alignment wrapText="1"/>
    </xf>
    <xf numFmtId="6" fontId="11" fillId="0" borderId="25" xfId="0" applyNumberFormat="1" applyFont="1" applyBorder="1" applyAlignment="1">
      <alignment wrapText="1"/>
    </xf>
    <xf numFmtId="0" fontId="24" fillId="0" borderId="0" xfId="0" applyFont="1"/>
    <xf numFmtId="0" fontId="7" fillId="0" borderId="26" xfId="0" applyFont="1" applyBorder="1" applyAlignment="1">
      <alignment vertical="center" wrapText="1"/>
    </xf>
    <xf numFmtId="0" fontId="7" fillId="0" borderId="27" xfId="0" applyFont="1" applyBorder="1" applyAlignment="1">
      <alignment vertical="center" wrapText="1"/>
    </xf>
    <xf numFmtId="0" fontId="8" fillId="0" borderId="6" xfId="0" applyFont="1" applyBorder="1" applyAlignment="1">
      <alignment wrapText="1"/>
    </xf>
    <xf numFmtId="0" fontId="8" fillId="0" borderId="24" xfId="0" applyFont="1" applyBorder="1" applyAlignment="1">
      <alignment wrapText="1"/>
    </xf>
    <xf numFmtId="0" fontId="25" fillId="0" borderId="0" xfId="0" applyFont="1" applyAlignment="1">
      <alignment wrapText="1"/>
    </xf>
    <xf numFmtId="0" fontId="26" fillId="0" borderId="6" xfId="0" applyFont="1" applyBorder="1" applyAlignment="1">
      <alignment wrapText="1"/>
    </xf>
    <xf numFmtId="0" fontId="26" fillId="0" borderId="3" xfId="0" applyFont="1" applyBorder="1" applyAlignment="1">
      <alignment wrapText="1"/>
    </xf>
    <xf numFmtId="6" fontId="26" fillId="0" borderId="24" xfId="0" applyNumberFormat="1" applyFont="1" applyBorder="1" applyAlignment="1">
      <alignment wrapText="1"/>
    </xf>
    <xf numFmtId="0" fontId="26" fillId="0" borderId="1" xfId="0" applyFont="1" applyBorder="1" applyAlignment="1">
      <alignment wrapText="1"/>
    </xf>
    <xf numFmtId="166" fontId="26" fillId="0" borderId="24" xfId="0" applyNumberFormat="1" applyFont="1" applyBorder="1" applyAlignment="1">
      <alignment wrapText="1"/>
    </xf>
    <xf numFmtId="166" fontId="26" fillId="0" borderId="6" xfId="0" applyNumberFormat="1" applyFont="1" applyBorder="1" applyAlignment="1">
      <alignment wrapText="1"/>
    </xf>
    <xf numFmtId="0" fontId="27" fillId="0" borderId="3" xfId="0" applyFont="1" applyBorder="1" applyAlignment="1">
      <alignment wrapText="1"/>
    </xf>
    <xf numFmtId="166" fontId="28" fillId="0" borderId="1" xfId="0" applyNumberFormat="1" applyFont="1" applyBorder="1" applyAlignment="1">
      <alignment wrapText="1"/>
    </xf>
    <xf numFmtId="0" fontId="29" fillId="0" borderId="0" xfId="0" applyFont="1"/>
    <xf numFmtId="44" fontId="22" fillId="0" borderId="22" xfId="0" applyNumberFormat="1" applyFont="1" applyBorder="1" applyAlignment="1">
      <alignment horizontal="left" wrapText="1"/>
    </xf>
    <xf numFmtId="6" fontId="8" fillId="0" borderId="6" xfId="0" applyNumberFormat="1" applyFont="1" applyBorder="1"/>
    <xf numFmtId="166" fontId="21" fillId="0" borderId="1" xfId="0" applyNumberFormat="1" applyFont="1" applyBorder="1" applyAlignment="1">
      <alignment wrapText="1"/>
    </xf>
    <xf numFmtId="166" fontId="9" fillId="4" borderId="4" xfId="0" applyNumberFormat="1" applyFont="1" applyFill="1" applyBorder="1" applyAlignment="1">
      <alignment wrapText="1"/>
    </xf>
    <xf numFmtId="166" fontId="9" fillId="0" borderId="1" xfId="0" applyNumberFormat="1" applyFont="1" applyBorder="1" applyAlignment="1">
      <alignment wrapText="1"/>
    </xf>
    <xf numFmtId="166" fontId="22" fillId="0" borderId="22" xfId="0" applyNumberFormat="1" applyFont="1" applyBorder="1" applyAlignment="1">
      <alignment wrapText="1"/>
    </xf>
    <xf numFmtId="166" fontId="23" fillId="0" borderId="22" xfId="0" applyNumberFormat="1" applyFont="1" applyBorder="1" applyAlignment="1">
      <alignment wrapText="1"/>
    </xf>
    <xf numFmtId="0" fontId="22" fillId="0" borderId="28" xfId="0" applyFont="1" applyBorder="1" applyAlignment="1">
      <alignment horizontal="left" wrapText="1"/>
    </xf>
    <xf numFmtId="166" fontId="21" fillId="0" borderId="3" xfId="3" applyNumberFormat="1" applyFont="1" applyBorder="1" applyAlignment="1">
      <alignment wrapText="1"/>
    </xf>
    <xf numFmtId="166" fontId="7" fillId="0" borderId="1" xfId="0" applyNumberFormat="1" applyFont="1" applyBorder="1" applyAlignment="1">
      <alignment wrapText="1"/>
    </xf>
    <xf numFmtId="166" fontId="7" fillId="0" borderId="0" xfId="0" applyNumberFormat="1" applyFont="1"/>
    <xf numFmtId="166" fontId="21" fillId="0" borderId="1" xfId="3" applyNumberFormat="1" applyFont="1" applyBorder="1" applyAlignment="1">
      <alignment wrapText="1"/>
    </xf>
    <xf numFmtId="166" fontId="15" fillId="0" borderId="1" xfId="0" applyNumberFormat="1" applyFont="1" applyBorder="1" applyAlignment="1">
      <alignment wrapText="1"/>
    </xf>
    <xf numFmtId="166" fontId="9" fillId="4" borderId="1" xfId="0" applyNumberFormat="1" applyFont="1" applyFill="1" applyBorder="1" applyAlignment="1">
      <alignment wrapText="1"/>
    </xf>
    <xf numFmtId="166" fontId="27" fillId="0" borderId="1" xfId="0" applyNumberFormat="1" applyFont="1" applyBorder="1"/>
    <xf numFmtId="166" fontId="27" fillId="0" borderId="6" xfId="0" applyNumberFormat="1" applyFont="1" applyBorder="1"/>
    <xf numFmtId="167" fontId="0" fillId="0" borderId="0" xfId="0" applyNumberFormat="1" applyAlignment="1">
      <alignment vertical="top"/>
    </xf>
    <xf numFmtId="166" fontId="22" fillId="0" borderId="1" xfId="0" applyNumberFormat="1" applyFont="1" applyBorder="1" applyAlignment="1">
      <alignment wrapText="1"/>
    </xf>
    <xf numFmtId="0" fontId="22" fillId="0" borderId="1" xfId="0" applyFont="1" applyBorder="1" applyAlignment="1">
      <alignment wrapText="1"/>
    </xf>
    <xf numFmtId="6" fontId="22" fillId="0" borderId="6" xfId="0" applyNumberFormat="1" applyFont="1" applyBorder="1" applyAlignment="1">
      <alignment wrapText="1"/>
    </xf>
    <xf numFmtId="0" fontId="22" fillId="0" borderId="3" xfId="0" applyFont="1" applyBorder="1" applyAlignment="1">
      <alignment wrapText="1"/>
    </xf>
    <xf numFmtId="6" fontId="22" fillId="0" borderId="24" xfId="0" applyNumberFormat="1" applyFont="1" applyBorder="1" applyAlignment="1">
      <alignment wrapText="1"/>
    </xf>
    <xf numFmtId="166" fontId="27" fillId="0" borderId="23" xfId="0" applyNumberFormat="1" applyFont="1" applyBorder="1" applyAlignment="1">
      <alignment wrapText="1"/>
    </xf>
    <xf numFmtId="166" fontId="27" fillId="0" borderId="22" xfId="0" applyNumberFormat="1" applyFont="1" applyBorder="1" applyAlignment="1">
      <alignment wrapText="1"/>
    </xf>
    <xf numFmtId="0" fontId="27" fillId="0" borderId="22" xfId="0" applyFont="1" applyBorder="1" applyAlignment="1">
      <alignment horizontal="left" wrapText="1"/>
    </xf>
    <xf numFmtId="0" fontId="27" fillId="0" borderId="22" xfId="0" applyFont="1" applyBorder="1" applyAlignment="1">
      <alignment wrapText="1"/>
    </xf>
    <xf numFmtId="166" fontId="22" fillId="0" borderId="6" xfId="0" applyNumberFormat="1" applyFont="1" applyBorder="1" applyAlignment="1">
      <alignment wrapText="1"/>
    </xf>
    <xf numFmtId="166" fontId="22" fillId="0" borderId="24" xfId="0" applyNumberFormat="1" applyFont="1" applyBorder="1" applyAlignment="1">
      <alignment wrapText="1"/>
    </xf>
    <xf numFmtId="8" fontId="22" fillId="0" borderId="6" xfId="0" applyNumberFormat="1" applyFont="1" applyBorder="1" applyAlignment="1">
      <alignment wrapText="1"/>
    </xf>
    <xf numFmtId="8" fontId="22" fillId="0" borderId="24" xfId="0" applyNumberFormat="1" applyFont="1" applyBorder="1" applyAlignment="1">
      <alignment wrapText="1"/>
    </xf>
    <xf numFmtId="6" fontId="22" fillId="0" borderId="1" xfId="0" applyNumberFormat="1" applyFont="1" applyBorder="1" applyAlignment="1">
      <alignment wrapText="1"/>
    </xf>
    <xf numFmtId="164" fontId="0" fillId="0" borderId="22" xfId="1" applyNumberFormat="1" applyFont="1" applyBorder="1"/>
    <xf numFmtId="0" fontId="7" fillId="0" borderId="2" xfId="0" applyFont="1" applyBorder="1" applyAlignment="1">
      <alignment wrapText="1"/>
    </xf>
    <xf numFmtId="166" fontId="27" fillId="0" borderId="6" xfId="0" applyNumberFormat="1" applyFont="1" applyBorder="1" applyAlignment="1">
      <alignment wrapText="1"/>
    </xf>
    <xf numFmtId="44" fontId="22" fillId="0" borderId="28" xfId="0" applyNumberFormat="1" applyFont="1" applyBorder="1" applyAlignment="1">
      <alignment horizontal="left" wrapText="1"/>
    </xf>
    <xf numFmtId="166" fontId="7" fillId="0" borderId="6" xfId="0" applyNumberFormat="1" applyFont="1" applyBorder="1" applyAlignment="1">
      <alignment wrapText="1"/>
    </xf>
    <xf numFmtId="0" fontId="7" fillId="0" borderId="6" xfId="0" applyFont="1" applyBorder="1" applyAlignment="1">
      <alignment wrapText="1"/>
    </xf>
    <xf numFmtId="6" fontId="9" fillId="0" borderId="2" xfId="0" applyNumberFormat="1" applyFont="1" applyBorder="1" applyAlignment="1">
      <alignment wrapText="1"/>
    </xf>
    <xf numFmtId="0" fontId="7" fillId="0" borderId="3" xfId="0" applyFont="1" applyBorder="1" applyAlignment="1">
      <alignment horizontal="left" wrapText="1" indent="2"/>
    </xf>
    <xf numFmtId="0" fontId="9" fillId="0" borderId="1" xfId="0" applyFont="1" applyBorder="1" applyAlignment="1">
      <alignment horizontal="left" wrapText="1"/>
    </xf>
    <xf numFmtId="49" fontId="27" fillId="0" borderId="23" xfId="0" applyNumberFormat="1" applyFont="1" applyBorder="1" applyAlignment="1">
      <alignment horizontal="left" wrapText="1"/>
    </xf>
    <xf numFmtId="0" fontId="9" fillId="0" borderId="3" xfId="0" applyFont="1" applyBorder="1" applyAlignment="1">
      <alignment wrapText="1"/>
    </xf>
    <xf numFmtId="8" fontId="0" fillId="0" borderId="0" xfId="0" applyNumberFormat="1"/>
    <xf numFmtId="6" fontId="21" fillId="0" borderId="1" xfId="0" applyNumberFormat="1" applyFont="1" applyBorder="1" applyAlignment="1">
      <alignment wrapText="1"/>
    </xf>
    <xf numFmtId="166" fontId="22" fillId="0" borderId="28" xfId="0" applyNumberFormat="1" applyFont="1" applyBorder="1" applyAlignment="1">
      <alignment wrapText="1"/>
    </xf>
    <xf numFmtId="166" fontId="9" fillId="0" borderId="3" xfId="0" applyNumberFormat="1" applyFont="1" applyBorder="1" applyAlignment="1">
      <alignment wrapText="1"/>
    </xf>
    <xf numFmtId="166" fontId="7" fillId="0" borderId="3" xfId="0" applyNumberFormat="1" applyFont="1" applyBorder="1" applyAlignment="1">
      <alignment wrapText="1"/>
    </xf>
    <xf numFmtId="166" fontId="9" fillId="0" borderId="1" xfId="0" applyNumberFormat="1" applyFont="1" applyBorder="1"/>
    <xf numFmtId="166" fontId="7" fillId="0" borderId="1" xfId="0" applyNumberFormat="1" applyFont="1" applyBorder="1"/>
    <xf numFmtId="166" fontId="22" fillId="0" borderId="30" xfId="0" applyNumberFormat="1" applyFont="1" applyBorder="1" applyAlignment="1">
      <alignment wrapText="1"/>
    </xf>
    <xf numFmtId="166" fontId="8" fillId="0" borderId="22" xfId="0" applyNumberFormat="1" applyFont="1" applyBorder="1" applyAlignment="1">
      <alignment wrapText="1"/>
    </xf>
    <xf numFmtId="166" fontId="22" fillId="0" borderId="31" xfId="0" applyNumberFormat="1" applyFont="1" applyBorder="1" applyAlignment="1">
      <alignment wrapText="1"/>
    </xf>
    <xf numFmtId="6" fontId="0" fillId="0" borderId="0" xfId="0" applyNumberFormat="1" applyAlignment="1">
      <alignment vertical="top"/>
    </xf>
    <xf numFmtId="166" fontId="0" fillId="0" borderId="0" xfId="0" applyNumberFormat="1"/>
    <xf numFmtId="0" fontId="31" fillId="0" borderId="0" xfId="0" applyFont="1"/>
    <xf numFmtId="0" fontId="5" fillId="0" borderId="0" xfId="0" applyFont="1"/>
    <xf numFmtId="0" fontId="32" fillId="0" borderId="0" xfId="5"/>
    <xf numFmtId="168" fontId="0" fillId="0" borderId="0" xfId="0" applyNumberFormat="1"/>
    <xf numFmtId="6" fontId="11" fillId="7" borderId="8" xfId="0" applyNumberFormat="1" applyFont="1" applyFill="1" applyBorder="1" applyAlignment="1">
      <alignment wrapText="1"/>
    </xf>
    <xf numFmtId="8" fontId="0" fillId="0" borderId="0" xfId="0" applyNumberFormat="1" applyAlignment="1">
      <alignment vertical="top"/>
    </xf>
    <xf numFmtId="6" fontId="9" fillId="0" borderId="8" xfId="0" applyNumberFormat="1" applyFont="1" applyBorder="1" applyAlignment="1">
      <alignment wrapText="1"/>
    </xf>
    <xf numFmtId="169" fontId="0" fillId="0" borderId="0" xfId="0" applyNumberFormat="1" applyAlignment="1">
      <alignment vertical="top"/>
    </xf>
    <xf numFmtId="6" fontId="26" fillId="0" borderId="6" xfId="0" applyNumberFormat="1" applyFont="1" applyBorder="1" applyAlignment="1">
      <alignment wrapText="1"/>
    </xf>
    <xf numFmtId="165" fontId="9" fillId="0" borderId="1" xfId="0" applyNumberFormat="1" applyFont="1" applyBorder="1" applyAlignment="1">
      <alignment wrapText="1"/>
    </xf>
    <xf numFmtId="9" fontId="33" fillId="0" borderId="0" xfId="0" applyNumberFormat="1" applyFont="1"/>
    <xf numFmtId="8" fontId="33" fillId="0" borderId="0" xfId="0" applyNumberFormat="1" applyFont="1" applyAlignment="1">
      <alignment vertical="top"/>
    </xf>
    <xf numFmtId="166" fontId="5" fillId="0" borderId="0" xfId="0" applyNumberFormat="1" applyFont="1"/>
    <xf numFmtId="164" fontId="0" fillId="0" borderId="1" xfId="1" applyNumberFormat="1" applyFont="1" applyBorder="1"/>
    <xf numFmtId="0" fontId="0" fillId="0" borderId="2" xfId="0" applyBorder="1" applyAlignment="1">
      <alignment vertical="top"/>
    </xf>
    <xf numFmtId="0" fontId="0" fillId="0" borderId="32" xfId="0" applyBorder="1"/>
    <xf numFmtId="0" fontId="10" fillId="0" borderId="0" xfId="0" applyFont="1"/>
    <xf numFmtId="0" fontId="10" fillId="0" borderId="12" xfId="0" applyFont="1" applyBorder="1" applyAlignment="1">
      <alignment wrapText="1"/>
    </xf>
    <xf numFmtId="6" fontId="10" fillId="0" borderId="12" xfId="0" applyNumberFormat="1" applyFont="1" applyBorder="1" applyAlignment="1">
      <alignment wrapText="1"/>
    </xf>
    <xf numFmtId="6" fontId="10" fillId="0" borderId="33" xfId="0" applyNumberFormat="1" applyFont="1" applyBorder="1" applyAlignment="1">
      <alignment wrapText="1"/>
    </xf>
    <xf numFmtId="6" fontId="2" fillId="0" borderId="0" xfId="0" applyNumberFormat="1" applyFont="1"/>
    <xf numFmtId="9" fontId="11" fillId="7" borderId="8" xfId="2" applyFont="1" applyFill="1" applyBorder="1" applyAlignment="1">
      <alignment horizontal="center" wrapText="1"/>
    </xf>
    <xf numFmtId="9" fontId="11" fillId="7" borderId="6"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xf numFmtId="10" fontId="9" fillId="7" borderId="8" xfId="2" applyNumberFormat="1" applyFont="1" applyFill="1" applyBorder="1" applyAlignment="1">
      <alignment horizontal="center" wrapText="1"/>
    </xf>
    <xf numFmtId="10" fontId="9" fillId="7" borderId="6" xfId="2" applyNumberFormat="1" applyFont="1" applyFill="1" applyBorder="1" applyAlignment="1">
      <alignment horizontal="center" wrapText="1"/>
    </xf>
    <xf numFmtId="0" fontId="3" fillId="0" borderId="0" xfId="0" applyFont="1" applyAlignment="1">
      <alignment horizontal="left" wrapText="1"/>
    </xf>
    <xf numFmtId="10" fontId="9" fillId="7" borderId="1" xfId="2" applyNumberFormat="1" applyFont="1" applyFill="1" applyBorder="1" applyAlignment="1">
      <alignment horizontal="center" wrapText="1"/>
    </xf>
    <xf numFmtId="0" fontId="0" fillId="0" borderId="0" xfId="0" applyAlignment="1">
      <alignment horizontal="left" wrapText="1"/>
    </xf>
  </cellXfs>
  <cellStyles count="6">
    <cellStyle name="Comma" xfId="3" builtinId="3"/>
    <cellStyle name="Currency" xfId="1" builtinId="4"/>
    <cellStyle name="Hyperlink" xfId="5" builtinId="8"/>
    <cellStyle name="Normal" xfId="0" builtinId="0"/>
    <cellStyle name="Percent" xfId="2" builtinId="5"/>
    <cellStyle name="Table Sub-Header" xfId="4" xr:uid="{5437816E-CEF0-4C0C-A2EA-C06211518DA2}"/>
  </cellStyles>
  <dxfs count="0"/>
  <tableStyles count="0" defaultTableStyle="TableStyleMedium2" defaultPivotStyle="PivotStyleLight16"/>
  <colors>
    <mruColors>
      <color rgb="FFEDD1D1"/>
      <color rgb="FFEDF1F9"/>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1.xml"/><Relationship Id="rId30"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s://urldefense.com/v3/__https:/research.hawaii.edu/ors/resources/rates/__;!!LIYSdFfckKA!wkpLLRLa8CoEdMQaasQORdM6J0TVIxY_ddknKAEkCo8KYkZjKW_uZICPoV2SHnIRlQ_upTMVPOnIFoj0BO0dLGWcHps1Pi4$"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dhrd.hawaii.gov/state-employees/employee-benefits/"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2:S28"/>
  <sheetViews>
    <sheetView showGridLines="0" zoomScale="90" zoomScaleNormal="90" workbookViewId="0">
      <selection activeCell="S11" sqref="S11:S26"/>
    </sheetView>
  </sheetViews>
  <sheetFormatPr defaultRowHeight="15.75" customHeight="1" x14ac:dyDescent="0.25"/>
  <cols>
    <col min="1" max="1" width="1.7109375" customWidth="1"/>
    <col min="5" max="5" width="13.42578125" bestFit="1" customWidth="1"/>
    <col min="6" max="6" width="14.42578125" bestFit="1" customWidth="1"/>
    <col min="7" max="9" width="14.42578125" customWidth="1"/>
    <col min="10" max="10" width="10.7109375" bestFit="1" customWidth="1"/>
    <col min="11" max="11" width="15.5703125" customWidth="1"/>
    <col min="18" max="18" width="15.140625" customWidth="1"/>
    <col min="19" max="19" width="66.42578125" customWidth="1"/>
  </cols>
  <sheetData>
    <row r="2" spans="4:19" ht="15.75" customHeight="1" x14ac:dyDescent="0.25">
      <c r="D2" s="3"/>
      <c r="E2" s="3"/>
      <c r="J2" s="33"/>
      <c r="K2" s="3"/>
    </row>
    <row r="3" spans="4:19" ht="15.75" customHeight="1" x14ac:dyDescent="0.25">
      <c r="D3" s="3"/>
      <c r="E3" s="3"/>
      <c r="J3" s="31"/>
      <c r="K3" s="32"/>
    </row>
    <row r="4" spans="4:19" ht="15.75" customHeight="1" x14ac:dyDescent="0.25">
      <c r="D4" s="4"/>
      <c r="E4" s="3"/>
    </row>
    <row r="9" spans="4:19" ht="15.75" customHeight="1" x14ac:dyDescent="0.25">
      <c r="J9" s="21"/>
    </row>
    <row r="10" spans="4:19" ht="15.75" customHeight="1" thickBot="1" x14ac:dyDescent="0.3"/>
    <row r="11" spans="4:19" ht="15.75" customHeight="1" thickBot="1" x14ac:dyDescent="0.3">
      <c r="R11">
        <v>1</v>
      </c>
      <c r="S11" s="92" t="s">
        <v>0</v>
      </c>
    </row>
    <row r="12" spans="4:19" ht="15.75" customHeight="1" thickBot="1" x14ac:dyDescent="0.3">
      <c r="R12">
        <v>2</v>
      </c>
      <c r="S12" s="93" t="s">
        <v>1</v>
      </c>
    </row>
    <row r="13" spans="4:19" ht="15.75" customHeight="1" thickBot="1" x14ac:dyDescent="0.3">
      <c r="R13">
        <v>3</v>
      </c>
      <c r="S13" s="93" t="s">
        <v>2</v>
      </c>
    </row>
    <row r="14" spans="4:19" ht="15.75" customHeight="1" thickBot="1" x14ac:dyDescent="0.3">
      <c r="R14">
        <v>4</v>
      </c>
      <c r="S14" s="93" t="s">
        <v>3</v>
      </c>
    </row>
    <row r="15" spans="4:19" ht="15.75" customHeight="1" thickBot="1" x14ac:dyDescent="0.3">
      <c r="R15">
        <v>5</v>
      </c>
      <c r="S15" s="93" t="s">
        <v>4</v>
      </c>
    </row>
    <row r="16" spans="4:19" ht="15.75" customHeight="1" thickBot="1" x14ac:dyDescent="0.3">
      <c r="R16">
        <v>6</v>
      </c>
      <c r="S16" s="93" t="s">
        <v>5</v>
      </c>
    </row>
    <row r="17" spans="5:19" ht="15.75" customHeight="1" thickBot="1" x14ac:dyDescent="0.3">
      <c r="E17" s="34"/>
      <c r="F17" s="34"/>
      <c r="G17" s="34"/>
      <c r="H17" s="34"/>
      <c r="I17" s="34"/>
      <c r="R17">
        <v>7</v>
      </c>
      <c r="S17" s="93" t="s">
        <v>6</v>
      </c>
    </row>
    <row r="18" spans="5:19" ht="15.75" customHeight="1" thickBot="1" x14ac:dyDescent="0.3">
      <c r="E18" s="34"/>
      <c r="F18" s="34"/>
      <c r="G18" s="34"/>
      <c r="H18" s="34"/>
      <c r="I18" s="34"/>
      <c r="R18">
        <v>8</v>
      </c>
      <c r="S18" s="93" t="s">
        <v>7</v>
      </c>
    </row>
    <row r="19" spans="5:19" ht="15.75" customHeight="1" thickBot="1" x14ac:dyDescent="0.3">
      <c r="R19">
        <v>9</v>
      </c>
      <c r="S19" s="93" t="s">
        <v>8</v>
      </c>
    </row>
    <row r="20" spans="5:19" ht="15.75" customHeight="1" thickBot="1" x14ac:dyDescent="0.3">
      <c r="R20">
        <v>10</v>
      </c>
      <c r="S20" s="93" t="s">
        <v>9</v>
      </c>
    </row>
    <row r="21" spans="5:19" ht="15.75" customHeight="1" thickBot="1" x14ac:dyDescent="0.3">
      <c r="R21">
        <v>11</v>
      </c>
      <c r="S21" s="93" t="s">
        <v>10</v>
      </c>
    </row>
    <row r="22" spans="5:19" ht="15.75" customHeight="1" thickBot="1" x14ac:dyDescent="0.3">
      <c r="R22">
        <v>12</v>
      </c>
      <c r="S22" s="93" t="s">
        <v>11</v>
      </c>
    </row>
    <row r="23" spans="5:19" ht="15.75" customHeight="1" thickBot="1" x14ac:dyDescent="0.3">
      <c r="R23">
        <v>13</v>
      </c>
      <c r="S23" s="93" t="s">
        <v>12</v>
      </c>
    </row>
    <row r="24" spans="5:19" ht="15.75" customHeight="1" thickBot="1" x14ac:dyDescent="0.3">
      <c r="R24">
        <v>14</v>
      </c>
      <c r="S24" s="93" t="s">
        <v>13</v>
      </c>
    </row>
    <row r="25" spans="5:19" ht="15.75" customHeight="1" thickBot="1" x14ac:dyDescent="0.3">
      <c r="R25">
        <v>15</v>
      </c>
      <c r="S25" s="93" t="s">
        <v>14</v>
      </c>
    </row>
    <row r="26" spans="5:19" ht="15.75" customHeight="1" thickBot="1" x14ac:dyDescent="0.3">
      <c r="R26">
        <v>16</v>
      </c>
      <c r="S26" s="93" t="s">
        <v>15</v>
      </c>
    </row>
    <row r="27" spans="5:19" ht="15.75" customHeight="1" x14ac:dyDescent="0.35">
      <c r="Q27" s="30"/>
    </row>
    <row r="28" spans="5:19" ht="15.75" customHeight="1" x14ac:dyDescent="0.25">
      <c r="Q28" s="61"/>
      <c r="R28" s="62"/>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982EC-1616-4BD5-94AC-397C45005998}">
  <sheetPr>
    <tabColor theme="9" tint="0.39997558519241921"/>
    <pageSetUpPr fitToPage="1"/>
  </sheetPr>
  <dimension ref="B2:AM72"/>
  <sheetViews>
    <sheetView showGridLines="0" zoomScale="85" zoomScaleNormal="85" workbookViewId="0">
      <pane xSplit="3" ySplit="6" topLeftCell="D32" activePane="bottomRight" state="frozen"/>
      <selection pane="topRight" activeCell="R20" sqref="R20:W20"/>
      <selection pane="bottomLeft" activeCell="R20" sqref="R20:W20"/>
      <selection pane="bottomRight" activeCell="D36" sqref="D36:H36"/>
    </sheetView>
  </sheetViews>
  <sheetFormatPr defaultColWidth="9.28515625" defaultRowHeight="15" x14ac:dyDescent="0.25"/>
  <cols>
    <col min="1" max="1" width="3.28515625" customWidth="1"/>
    <col min="2" max="2" width="12.28515625" customWidth="1"/>
    <col min="3" max="3" width="46.42578125" customWidth="1"/>
    <col min="4" max="4" width="13.28515625" style="6" customWidth="1"/>
    <col min="5" max="5" width="13.28515625" style="68" customWidth="1"/>
    <col min="6" max="7" width="13.28515625" customWidth="1"/>
    <col min="8" max="8" width="12.7109375" style="68" customWidth="1"/>
    <col min="9" max="9" width="0.7109375" style="7" customWidth="1"/>
    <col min="10" max="10" width="14.5703125" customWidth="1"/>
    <col min="11" max="11" width="10.28515625" customWidth="1"/>
    <col min="12" max="12" width="26.28515625" customWidth="1"/>
    <col min="13" max="13" width="34.28515625" customWidth="1"/>
  </cols>
  <sheetData>
    <row r="2" spans="2:39" ht="23.25" x14ac:dyDescent="0.35">
      <c r="B2" s="30" t="s">
        <v>129</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c r="M6" s="75"/>
    </row>
    <row r="7" spans="2:39" s="5" customFormat="1" ht="15" customHeight="1" x14ac:dyDescent="0.25">
      <c r="B7" s="22" t="s">
        <v>27</v>
      </c>
      <c r="C7" s="26" t="s">
        <v>61</v>
      </c>
      <c r="D7" s="10" t="s">
        <v>62</v>
      </c>
      <c r="E7" s="10" t="s">
        <v>62</v>
      </c>
      <c r="F7" s="10" t="s">
        <v>62</v>
      </c>
      <c r="G7" s="10"/>
      <c r="H7" s="10" t="s">
        <v>62</v>
      </c>
      <c r="I7" s="7"/>
      <c r="J7" s="8" t="s">
        <v>62</v>
      </c>
      <c r="K7"/>
      <c r="L7" s="76"/>
      <c r="M7" s="7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28</v>
      </c>
      <c r="D11" s="16">
        <f t="shared" ref="D11:J11" si="0">SUM(D8:D10)</f>
        <v>0</v>
      </c>
      <c r="E11" s="16">
        <f t="shared" si="0"/>
        <v>0</v>
      </c>
      <c r="F11" s="16">
        <f t="shared" si="0"/>
        <v>0</v>
      </c>
      <c r="G11" s="16">
        <f t="shared" si="0"/>
        <v>0</v>
      </c>
      <c r="H11" s="16">
        <f t="shared" si="0"/>
        <v>0</v>
      </c>
      <c r="I11" s="7">
        <f t="shared" si="0"/>
        <v>450000</v>
      </c>
      <c r="J11" s="16">
        <f t="shared" si="0"/>
        <v>0</v>
      </c>
    </row>
    <row r="12" spans="2:39" x14ac:dyDescent="0.25">
      <c r="B12" s="23"/>
      <c r="C12" s="14" t="s">
        <v>65</v>
      </c>
      <c r="D12" s="13" t="s">
        <v>62</v>
      </c>
      <c r="E12" s="10"/>
      <c r="F12" s="10"/>
      <c r="G12" s="10"/>
      <c r="H12" s="10"/>
      <c r="J12" s="8" t="s">
        <v>62</v>
      </c>
    </row>
    <row r="13" spans="2:39" x14ac:dyDescent="0.25">
      <c r="B13" s="23"/>
      <c r="C13" s="25"/>
      <c r="D13" s="15"/>
      <c r="E13" s="15"/>
      <c r="F13" s="15"/>
      <c r="G13" s="15"/>
      <c r="H13" s="15"/>
      <c r="J13" s="15">
        <f>SUM(D13:H13)</f>
        <v>0</v>
      </c>
    </row>
    <row r="14" spans="2:39" x14ac:dyDescent="0.25">
      <c r="B14" s="23"/>
      <c r="C14" s="25"/>
      <c r="D14" s="15"/>
      <c r="E14" s="15"/>
      <c r="F14" s="15"/>
      <c r="G14" s="15"/>
      <c r="H14" s="15"/>
      <c r="J14" s="15">
        <f>SUM(D14:H14)</f>
        <v>0</v>
      </c>
    </row>
    <row r="15" spans="2:39" x14ac:dyDescent="0.25">
      <c r="B15" s="23"/>
      <c r="C15" s="10"/>
      <c r="D15" s="15"/>
      <c r="E15" s="11"/>
      <c r="F15" s="11"/>
      <c r="G15" s="11"/>
      <c r="H15" s="11"/>
      <c r="J15" s="15">
        <f>SUM(D15:H15)</f>
        <v>0</v>
      </c>
    </row>
    <row r="16" spans="2:39" x14ac:dyDescent="0.25">
      <c r="B16" s="23"/>
      <c r="C16" s="9" t="s">
        <v>67</v>
      </c>
      <c r="D16" s="16">
        <f t="shared" ref="D16:J16" si="1">SUM(D13:D15)</f>
        <v>0</v>
      </c>
      <c r="E16" s="16">
        <f t="shared" si="1"/>
        <v>0</v>
      </c>
      <c r="F16" s="16">
        <f t="shared" si="1"/>
        <v>0</v>
      </c>
      <c r="G16" s="16">
        <f t="shared" si="1"/>
        <v>0</v>
      </c>
      <c r="H16" s="16">
        <f t="shared" si="1"/>
        <v>0</v>
      </c>
      <c r="I16" s="7">
        <f t="shared" si="1"/>
        <v>0</v>
      </c>
      <c r="J16" s="16">
        <f t="shared" si="1"/>
        <v>0</v>
      </c>
    </row>
    <row r="17" spans="2:10" x14ac:dyDescent="0.25">
      <c r="B17" s="23"/>
      <c r="C17" s="14" t="s">
        <v>68</v>
      </c>
      <c r="D17" s="13" t="s">
        <v>62</v>
      </c>
      <c r="E17" s="10"/>
      <c r="F17" s="10"/>
      <c r="G17" s="10"/>
      <c r="H17" s="10"/>
      <c r="J17" s="8" t="s">
        <v>62</v>
      </c>
    </row>
    <row r="18" spans="2:10" x14ac:dyDescent="0.25">
      <c r="B18" s="23"/>
      <c r="C18" s="25"/>
      <c r="D18" s="13"/>
      <c r="E18" s="10"/>
      <c r="F18" s="10"/>
      <c r="G18" s="10"/>
      <c r="H18" s="10"/>
      <c r="J18" s="15">
        <f t="shared" ref="J18:J27" si="2">SUM(D18:H18)</f>
        <v>0</v>
      </c>
    </row>
    <row r="19" spans="2:10" x14ac:dyDescent="0.25">
      <c r="B19" s="23"/>
      <c r="C19" s="29"/>
      <c r="D19" s="15"/>
      <c r="E19" s="11"/>
      <c r="F19" s="11"/>
      <c r="G19" s="11"/>
      <c r="H19" s="11"/>
      <c r="J19" s="15">
        <f t="shared" si="2"/>
        <v>0</v>
      </c>
    </row>
    <row r="20" spans="2:10" x14ac:dyDescent="0.25">
      <c r="B20" s="23"/>
      <c r="C20" s="29"/>
      <c r="D20" s="15"/>
      <c r="E20" s="15"/>
      <c r="F20" s="15"/>
      <c r="G20" s="15"/>
      <c r="H20" s="15"/>
      <c r="I20" s="35">
        <v>2000</v>
      </c>
      <c r="J20" s="15">
        <f t="shared" si="2"/>
        <v>0</v>
      </c>
    </row>
    <row r="21" spans="2:10" x14ac:dyDescent="0.25">
      <c r="B21" s="23"/>
      <c r="C21" s="29"/>
      <c r="D21" s="15"/>
      <c r="E21" s="15"/>
      <c r="F21" s="15"/>
      <c r="G21" s="15"/>
      <c r="H21" s="15"/>
      <c r="I21" s="35">
        <v>250</v>
      </c>
      <c r="J21" s="15">
        <f t="shared" si="2"/>
        <v>0</v>
      </c>
    </row>
    <row r="22" spans="2:10" x14ac:dyDescent="0.25">
      <c r="B22" s="23"/>
      <c r="C22" s="25"/>
      <c r="D22" s="15"/>
      <c r="E22" s="15"/>
      <c r="F22" s="15"/>
      <c r="G22" s="15"/>
      <c r="H22" s="15"/>
      <c r="I22" s="35">
        <v>2250</v>
      </c>
      <c r="J22" s="15">
        <f t="shared" si="2"/>
        <v>0</v>
      </c>
    </row>
    <row r="23" spans="2:10" x14ac:dyDescent="0.25">
      <c r="B23" s="23"/>
      <c r="C23" s="29"/>
      <c r="D23" s="15"/>
      <c r="E23" s="15"/>
      <c r="F23" s="15"/>
      <c r="G23" s="15"/>
      <c r="H23" s="15"/>
      <c r="I23" s="35">
        <v>1243</v>
      </c>
      <c r="J23" s="15">
        <f t="shared" si="2"/>
        <v>0</v>
      </c>
    </row>
    <row r="24" spans="2:10" x14ac:dyDescent="0.25">
      <c r="B24" s="23"/>
      <c r="C24" s="29"/>
      <c r="D24" s="15"/>
      <c r="E24" s="15"/>
      <c r="F24" s="15"/>
      <c r="G24" s="15"/>
      <c r="H24" s="15"/>
      <c r="I24" s="35">
        <v>225</v>
      </c>
      <c r="J24" s="15">
        <f t="shared" si="2"/>
        <v>0</v>
      </c>
    </row>
    <row r="25" spans="2:10" x14ac:dyDescent="0.25">
      <c r="B25" s="23"/>
      <c r="C25" s="29"/>
      <c r="D25" s="15"/>
      <c r="E25" s="15"/>
      <c r="F25" s="15"/>
      <c r="G25" s="15"/>
      <c r="H25" s="15"/>
      <c r="I25" s="35">
        <v>400</v>
      </c>
      <c r="J25" s="15">
        <f t="shared" si="2"/>
        <v>0</v>
      </c>
    </row>
    <row r="26" spans="2:10" x14ac:dyDescent="0.25">
      <c r="B26" s="23"/>
      <c r="C26" s="25"/>
      <c r="D26" s="15"/>
      <c r="E26" s="15"/>
      <c r="F26" s="15"/>
      <c r="G26" s="15"/>
      <c r="H26" s="15"/>
      <c r="I26" s="35">
        <v>1638</v>
      </c>
      <c r="J26" s="15">
        <f t="shared" si="2"/>
        <v>0</v>
      </c>
    </row>
    <row r="27" spans="2:10" x14ac:dyDescent="0.25">
      <c r="B27" s="23"/>
      <c r="C27" s="9" t="s">
        <v>76</v>
      </c>
      <c r="D27" s="16">
        <f>SUM(D20:D26)</f>
        <v>0</v>
      </c>
      <c r="E27" s="16">
        <f>SUM(E20:E26)</f>
        <v>0</v>
      </c>
      <c r="F27" s="16">
        <f>SUM(F20:F26)</f>
        <v>0</v>
      </c>
      <c r="G27" s="16">
        <f>SUM(G20:G26)</f>
        <v>0</v>
      </c>
      <c r="H27" s="16">
        <f>SUM(H20:H26)</f>
        <v>0</v>
      </c>
      <c r="J27" s="16">
        <f t="shared" si="2"/>
        <v>0</v>
      </c>
    </row>
    <row r="28" spans="2:10" x14ac:dyDescent="0.25">
      <c r="B28" s="23"/>
      <c r="C28" s="14" t="s">
        <v>77</v>
      </c>
      <c r="D28" s="15"/>
      <c r="E28" s="10"/>
      <c r="F28" s="10"/>
      <c r="G28" s="10"/>
      <c r="H28" s="10"/>
      <c r="J28" s="15" t="s">
        <v>36</v>
      </c>
    </row>
    <row r="29" spans="2:10" x14ac:dyDescent="0.25">
      <c r="B29" s="23"/>
      <c r="C29" s="25"/>
      <c r="D29" s="15"/>
      <c r="E29" s="10"/>
      <c r="F29" s="10"/>
      <c r="G29" s="10"/>
      <c r="H29" s="10"/>
      <c r="J29" s="15">
        <f>SUM(D29:H29)</f>
        <v>0</v>
      </c>
    </row>
    <row r="30" spans="2:10" x14ac:dyDescent="0.25">
      <c r="B30" s="23" t="s">
        <v>71</v>
      </c>
      <c r="C30" s="28" t="s">
        <v>71</v>
      </c>
      <c r="D30" s="13" t="s">
        <v>62</v>
      </c>
      <c r="E30" s="10"/>
      <c r="F30" s="10"/>
      <c r="G30" s="10"/>
      <c r="H30" s="10"/>
      <c r="J30" s="15">
        <f>SUM(D30:H30)</f>
        <v>0</v>
      </c>
    </row>
    <row r="31" spans="2:10" x14ac:dyDescent="0.25">
      <c r="B31" s="23"/>
      <c r="C31" s="9" t="s">
        <v>78</v>
      </c>
      <c r="D31" s="12">
        <f>SUM(D29:D30)</f>
        <v>0</v>
      </c>
      <c r="E31" s="12">
        <f>SUM(E29:E30)</f>
        <v>0</v>
      </c>
      <c r="F31" s="12">
        <f>SUM(F29:F30)</f>
        <v>0</v>
      </c>
      <c r="G31" s="12">
        <f>SUM(G29:G30)</f>
        <v>0</v>
      </c>
      <c r="H31" s="12">
        <f>SUM(H29:H30)</f>
        <v>0</v>
      </c>
      <c r="J31" s="16">
        <f>SUM(D31:H31)</f>
        <v>0</v>
      </c>
    </row>
    <row r="32" spans="2:10" x14ac:dyDescent="0.25">
      <c r="B32" s="23"/>
      <c r="C32" s="14" t="s">
        <v>79</v>
      </c>
      <c r="D32" s="13" t="s">
        <v>62</v>
      </c>
      <c r="E32" s="10"/>
      <c r="F32" s="10"/>
      <c r="G32" s="10"/>
      <c r="H32" s="10"/>
      <c r="J32" s="15"/>
    </row>
    <row r="33" spans="2:10" x14ac:dyDescent="0.25">
      <c r="B33" s="23"/>
      <c r="C33" s="25"/>
      <c r="D33" s="15"/>
      <c r="E33" s="15"/>
      <c r="F33" s="15"/>
      <c r="G33" s="15"/>
      <c r="H33" s="15"/>
      <c r="I33" s="35">
        <v>5000</v>
      </c>
      <c r="J33" s="15">
        <f>SUM(D33:H33)</f>
        <v>0</v>
      </c>
    </row>
    <row r="34" spans="2:10" x14ac:dyDescent="0.25">
      <c r="B34" s="23"/>
      <c r="C34" s="25"/>
      <c r="D34" s="15"/>
      <c r="E34" s="11"/>
      <c r="F34" s="11"/>
      <c r="G34" s="11"/>
      <c r="H34" s="11"/>
      <c r="J34" s="15">
        <f>SUM(D34:H34)</f>
        <v>0</v>
      </c>
    </row>
    <row r="35" spans="2:10" x14ac:dyDescent="0.25">
      <c r="B35" s="23"/>
      <c r="C35" s="9" t="s">
        <v>81</v>
      </c>
      <c r="D35" s="16">
        <f>SUM(D33:D34)</f>
        <v>0</v>
      </c>
      <c r="E35" s="16">
        <f>SUM(E33:E34)</f>
        <v>0</v>
      </c>
      <c r="F35" s="16">
        <f>SUM(F33:F34)</f>
        <v>0</v>
      </c>
      <c r="G35" s="16">
        <f>SUM(G33:G34)</f>
        <v>0</v>
      </c>
      <c r="H35" s="16">
        <f>SUM(H33:H34)</f>
        <v>0</v>
      </c>
      <c r="J35" s="16">
        <f>SUM(D35:H35)</f>
        <v>0</v>
      </c>
    </row>
    <row r="36" spans="2:10" x14ac:dyDescent="0.25">
      <c r="B36" s="23"/>
      <c r="C36" s="14" t="s">
        <v>82</v>
      </c>
      <c r="D36" s="123">
        <v>100000</v>
      </c>
      <c r="E36" s="139">
        <v>150000</v>
      </c>
      <c r="F36" s="139">
        <v>350000</v>
      </c>
      <c r="G36" s="139">
        <v>300000</v>
      </c>
      <c r="H36" s="139">
        <v>100000</v>
      </c>
      <c r="J36" s="15">
        <f>SUM(D36:I36)</f>
        <v>1000000</v>
      </c>
    </row>
    <row r="37" spans="2:10" x14ac:dyDescent="0.25">
      <c r="B37" s="23"/>
      <c r="C37" s="25"/>
      <c r="D37" s="15"/>
      <c r="E37" s="15"/>
      <c r="F37" s="15"/>
      <c r="G37" s="15"/>
      <c r="H37" s="15"/>
      <c r="I37" s="35">
        <v>5106000</v>
      </c>
      <c r="J37" s="15">
        <f>SUM(D37:H37)</f>
        <v>0</v>
      </c>
    </row>
    <row r="38" spans="2:10" x14ac:dyDescent="0.25">
      <c r="B38" s="23"/>
      <c r="C38" s="25"/>
      <c r="D38" s="15"/>
      <c r="E38" s="15"/>
      <c r="F38" s="15"/>
      <c r="G38" s="15"/>
      <c r="H38" s="15"/>
      <c r="I38" s="35">
        <v>22500000</v>
      </c>
      <c r="J38" s="15">
        <f>SUM(D38:H38)</f>
        <v>0</v>
      </c>
    </row>
    <row r="39" spans="2:10" x14ac:dyDescent="0.25">
      <c r="B39" s="23"/>
      <c r="C39" s="25"/>
      <c r="D39" s="15"/>
      <c r="E39" s="15"/>
      <c r="F39" s="15"/>
      <c r="G39" s="15"/>
      <c r="H39" s="15"/>
      <c r="I39" s="35">
        <v>75000000</v>
      </c>
      <c r="J39" s="15">
        <f>SUM(D39:H39)</f>
        <v>0</v>
      </c>
    </row>
    <row r="40" spans="2:10" x14ac:dyDescent="0.25">
      <c r="B40" s="23"/>
      <c r="C40" s="25"/>
      <c r="D40" s="15"/>
      <c r="E40" s="11"/>
      <c r="F40" s="11"/>
      <c r="G40" s="11"/>
      <c r="H40" s="11"/>
      <c r="J40" s="15">
        <f>SUM(D40:H40)</f>
        <v>0</v>
      </c>
    </row>
    <row r="41" spans="2:10" x14ac:dyDescent="0.25">
      <c r="B41" s="23"/>
      <c r="C41" s="9" t="s">
        <v>83</v>
      </c>
      <c r="D41" s="16">
        <f>SUM(D36:D40)</f>
        <v>100000</v>
      </c>
      <c r="E41" s="16">
        <f t="shared" ref="E41:H41" si="3">SUM(E36:E40)</f>
        <v>150000</v>
      </c>
      <c r="F41" s="16">
        <f t="shared" si="3"/>
        <v>350000</v>
      </c>
      <c r="G41" s="16">
        <f t="shared" si="3"/>
        <v>300000</v>
      </c>
      <c r="H41" s="16">
        <f t="shared" si="3"/>
        <v>100000</v>
      </c>
      <c r="J41" s="16">
        <f>SUM(D41:H41)</f>
        <v>1000000</v>
      </c>
    </row>
    <row r="42" spans="2:10" x14ac:dyDescent="0.25">
      <c r="B42" s="23"/>
      <c r="C42" s="14" t="s">
        <v>84</v>
      </c>
      <c r="D42" s="13"/>
      <c r="E42" s="10"/>
      <c r="F42" s="10"/>
      <c r="G42" s="10"/>
      <c r="H42" s="10"/>
      <c r="J42" s="15"/>
    </row>
    <row r="43" spans="2:10" x14ac:dyDescent="0.25">
      <c r="B43" s="23"/>
      <c r="C43" s="25"/>
      <c r="D43" s="15"/>
      <c r="E43" s="15"/>
      <c r="F43" s="15"/>
      <c r="G43" s="15"/>
      <c r="H43" s="15"/>
      <c r="I43" s="35">
        <v>375000</v>
      </c>
      <c r="J43" s="15">
        <f t="shared" ref="J43:J50" si="4">SUM(D43:H43)</f>
        <v>0</v>
      </c>
    </row>
    <row r="44" spans="2:10" x14ac:dyDescent="0.25">
      <c r="B44" s="23"/>
      <c r="C44" s="25"/>
      <c r="D44" s="15"/>
      <c r="E44" s="15"/>
      <c r="F44" s="15"/>
      <c r="G44" s="15"/>
      <c r="H44" s="15"/>
      <c r="I44" s="35">
        <v>781250</v>
      </c>
      <c r="J44" s="15">
        <f t="shared" si="4"/>
        <v>0</v>
      </c>
    </row>
    <row r="45" spans="2:10" x14ac:dyDescent="0.25">
      <c r="B45" s="23"/>
      <c r="C45" s="25"/>
      <c r="D45" s="15"/>
      <c r="E45" s="15"/>
      <c r="F45" s="15"/>
      <c r="G45" s="15"/>
      <c r="H45" s="15"/>
      <c r="I45" s="35">
        <v>2083335</v>
      </c>
      <c r="J45" s="15">
        <f t="shared" si="4"/>
        <v>0</v>
      </c>
    </row>
    <row r="46" spans="2:10" x14ac:dyDescent="0.25">
      <c r="B46" s="23"/>
      <c r="C46" s="25"/>
      <c r="D46" s="15"/>
      <c r="E46" s="11"/>
      <c r="F46" s="11"/>
      <c r="G46" s="11"/>
      <c r="H46" s="11"/>
      <c r="J46" s="15">
        <f t="shared" si="4"/>
        <v>0</v>
      </c>
    </row>
    <row r="47" spans="2:10" x14ac:dyDescent="0.25">
      <c r="B47" s="23"/>
      <c r="C47" s="25"/>
      <c r="D47" s="15"/>
      <c r="E47" s="11"/>
      <c r="F47" s="11"/>
      <c r="G47" s="11"/>
      <c r="H47" s="11"/>
      <c r="J47" s="15">
        <f t="shared" si="4"/>
        <v>0</v>
      </c>
    </row>
    <row r="48" spans="2:10" x14ac:dyDescent="0.25">
      <c r="B48" s="23"/>
      <c r="C48" s="10"/>
      <c r="D48" s="15"/>
      <c r="E48" s="11"/>
      <c r="F48" s="11"/>
      <c r="G48" s="11"/>
      <c r="H48" s="11"/>
      <c r="J48" s="15">
        <f t="shared" si="4"/>
        <v>0</v>
      </c>
    </row>
    <row r="49" spans="2:10" x14ac:dyDescent="0.25">
      <c r="B49" s="24"/>
      <c r="C49" s="9" t="s">
        <v>34</v>
      </c>
      <c r="D49" s="16">
        <f>SUM(D43:D48)</f>
        <v>0</v>
      </c>
      <c r="E49" s="16">
        <f>SUM(E43:E48)</f>
        <v>0</v>
      </c>
      <c r="F49" s="16">
        <f>SUM(F43:F48)</f>
        <v>0</v>
      </c>
      <c r="G49" s="16">
        <f>SUM(G43:G48)</f>
        <v>0</v>
      </c>
      <c r="H49" s="16">
        <f>SUM(H43:H48)</f>
        <v>0</v>
      </c>
      <c r="J49" s="16">
        <f t="shared" si="4"/>
        <v>0</v>
      </c>
    </row>
    <row r="50" spans="2:10" x14ac:dyDescent="0.25">
      <c r="B50" s="24"/>
      <c r="C50" s="9" t="s">
        <v>35</v>
      </c>
      <c r="D50" s="16">
        <f>SUM(D49,D41,D35,D31,D27,D16,D11)</f>
        <v>100000</v>
      </c>
      <c r="E50" s="16">
        <f>SUM(E49,E41,E35,E31,E27,E16,E11)</f>
        <v>150000</v>
      </c>
      <c r="F50" s="16">
        <f>SUM(F49,F41,F35,F31,F27,F16,F11)</f>
        <v>350000</v>
      </c>
      <c r="G50" s="16">
        <f>SUM(G49,G41,G35,G31,G27,G16,G11)</f>
        <v>300000</v>
      </c>
      <c r="H50" s="16">
        <f>SUM(H49,H41,H35,H31,H27,H16,H11)</f>
        <v>100000</v>
      </c>
      <c r="J50" s="16">
        <f t="shared" si="4"/>
        <v>1000000</v>
      </c>
    </row>
    <row r="51" spans="2:10" x14ac:dyDescent="0.25">
      <c r="B51" s="6"/>
      <c r="D51"/>
      <c r="E51"/>
      <c r="H51"/>
      <c r="I51"/>
      <c r="J51" t="s">
        <v>36</v>
      </c>
    </row>
    <row r="52" spans="2:10" ht="30" x14ac:dyDescent="0.25">
      <c r="B52" s="67" t="s">
        <v>85</v>
      </c>
      <c r="C52" s="17" t="s">
        <v>85</v>
      </c>
      <c r="D52" s="18"/>
      <c r="E52" s="18"/>
      <c r="F52" s="18"/>
      <c r="G52" s="18"/>
      <c r="H52" s="18"/>
      <c r="I52"/>
      <c r="J52" s="18" t="s">
        <v>36</v>
      </c>
    </row>
    <row r="53" spans="2:10" x14ac:dyDescent="0.25">
      <c r="B53" s="23"/>
      <c r="C53" s="25"/>
      <c r="D53" s="13"/>
      <c r="E53" s="10"/>
      <c r="F53" s="10"/>
      <c r="G53" s="10"/>
      <c r="H53" s="10"/>
      <c r="J53" s="15">
        <f>SUM(D53:H53)</f>
        <v>0</v>
      </c>
    </row>
    <row r="54" spans="2:10" x14ac:dyDescent="0.25">
      <c r="B54" s="23"/>
      <c r="C54" s="25"/>
      <c r="D54" s="13"/>
      <c r="E54" s="10"/>
      <c r="F54" s="10"/>
      <c r="G54" s="10"/>
      <c r="H54" s="10"/>
      <c r="J54" s="15">
        <f>SUM(D54:H54)</f>
        <v>0</v>
      </c>
    </row>
    <row r="55" spans="2:10" x14ac:dyDescent="0.25">
      <c r="B55" s="24"/>
      <c r="C55" s="9" t="s">
        <v>37</v>
      </c>
      <c r="D55" s="16">
        <f>SUM(D53:D54)</f>
        <v>0</v>
      </c>
      <c r="E55" s="16">
        <f>SUM(E53:E54)</f>
        <v>0</v>
      </c>
      <c r="F55" s="16">
        <f>SUM(F53:F54)</f>
        <v>0</v>
      </c>
      <c r="G55" s="16">
        <f>SUM(G53:G54)</f>
        <v>0</v>
      </c>
      <c r="H55" s="16">
        <f>SUM(H53:H54)</f>
        <v>0</v>
      </c>
      <c r="J55" s="16">
        <f>SUM(D55:H55)</f>
        <v>0</v>
      </c>
    </row>
    <row r="56" spans="2:10" x14ac:dyDescent="0.25">
      <c r="B56" s="6"/>
      <c r="D56"/>
      <c r="E56"/>
      <c r="H56"/>
      <c r="I56"/>
      <c r="J56" t="s">
        <v>36</v>
      </c>
    </row>
    <row r="57" spans="2:10" s="1" customFormat="1" ht="30" x14ac:dyDescent="0.25">
      <c r="B57" s="19" t="s">
        <v>38</v>
      </c>
      <c r="C57" s="19"/>
      <c r="D57" s="20">
        <f t="shared" ref="D57:J57" si="5">SUM(D55,D50)</f>
        <v>100000</v>
      </c>
      <c r="E57" s="20">
        <f t="shared" si="5"/>
        <v>150000</v>
      </c>
      <c r="F57" s="20">
        <f t="shared" si="5"/>
        <v>350000</v>
      </c>
      <c r="G57" s="20">
        <f t="shared" si="5"/>
        <v>300000</v>
      </c>
      <c r="H57" s="20">
        <f t="shared" si="5"/>
        <v>100000</v>
      </c>
      <c r="I57" s="7">
        <f t="shared" si="5"/>
        <v>0</v>
      </c>
      <c r="J57" s="90">
        <f t="shared" si="5"/>
        <v>1000000</v>
      </c>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sheetData>
  <pageMargins left="0.7" right="0.7" top="0.75" bottom="0.75" header="0.3" footer="0.3"/>
  <pageSetup scale="57"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M74"/>
  <sheetViews>
    <sheetView showGridLines="0" zoomScale="85" zoomScaleNormal="85" workbookViewId="0">
      <pane xSplit="3" ySplit="6" topLeftCell="D38" activePane="bottomRight" state="frozen"/>
      <selection pane="topRight" activeCell="R20" sqref="R20:W20"/>
      <selection pane="bottomLeft" activeCell="R20" sqref="R20:W20"/>
      <selection pane="bottomRight" activeCell="C31" sqref="C31"/>
    </sheetView>
  </sheetViews>
  <sheetFormatPr defaultColWidth="9.28515625" defaultRowHeight="15" x14ac:dyDescent="0.25"/>
  <cols>
    <col min="1" max="1" width="3.28515625" customWidth="1"/>
    <col min="2" max="2" width="11.28515625" customWidth="1"/>
    <col min="3" max="3" width="46.42578125" customWidth="1"/>
    <col min="4" max="4" width="13.28515625" style="6" customWidth="1"/>
    <col min="5" max="5" width="13.28515625" style="2" customWidth="1"/>
    <col min="6" max="7" width="13.28515625" customWidth="1"/>
    <col min="8" max="8" width="12.7109375" style="2" customWidth="1"/>
    <col min="9" max="9" width="0.7109375" style="7" customWidth="1"/>
    <col min="10" max="10" width="14.5703125" customWidth="1"/>
    <col min="11" max="11" width="10.28515625" customWidth="1"/>
    <col min="12" max="12" width="26" customWidth="1"/>
    <col min="13" max="13" width="33" customWidth="1"/>
  </cols>
  <sheetData>
    <row r="2" spans="2:39" ht="23.25" x14ac:dyDescent="0.35">
      <c r="B2" s="30" t="s">
        <v>130</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c r="M6" s="75"/>
    </row>
    <row r="7" spans="2:39" s="5" customFormat="1" ht="15" customHeight="1" x14ac:dyDescent="0.25">
      <c r="B7" s="22" t="s">
        <v>27</v>
      </c>
      <c r="C7" s="26" t="s">
        <v>61</v>
      </c>
      <c r="D7" s="110" t="s">
        <v>62</v>
      </c>
      <c r="E7" s="110" t="s">
        <v>62</v>
      </c>
      <c r="F7" s="110" t="s">
        <v>62</v>
      </c>
      <c r="G7" s="110"/>
      <c r="H7" s="10" t="s">
        <v>62</v>
      </c>
      <c r="I7" s="7"/>
      <c r="J7" s="8" t="s">
        <v>62</v>
      </c>
      <c r="K7"/>
      <c r="L7" s="76"/>
      <c r="M7" s="77"/>
      <c r="N7"/>
      <c r="O7"/>
      <c r="P7"/>
      <c r="Q7"/>
      <c r="R7"/>
      <c r="S7"/>
      <c r="T7"/>
      <c r="U7"/>
      <c r="V7"/>
      <c r="W7"/>
      <c r="X7"/>
      <c r="Y7"/>
      <c r="Z7"/>
      <c r="AA7"/>
      <c r="AB7"/>
      <c r="AC7"/>
      <c r="AD7"/>
      <c r="AE7"/>
      <c r="AF7"/>
      <c r="AG7"/>
      <c r="AH7"/>
      <c r="AI7"/>
      <c r="AJ7"/>
      <c r="AK7"/>
      <c r="AL7"/>
      <c r="AM7"/>
    </row>
    <row r="8" spans="2:39" x14ac:dyDescent="0.25">
      <c r="B8" s="23"/>
      <c r="C8" s="70" t="s">
        <v>131</v>
      </c>
      <c r="D8" s="110">
        <v>40000</v>
      </c>
      <c r="E8" s="110">
        <v>70000</v>
      </c>
      <c r="F8" s="110">
        <v>70000</v>
      </c>
      <c r="G8" s="110">
        <v>70000</v>
      </c>
      <c r="H8" s="71"/>
      <c r="I8" s="35">
        <v>450000</v>
      </c>
      <c r="J8" s="15">
        <f>SUM(D8:H8)</f>
        <v>250000</v>
      </c>
    </row>
    <row r="9" spans="2:39" ht="30" x14ac:dyDescent="0.25">
      <c r="B9" s="23"/>
      <c r="C9" s="70" t="s">
        <v>132</v>
      </c>
      <c r="D9" s="110">
        <v>20000</v>
      </c>
      <c r="E9" s="110">
        <v>20000</v>
      </c>
      <c r="F9" s="110">
        <v>20000</v>
      </c>
      <c r="G9" s="110">
        <v>20000</v>
      </c>
      <c r="H9" s="71"/>
      <c r="J9" s="15">
        <f>SUM(D9:H9)</f>
        <v>80000</v>
      </c>
      <c r="L9" t="s">
        <v>307</v>
      </c>
    </row>
    <row r="10" spans="2:39" x14ac:dyDescent="0.25">
      <c r="B10" s="23"/>
      <c r="C10" s="70" t="s">
        <v>133</v>
      </c>
      <c r="D10" s="110">
        <v>15000</v>
      </c>
      <c r="E10" s="110">
        <v>20000</v>
      </c>
      <c r="F10" s="110">
        <v>20000</v>
      </c>
      <c r="G10" s="110">
        <v>20000</v>
      </c>
      <c r="H10" s="71"/>
      <c r="J10" s="15">
        <f>SUM(D10:H10)</f>
        <v>75000</v>
      </c>
      <c r="L10" t="s">
        <v>134</v>
      </c>
    </row>
    <row r="11" spans="2:39" ht="30" x14ac:dyDescent="0.25">
      <c r="B11" s="23"/>
      <c r="C11" s="27" t="s">
        <v>135</v>
      </c>
      <c r="D11" s="110">
        <v>8000</v>
      </c>
      <c r="E11" s="110">
        <v>8000</v>
      </c>
      <c r="F11" s="110">
        <v>8000</v>
      </c>
      <c r="G11" s="110">
        <v>8000</v>
      </c>
      <c r="H11" s="10"/>
      <c r="J11" s="15">
        <f>SUM(D11:H11)</f>
        <v>32000</v>
      </c>
      <c r="L11" t="s">
        <v>307</v>
      </c>
    </row>
    <row r="12" spans="2:39" x14ac:dyDescent="0.25">
      <c r="B12" s="23"/>
      <c r="C12" s="9" t="s">
        <v>28</v>
      </c>
      <c r="D12" s="16">
        <f>SUM(D8:D11)</f>
        <v>83000</v>
      </c>
      <c r="E12" s="16">
        <f>SUM(E8:E11)</f>
        <v>118000</v>
      </c>
      <c r="F12" s="16">
        <f t="shared" ref="F12:I12" si="0">SUM(F8:F11)</f>
        <v>118000</v>
      </c>
      <c r="G12" s="16">
        <f t="shared" si="0"/>
        <v>118000</v>
      </c>
      <c r="H12" s="16">
        <f t="shared" si="0"/>
        <v>0</v>
      </c>
      <c r="I12" s="7">
        <f t="shared" si="0"/>
        <v>450000</v>
      </c>
      <c r="J12" s="16">
        <f>SUM(D12:H12)</f>
        <v>437000</v>
      </c>
    </row>
    <row r="13" spans="2:39" x14ac:dyDescent="0.25">
      <c r="B13" s="23"/>
      <c r="C13" s="14" t="s">
        <v>65</v>
      </c>
      <c r="D13" s="13" t="s">
        <v>62</v>
      </c>
      <c r="E13" s="10"/>
      <c r="F13" s="10"/>
      <c r="G13" s="10"/>
      <c r="H13" s="10"/>
      <c r="J13" s="8" t="s">
        <v>62</v>
      </c>
    </row>
    <row r="14" spans="2:39" ht="30" x14ac:dyDescent="0.25">
      <c r="B14" s="23"/>
      <c r="C14" s="72" t="s">
        <v>136</v>
      </c>
      <c r="D14" s="149">
        <f>D12*(0.2)</f>
        <v>16600</v>
      </c>
      <c r="E14" s="149">
        <f t="shared" ref="E14:G14" si="1">E12*(0.2)</f>
        <v>23600</v>
      </c>
      <c r="F14" s="149">
        <f t="shared" si="1"/>
        <v>23600</v>
      </c>
      <c r="G14" s="149">
        <f t="shared" si="1"/>
        <v>23600</v>
      </c>
      <c r="H14" s="15"/>
      <c r="J14" s="15">
        <f>SUM(D14:H14)</f>
        <v>87400</v>
      </c>
      <c r="K14" s="34"/>
    </row>
    <row r="15" spans="2:39" x14ac:dyDescent="0.25">
      <c r="B15" s="23"/>
      <c r="C15" s="25"/>
      <c r="D15" s="15"/>
      <c r="E15" s="15"/>
      <c r="F15" s="15"/>
      <c r="G15" s="15"/>
      <c r="H15" s="15"/>
      <c r="J15" s="15">
        <f t="shared" ref="J15:J16" si="2">SUM(D15:H15)</f>
        <v>0</v>
      </c>
    </row>
    <row r="16" spans="2:39" x14ac:dyDescent="0.25">
      <c r="B16" s="23"/>
      <c r="C16" s="10"/>
      <c r="D16" s="15"/>
      <c r="E16" s="11"/>
      <c r="F16" s="11"/>
      <c r="G16" s="11"/>
      <c r="H16" s="11"/>
      <c r="J16" s="15">
        <f t="shared" si="2"/>
        <v>0</v>
      </c>
    </row>
    <row r="17" spans="2:10" x14ac:dyDescent="0.25">
      <c r="B17" s="23"/>
      <c r="C17" s="9" t="s">
        <v>67</v>
      </c>
      <c r="D17" s="16">
        <f>SUM(D14:D16)</f>
        <v>16600</v>
      </c>
      <c r="E17" s="16">
        <f t="shared" ref="E17:I17" si="3">SUM(E14:E16)</f>
        <v>23600</v>
      </c>
      <c r="F17" s="16">
        <f t="shared" si="3"/>
        <v>23600</v>
      </c>
      <c r="G17" s="16">
        <f t="shared" si="3"/>
        <v>23600</v>
      </c>
      <c r="H17" s="16">
        <f t="shared" si="3"/>
        <v>0</v>
      </c>
      <c r="I17" s="7">
        <f t="shared" si="3"/>
        <v>0</v>
      </c>
      <c r="J17" s="16">
        <f>SUM(D17:G17)</f>
        <v>87400</v>
      </c>
    </row>
    <row r="18" spans="2:10" x14ac:dyDescent="0.25">
      <c r="B18" s="23"/>
      <c r="C18" s="14" t="s">
        <v>68</v>
      </c>
      <c r="D18" s="13" t="s">
        <v>62</v>
      </c>
      <c r="E18" s="10"/>
      <c r="F18" s="10"/>
      <c r="G18" s="10"/>
      <c r="H18" s="10"/>
      <c r="J18" s="8" t="s">
        <v>62</v>
      </c>
    </row>
    <row r="19" spans="2:10" ht="30" x14ac:dyDescent="0.25">
      <c r="B19" s="23"/>
      <c r="C19" s="70" t="s">
        <v>137</v>
      </c>
      <c r="D19" s="110">
        <v>7500</v>
      </c>
      <c r="E19" s="118">
        <v>7500</v>
      </c>
      <c r="F19" s="118">
        <v>7500</v>
      </c>
      <c r="G19" s="118">
        <v>7500</v>
      </c>
      <c r="H19" s="10"/>
      <c r="J19" s="15">
        <f>SUM(D19:H19)</f>
        <v>30000</v>
      </c>
    </row>
    <row r="20" spans="2:10" x14ac:dyDescent="0.25">
      <c r="B20" s="23"/>
      <c r="C20" s="73" t="s">
        <v>138</v>
      </c>
      <c r="D20" s="110">
        <v>3000</v>
      </c>
      <c r="E20" s="118">
        <v>3000</v>
      </c>
      <c r="F20" s="118">
        <v>3000</v>
      </c>
      <c r="G20" s="118">
        <v>3000</v>
      </c>
      <c r="H20" s="11"/>
      <c r="J20" s="15">
        <f t="shared" ref="J20" si="4">SUM(D20:H20)</f>
        <v>12000</v>
      </c>
    </row>
    <row r="21" spans="2:10" x14ac:dyDescent="0.25">
      <c r="B21" s="23"/>
      <c r="C21" s="73" t="s">
        <v>139</v>
      </c>
      <c r="D21" s="110">
        <v>3000</v>
      </c>
      <c r="E21" s="110">
        <v>3000</v>
      </c>
      <c r="F21" s="110">
        <v>3000</v>
      </c>
      <c r="G21" s="110">
        <v>3000</v>
      </c>
      <c r="H21" s="15"/>
      <c r="I21" s="35">
        <v>2000</v>
      </c>
      <c r="J21" s="15">
        <f>SUM(D21:H21)</f>
        <v>12000</v>
      </c>
    </row>
    <row r="22" spans="2:10" x14ac:dyDescent="0.25">
      <c r="B22" s="23"/>
      <c r="C22" s="73" t="s">
        <v>140</v>
      </c>
      <c r="D22" s="110">
        <v>1500</v>
      </c>
      <c r="E22" s="110">
        <v>1500</v>
      </c>
      <c r="F22" s="110">
        <v>1500</v>
      </c>
      <c r="G22" s="110">
        <v>1500</v>
      </c>
      <c r="H22" s="15"/>
      <c r="I22" s="35">
        <v>250</v>
      </c>
      <c r="J22" s="15">
        <f t="shared" ref="J22:J27" si="5">SUM(D22:H22)</f>
        <v>6000</v>
      </c>
    </row>
    <row r="23" spans="2:10" x14ac:dyDescent="0.25">
      <c r="B23" s="23"/>
      <c r="C23" s="25"/>
      <c r="D23" s="15"/>
      <c r="E23" s="15"/>
      <c r="F23" s="15"/>
      <c r="G23" s="15"/>
      <c r="H23" s="15"/>
      <c r="I23" s="35">
        <v>2250</v>
      </c>
      <c r="J23" s="15">
        <f t="shared" si="5"/>
        <v>0</v>
      </c>
    </row>
    <row r="24" spans="2:10" x14ac:dyDescent="0.25">
      <c r="B24" s="23"/>
      <c r="C24" s="29"/>
      <c r="D24" s="15"/>
      <c r="E24" s="15"/>
      <c r="F24" s="15"/>
      <c r="G24" s="15"/>
      <c r="H24" s="15"/>
      <c r="I24" s="35">
        <v>1243</v>
      </c>
      <c r="J24" s="15">
        <f t="shared" si="5"/>
        <v>0</v>
      </c>
    </row>
    <row r="25" spans="2:10" x14ac:dyDescent="0.25">
      <c r="B25" s="23"/>
      <c r="C25" s="29"/>
      <c r="D25" s="15"/>
      <c r="E25" s="15"/>
      <c r="F25" s="15"/>
      <c r="G25" s="15"/>
      <c r="H25" s="15"/>
      <c r="I25" s="35">
        <v>225</v>
      </c>
      <c r="J25" s="15">
        <f t="shared" si="5"/>
        <v>0</v>
      </c>
    </row>
    <row r="26" spans="2:10" x14ac:dyDescent="0.25">
      <c r="B26" s="23"/>
      <c r="C26" s="29"/>
      <c r="D26" s="15"/>
      <c r="E26" s="15"/>
      <c r="F26" s="15"/>
      <c r="G26" s="15"/>
      <c r="H26" s="15"/>
      <c r="I26" s="35">
        <v>400</v>
      </c>
      <c r="J26" s="15">
        <f t="shared" si="5"/>
        <v>0</v>
      </c>
    </row>
    <row r="27" spans="2:10" x14ac:dyDescent="0.25">
      <c r="B27" s="23"/>
      <c r="C27" s="25"/>
      <c r="D27" s="15"/>
      <c r="E27" s="15"/>
      <c r="F27" s="15"/>
      <c r="G27" s="15"/>
      <c r="H27" s="15"/>
      <c r="I27" s="35">
        <v>1638</v>
      </c>
      <c r="J27" s="15">
        <f t="shared" si="5"/>
        <v>0</v>
      </c>
    </row>
    <row r="28" spans="2:10" x14ac:dyDescent="0.25">
      <c r="B28" s="23"/>
      <c r="C28" s="9" t="s">
        <v>76</v>
      </c>
      <c r="D28" s="16">
        <f>SUM(D19:D27)</f>
        <v>15000</v>
      </c>
      <c r="E28" s="16">
        <f t="shared" ref="E28:G28" si="6">SUM(E19:E27)</f>
        <v>15000</v>
      </c>
      <c r="F28" s="16">
        <f t="shared" si="6"/>
        <v>15000</v>
      </c>
      <c r="G28" s="16">
        <f t="shared" si="6"/>
        <v>15000</v>
      </c>
      <c r="H28" s="16">
        <f t="shared" ref="H28" si="7">SUM(H21:H27)</f>
        <v>0</v>
      </c>
      <c r="J28" s="16">
        <f>SUM(J19:J27)</f>
        <v>60000</v>
      </c>
    </row>
    <row r="29" spans="2:10" x14ac:dyDescent="0.25">
      <c r="B29" s="23"/>
      <c r="C29" s="14" t="s">
        <v>77</v>
      </c>
      <c r="D29" s="15"/>
      <c r="E29" s="10"/>
      <c r="F29" s="10"/>
      <c r="G29" s="10"/>
      <c r="H29" s="10"/>
      <c r="J29" s="15" t="s">
        <v>36</v>
      </c>
    </row>
    <row r="30" spans="2:10" ht="30" x14ac:dyDescent="0.25">
      <c r="B30" s="23"/>
      <c r="C30" s="74" t="s">
        <v>141</v>
      </c>
      <c r="D30" s="110">
        <v>250000</v>
      </c>
      <c r="E30" s="110">
        <v>350000</v>
      </c>
      <c r="F30" s="110">
        <v>400000</v>
      </c>
      <c r="G30" s="10"/>
      <c r="H30" s="10"/>
      <c r="J30" s="15">
        <f>SUM(D30:H30)</f>
        <v>1000000</v>
      </c>
    </row>
    <row r="31" spans="2:10" x14ac:dyDescent="0.25">
      <c r="B31" s="23" t="s">
        <v>71</v>
      </c>
      <c r="C31" s="28" t="s">
        <v>142</v>
      </c>
      <c r="D31" s="110">
        <v>60000</v>
      </c>
      <c r="E31" s="110"/>
      <c r="F31" s="110"/>
      <c r="G31" s="10"/>
      <c r="H31" s="10"/>
      <c r="J31" s="15">
        <f t="shared" ref="J31:J52" si="8">SUM(D31:H31)</f>
        <v>60000</v>
      </c>
    </row>
    <row r="32" spans="2:10" x14ac:dyDescent="0.25">
      <c r="B32" s="23"/>
      <c r="C32" s="9" t="s">
        <v>78</v>
      </c>
      <c r="D32" s="12">
        <f>SUM(D30:D31)</f>
        <v>310000</v>
      </c>
      <c r="E32" s="12">
        <f t="shared" ref="E32:H32" si="9">SUM(E30:E31)</f>
        <v>350000</v>
      </c>
      <c r="F32" s="12">
        <f t="shared" si="9"/>
        <v>400000</v>
      </c>
      <c r="G32" s="12">
        <f t="shared" si="9"/>
        <v>0</v>
      </c>
      <c r="H32" s="12">
        <f t="shared" si="9"/>
        <v>0</v>
      </c>
      <c r="J32" s="16">
        <f t="shared" si="8"/>
        <v>1060000</v>
      </c>
    </row>
    <row r="33" spans="2:10" x14ac:dyDescent="0.25">
      <c r="B33" s="23"/>
      <c r="C33" s="14" t="s">
        <v>79</v>
      </c>
      <c r="D33" s="13" t="s">
        <v>62</v>
      </c>
      <c r="E33" s="10"/>
      <c r="F33" s="10"/>
      <c r="G33" s="10"/>
      <c r="H33" s="10"/>
      <c r="J33" s="15"/>
    </row>
    <row r="34" spans="2:10" x14ac:dyDescent="0.25">
      <c r="B34" s="23"/>
      <c r="C34" s="25"/>
      <c r="D34" s="15"/>
      <c r="E34" s="15"/>
      <c r="F34" s="15"/>
      <c r="G34" s="15"/>
      <c r="H34" s="15"/>
      <c r="I34" s="35">
        <v>5000</v>
      </c>
      <c r="J34" s="15">
        <f t="shared" si="8"/>
        <v>0</v>
      </c>
    </row>
    <row r="35" spans="2:10" x14ac:dyDescent="0.25">
      <c r="B35" s="23"/>
      <c r="C35" s="25"/>
      <c r="D35" s="15"/>
      <c r="E35" s="11"/>
      <c r="F35" s="11"/>
      <c r="G35" s="11"/>
      <c r="H35" s="11"/>
      <c r="J35" s="15">
        <f t="shared" si="8"/>
        <v>0</v>
      </c>
    </row>
    <row r="36" spans="2:10" x14ac:dyDescent="0.25">
      <c r="B36" s="23"/>
      <c r="C36" s="9" t="s">
        <v>81</v>
      </c>
      <c r="D36" s="16">
        <f>SUM(D34:D35)</f>
        <v>0</v>
      </c>
      <c r="E36" s="16">
        <f t="shared" ref="E36:H36" si="10">SUM(E34:E35)</f>
        <v>0</v>
      </c>
      <c r="F36" s="16">
        <f t="shared" si="10"/>
        <v>0</v>
      </c>
      <c r="G36" s="16">
        <f t="shared" si="10"/>
        <v>0</v>
      </c>
      <c r="H36" s="16">
        <f t="shared" si="10"/>
        <v>0</v>
      </c>
      <c r="J36" s="16">
        <f t="shared" si="8"/>
        <v>0</v>
      </c>
    </row>
    <row r="37" spans="2:10" x14ac:dyDescent="0.25">
      <c r="B37" s="23"/>
      <c r="C37" s="14" t="s">
        <v>82</v>
      </c>
      <c r="D37" s="13" t="s">
        <v>62</v>
      </c>
      <c r="E37" s="10"/>
      <c r="F37" s="10"/>
      <c r="G37" s="10"/>
      <c r="H37" s="10"/>
      <c r="J37" s="15"/>
    </row>
    <row r="38" spans="2:10" ht="30" x14ac:dyDescent="0.25">
      <c r="B38" s="23"/>
      <c r="C38" s="70" t="s">
        <v>143</v>
      </c>
      <c r="D38" s="110">
        <v>60000</v>
      </c>
      <c r="E38" s="110">
        <v>20000</v>
      </c>
      <c r="F38" s="110"/>
      <c r="G38" s="110"/>
      <c r="H38" s="15"/>
      <c r="I38" s="35">
        <v>5106000</v>
      </c>
      <c r="J38" s="15">
        <f t="shared" si="8"/>
        <v>80000</v>
      </c>
    </row>
    <row r="39" spans="2:10" ht="30" x14ac:dyDescent="0.25">
      <c r="B39" s="23"/>
      <c r="C39" s="70" t="s">
        <v>144</v>
      </c>
      <c r="D39" s="110">
        <v>100000</v>
      </c>
      <c r="E39" s="110">
        <v>100000</v>
      </c>
      <c r="F39" s="110">
        <v>100000</v>
      </c>
      <c r="G39" s="110"/>
      <c r="H39" s="15"/>
      <c r="I39" s="35">
        <v>22500000</v>
      </c>
      <c r="J39" s="15">
        <f t="shared" si="8"/>
        <v>300000</v>
      </c>
    </row>
    <row r="40" spans="2:10" x14ac:dyDescent="0.25">
      <c r="B40" s="23"/>
      <c r="C40" s="70" t="s">
        <v>145</v>
      </c>
      <c r="D40" s="110">
        <v>25000</v>
      </c>
      <c r="E40" s="110">
        <v>25000</v>
      </c>
      <c r="F40" s="110">
        <v>25000</v>
      </c>
      <c r="G40" s="110"/>
      <c r="H40" s="15"/>
      <c r="I40" s="35"/>
      <c r="J40" s="15">
        <f>SUM(D40:H40)</f>
        <v>75000</v>
      </c>
    </row>
    <row r="41" spans="2:10" ht="30" x14ac:dyDescent="0.25">
      <c r="B41" s="23"/>
      <c r="C41" s="70" t="s">
        <v>146</v>
      </c>
      <c r="D41" s="110">
        <v>50000</v>
      </c>
      <c r="E41" s="110">
        <v>60000</v>
      </c>
      <c r="F41" s="110">
        <v>60000</v>
      </c>
      <c r="G41" s="110"/>
      <c r="H41" s="15"/>
      <c r="I41" s="35">
        <v>75000000</v>
      </c>
      <c r="J41" s="15">
        <f t="shared" si="8"/>
        <v>170000</v>
      </c>
    </row>
    <row r="42" spans="2:10" x14ac:dyDescent="0.25">
      <c r="B42" s="23"/>
      <c r="C42" s="70" t="s">
        <v>147</v>
      </c>
      <c r="D42" s="110">
        <v>25000</v>
      </c>
      <c r="E42" s="110">
        <v>25000</v>
      </c>
      <c r="F42" s="110">
        <v>25000</v>
      </c>
      <c r="G42" s="110"/>
      <c r="H42" s="11"/>
      <c r="J42" s="15">
        <f t="shared" si="8"/>
        <v>75000</v>
      </c>
    </row>
    <row r="43" spans="2:10" x14ac:dyDescent="0.25">
      <c r="B43" s="23"/>
      <c r="C43" s="9" t="s">
        <v>83</v>
      </c>
      <c r="D43" s="119">
        <f>SUM(D38:D42)</f>
        <v>260000</v>
      </c>
      <c r="E43" s="119">
        <f t="shared" ref="E43:H43" si="11">SUM(E38:E42)</f>
        <v>230000</v>
      </c>
      <c r="F43" s="119">
        <f t="shared" si="11"/>
        <v>210000</v>
      </c>
      <c r="G43" s="119">
        <f t="shared" si="11"/>
        <v>0</v>
      </c>
      <c r="H43" s="16">
        <f t="shared" si="11"/>
        <v>0</v>
      </c>
      <c r="J43" s="16">
        <f>SUM(D43:H43)</f>
        <v>700000</v>
      </c>
    </row>
    <row r="44" spans="2:10" x14ac:dyDescent="0.25">
      <c r="B44" s="23"/>
      <c r="C44" s="14" t="s">
        <v>84</v>
      </c>
      <c r="D44" s="110" t="s">
        <v>62</v>
      </c>
      <c r="E44" s="110"/>
      <c r="F44" s="110"/>
      <c r="G44" s="110"/>
      <c r="H44" s="10"/>
      <c r="J44" s="15"/>
    </row>
    <row r="45" spans="2:10" x14ac:dyDescent="0.25">
      <c r="B45" s="23"/>
      <c r="C45" s="70" t="s">
        <v>148</v>
      </c>
      <c r="D45" s="110">
        <v>40000</v>
      </c>
      <c r="E45" s="110">
        <v>40000</v>
      </c>
      <c r="F45" s="110">
        <v>40000</v>
      </c>
      <c r="G45" s="110"/>
      <c r="H45" s="15"/>
      <c r="I45" s="35">
        <v>375000</v>
      </c>
      <c r="J45" s="15">
        <f t="shared" si="8"/>
        <v>120000</v>
      </c>
    </row>
    <row r="46" spans="2:10" x14ac:dyDescent="0.25">
      <c r="B46" s="23"/>
      <c r="C46" s="70" t="s">
        <v>149</v>
      </c>
      <c r="D46" s="110">
        <v>5000</v>
      </c>
      <c r="E46" s="110">
        <v>5000</v>
      </c>
      <c r="F46" s="110">
        <v>5000</v>
      </c>
      <c r="G46" s="110">
        <v>5000</v>
      </c>
      <c r="H46" s="15"/>
      <c r="I46" s="35">
        <v>781250</v>
      </c>
      <c r="J46" s="15">
        <f t="shared" si="8"/>
        <v>20000</v>
      </c>
    </row>
    <row r="47" spans="2:10" x14ac:dyDescent="0.25">
      <c r="B47" s="23"/>
      <c r="C47" s="25"/>
      <c r="D47" s="15"/>
      <c r="E47" s="15"/>
      <c r="F47" s="15"/>
      <c r="G47" s="15"/>
      <c r="H47" s="15"/>
      <c r="I47" s="35">
        <v>2083335</v>
      </c>
      <c r="J47" s="15">
        <f t="shared" si="8"/>
        <v>0</v>
      </c>
    </row>
    <row r="48" spans="2:10" x14ac:dyDescent="0.25">
      <c r="B48" s="23"/>
      <c r="C48" s="25"/>
      <c r="D48" s="15"/>
      <c r="E48" s="11"/>
      <c r="F48" s="11"/>
      <c r="G48" s="11"/>
      <c r="H48" s="11"/>
      <c r="J48" s="15">
        <f t="shared" si="8"/>
        <v>0</v>
      </c>
    </row>
    <row r="49" spans="2:10" x14ac:dyDescent="0.25">
      <c r="B49" s="23"/>
      <c r="C49" s="25"/>
      <c r="D49" s="15"/>
      <c r="E49" s="11"/>
      <c r="F49" s="11"/>
      <c r="G49" s="11"/>
      <c r="H49" s="11"/>
      <c r="J49" s="15">
        <f t="shared" si="8"/>
        <v>0</v>
      </c>
    </row>
    <row r="50" spans="2:10" x14ac:dyDescent="0.25">
      <c r="B50" s="23"/>
      <c r="C50" s="10"/>
      <c r="D50" s="15"/>
      <c r="E50" s="11"/>
      <c r="F50" s="11"/>
      <c r="G50" s="11"/>
      <c r="H50" s="11"/>
      <c r="J50" s="15">
        <f t="shared" si="8"/>
        <v>0</v>
      </c>
    </row>
    <row r="51" spans="2:10" x14ac:dyDescent="0.25">
      <c r="B51" s="24"/>
      <c r="C51" s="9" t="s">
        <v>34</v>
      </c>
      <c r="D51" s="16">
        <f>SUM(D45:D50)</f>
        <v>45000</v>
      </c>
      <c r="E51" s="16">
        <f t="shared" ref="E51:H51" si="12">SUM(E45:E50)</f>
        <v>45000</v>
      </c>
      <c r="F51" s="16">
        <f t="shared" si="12"/>
        <v>45000</v>
      </c>
      <c r="G51" s="16">
        <f t="shared" si="12"/>
        <v>5000</v>
      </c>
      <c r="H51" s="16">
        <f t="shared" si="12"/>
        <v>0</v>
      </c>
      <c r="J51" s="16">
        <f t="shared" si="8"/>
        <v>140000</v>
      </c>
    </row>
    <row r="52" spans="2:10" x14ac:dyDescent="0.25">
      <c r="B52" s="24"/>
      <c r="C52" s="9" t="s">
        <v>35</v>
      </c>
      <c r="D52" s="16">
        <f>SUM(D51,D43,D36,D32,D28,D17,D12)</f>
        <v>729600</v>
      </c>
      <c r="E52" s="16">
        <f t="shared" ref="E52:H52" si="13">SUM(E51,E43,E36,E32,E28,E17,E12)</f>
        <v>781600</v>
      </c>
      <c r="F52" s="16">
        <f t="shared" si="13"/>
        <v>811600</v>
      </c>
      <c r="G52" s="16">
        <f t="shared" si="13"/>
        <v>161600</v>
      </c>
      <c r="H52" s="16">
        <f t="shared" si="13"/>
        <v>0</v>
      </c>
      <c r="J52" s="16">
        <f t="shared" si="8"/>
        <v>2484400</v>
      </c>
    </row>
    <row r="53" spans="2:10" x14ac:dyDescent="0.25">
      <c r="B53" s="6"/>
      <c r="D53"/>
      <c r="E53"/>
      <c r="H53"/>
      <c r="I53"/>
      <c r="J53" t="s">
        <v>36</v>
      </c>
    </row>
    <row r="54" spans="2:10" ht="30" x14ac:dyDescent="0.25">
      <c r="B54" s="67" t="s">
        <v>85</v>
      </c>
      <c r="C54" s="17" t="s">
        <v>85</v>
      </c>
      <c r="D54" s="18"/>
      <c r="E54" s="18"/>
      <c r="F54" s="18"/>
      <c r="G54" s="18"/>
      <c r="H54" s="18"/>
      <c r="I54"/>
      <c r="J54" s="18" t="s">
        <v>36</v>
      </c>
    </row>
    <row r="55" spans="2:10" x14ac:dyDescent="0.25">
      <c r="B55" s="23"/>
      <c r="C55" s="25"/>
      <c r="D55" s="13"/>
      <c r="E55" s="10"/>
      <c r="F55" s="10"/>
      <c r="G55" s="10"/>
      <c r="H55" s="10"/>
      <c r="J55" s="15">
        <f>SUM(D55:H55)</f>
        <v>0</v>
      </c>
    </row>
    <row r="56" spans="2:10" x14ac:dyDescent="0.25">
      <c r="B56" s="23"/>
      <c r="C56" s="25"/>
      <c r="D56" s="13"/>
      <c r="E56" s="10"/>
      <c r="F56" s="10"/>
      <c r="G56" s="10"/>
      <c r="H56" s="10"/>
      <c r="J56" s="15">
        <f t="shared" ref="J56:J57" si="14">SUM(D56:H56)</f>
        <v>0</v>
      </c>
    </row>
    <row r="57" spans="2:10" x14ac:dyDescent="0.25">
      <c r="B57" s="24"/>
      <c r="C57" s="9" t="s">
        <v>37</v>
      </c>
      <c r="D57" s="16">
        <f>SUM(D55:D56)</f>
        <v>0</v>
      </c>
      <c r="E57" s="16">
        <f t="shared" ref="E57:H57" si="15">SUM(E55:E56)</f>
        <v>0</v>
      </c>
      <c r="F57" s="16">
        <f t="shared" si="15"/>
        <v>0</v>
      </c>
      <c r="G57" s="16">
        <f t="shared" si="15"/>
        <v>0</v>
      </c>
      <c r="H57" s="16">
        <f t="shared" si="15"/>
        <v>0</v>
      </c>
      <c r="J57" s="16">
        <f t="shared" si="14"/>
        <v>0</v>
      </c>
    </row>
    <row r="58" spans="2:10" ht="15.75" thickBot="1" x14ac:dyDescent="0.3">
      <c r="B58" s="6"/>
      <c r="D58"/>
      <c r="E58"/>
      <c r="H58"/>
      <c r="I58"/>
      <c r="J58" t="s">
        <v>36</v>
      </c>
    </row>
    <row r="59" spans="2:10" s="1" customFormat="1" ht="30.75" thickBot="1" x14ac:dyDescent="0.3">
      <c r="B59" s="19" t="s">
        <v>38</v>
      </c>
      <c r="C59" s="19"/>
      <c r="D59" s="20">
        <f>SUM(D57,D52)</f>
        <v>729600</v>
      </c>
      <c r="E59" s="20">
        <f t="shared" ref="E59:J59" si="16">SUM(E57,E52)</f>
        <v>781600</v>
      </c>
      <c r="F59" s="20">
        <f t="shared" si="16"/>
        <v>811600</v>
      </c>
      <c r="G59" s="20">
        <f t="shared" si="16"/>
        <v>161600</v>
      </c>
      <c r="H59" s="20">
        <f t="shared" si="16"/>
        <v>0</v>
      </c>
      <c r="I59" s="7">
        <f>SUM(I57,I52)</f>
        <v>0</v>
      </c>
      <c r="J59" s="20">
        <f t="shared" si="16"/>
        <v>2484400</v>
      </c>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row r="74" spans="2:2" x14ac:dyDescent="0.25">
      <c r="B74" s="6"/>
    </row>
  </sheetData>
  <pageMargins left="0.7" right="0.7" top="0.75" bottom="0.75" header="0.3" footer="0.3"/>
  <pageSetup scale="58" fitToHeight="0" orientation="landscape" r:id="rId1"/>
  <ignoredErrors>
    <ignoredError sqref="J45:J47 J41 J34 J21:J27 J38:J39"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CA1F7-C028-444F-A621-575507E5F292}">
  <sheetPr>
    <tabColor theme="9" tint="0.39997558519241921"/>
    <pageSetUpPr fitToPage="1"/>
  </sheetPr>
  <dimension ref="B2:AM81"/>
  <sheetViews>
    <sheetView showGridLines="0" zoomScale="85" zoomScaleNormal="85" workbookViewId="0">
      <pane xSplit="3" ySplit="6" topLeftCell="D43" activePane="bottomRight" state="frozen"/>
      <selection pane="topRight" activeCell="R20" sqref="R20:W20"/>
      <selection pane="bottomLeft" activeCell="R20" sqref="R20:W20"/>
      <selection pane="bottomRight" activeCell="C43" sqref="C43"/>
    </sheetView>
  </sheetViews>
  <sheetFormatPr defaultColWidth="9.28515625" defaultRowHeight="15" x14ac:dyDescent="0.25"/>
  <cols>
    <col min="1" max="1" width="3.28515625" customWidth="1"/>
    <col min="2" max="2" width="11.28515625" customWidth="1"/>
    <col min="3" max="3" width="46.42578125" customWidth="1"/>
    <col min="4" max="4" width="13.28515625" style="6" customWidth="1"/>
    <col min="5" max="5" width="13.28515625" style="2" customWidth="1"/>
    <col min="6" max="7" width="13.28515625" customWidth="1"/>
    <col min="8" max="8" width="12.7109375" style="2" customWidth="1"/>
    <col min="9" max="9" width="0.7109375" style="7" customWidth="1"/>
    <col min="10" max="10" width="14.5703125" customWidth="1"/>
    <col min="11" max="11" width="10.28515625" customWidth="1"/>
    <col min="12" max="12" width="26.7109375" customWidth="1"/>
    <col min="13" max="13" width="33" customWidth="1"/>
  </cols>
  <sheetData>
    <row r="2" spans="2:39" ht="23.25" x14ac:dyDescent="0.35">
      <c r="B2" s="30" t="s">
        <v>150</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c r="M6" s="75"/>
    </row>
    <row r="7" spans="2:39" s="5" customFormat="1" ht="15" customHeight="1" x14ac:dyDescent="0.25">
      <c r="B7" s="22" t="s">
        <v>27</v>
      </c>
      <c r="C7" s="26" t="s">
        <v>61</v>
      </c>
      <c r="D7" s="10" t="s">
        <v>62</v>
      </c>
      <c r="E7" s="10" t="s">
        <v>62</v>
      </c>
      <c r="F7" s="10" t="s">
        <v>62</v>
      </c>
      <c r="G7" s="10"/>
      <c r="H7" s="10" t="s">
        <v>62</v>
      </c>
      <c r="I7" s="7"/>
      <c r="J7" s="8" t="s">
        <v>62</v>
      </c>
      <c r="K7"/>
      <c r="L7" s="76"/>
      <c r="M7" s="77"/>
      <c r="N7"/>
      <c r="O7"/>
      <c r="P7"/>
      <c r="Q7"/>
      <c r="R7"/>
      <c r="S7"/>
      <c r="T7"/>
      <c r="U7"/>
      <c r="V7"/>
      <c r="W7"/>
      <c r="X7"/>
      <c r="Y7"/>
      <c r="Z7"/>
      <c r="AA7"/>
      <c r="AB7"/>
      <c r="AC7"/>
      <c r="AD7"/>
      <c r="AE7"/>
      <c r="AF7"/>
      <c r="AG7"/>
      <c r="AH7"/>
      <c r="AI7"/>
      <c r="AJ7"/>
      <c r="AK7"/>
      <c r="AL7"/>
      <c r="AM7"/>
    </row>
    <row r="8" spans="2:39" x14ac:dyDescent="0.25">
      <c r="B8" s="23"/>
      <c r="C8" s="146" t="s">
        <v>151</v>
      </c>
      <c r="D8" s="128">
        <v>24000</v>
      </c>
      <c r="E8" s="15"/>
      <c r="F8" s="15"/>
      <c r="G8" s="15"/>
      <c r="H8" s="15"/>
      <c r="I8" s="35">
        <v>450000</v>
      </c>
      <c r="J8" s="15">
        <f>SUM(D8:H8)</f>
        <v>24000</v>
      </c>
      <c r="K8" s="159"/>
      <c r="L8" t="s">
        <v>152</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28</v>
      </c>
      <c r="D11" s="16">
        <f>SUM(D8:D10)</f>
        <v>24000</v>
      </c>
      <c r="E11" s="16">
        <f t="shared" ref="E11:J11" si="0">SUM(E8:E10)</f>
        <v>0</v>
      </c>
      <c r="F11" s="16">
        <f t="shared" si="0"/>
        <v>0</v>
      </c>
      <c r="G11" s="16">
        <f t="shared" si="0"/>
        <v>0</v>
      </c>
      <c r="H11" s="16">
        <f t="shared" si="0"/>
        <v>0</v>
      </c>
      <c r="I11" s="7">
        <f t="shared" si="0"/>
        <v>450000</v>
      </c>
      <c r="J11" s="16">
        <f t="shared" si="0"/>
        <v>24000</v>
      </c>
    </row>
    <row r="12" spans="2:39" x14ac:dyDescent="0.25">
      <c r="B12" s="23"/>
      <c r="C12" s="14" t="s">
        <v>65</v>
      </c>
      <c r="D12" s="13" t="s">
        <v>62</v>
      </c>
      <c r="E12" s="10"/>
      <c r="F12" s="10"/>
      <c r="G12" s="10"/>
      <c r="H12" s="10"/>
      <c r="J12" s="8" t="s">
        <v>62</v>
      </c>
    </row>
    <row r="13" spans="2:39" x14ac:dyDescent="0.25">
      <c r="B13" s="23"/>
      <c r="C13" s="146" t="s">
        <v>151</v>
      </c>
      <c r="D13" s="128">
        <v>7200</v>
      </c>
      <c r="E13" s="15"/>
      <c r="F13" s="15"/>
      <c r="G13" s="15"/>
      <c r="H13" s="15"/>
      <c r="J13" s="15">
        <f>SUM(D13:H13)</f>
        <v>7200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67</v>
      </c>
      <c r="D16" s="16">
        <f>SUM(D13:D15)</f>
        <v>7200</v>
      </c>
      <c r="E16" s="16">
        <f t="shared" ref="E16:J16" si="2">SUM(E13:E15)</f>
        <v>0</v>
      </c>
      <c r="F16" s="16">
        <f t="shared" si="2"/>
        <v>0</v>
      </c>
      <c r="G16" s="16">
        <f t="shared" si="2"/>
        <v>0</v>
      </c>
      <c r="H16" s="16">
        <f t="shared" si="2"/>
        <v>0</v>
      </c>
      <c r="I16" s="7">
        <f t="shared" si="2"/>
        <v>0</v>
      </c>
      <c r="J16" s="16">
        <f t="shared" si="2"/>
        <v>7200</v>
      </c>
    </row>
    <row r="17" spans="2:10" x14ac:dyDescent="0.25">
      <c r="B17" s="23"/>
      <c r="C17" s="14" t="s">
        <v>68</v>
      </c>
      <c r="D17" s="13" t="s">
        <v>62</v>
      </c>
      <c r="E17" s="10"/>
      <c r="F17" s="10"/>
      <c r="G17" s="10"/>
      <c r="H17" s="10"/>
      <c r="J17" s="8" t="s">
        <v>62</v>
      </c>
    </row>
    <row r="18" spans="2:10" x14ac:dyDescent="0.25">
      <c r="B18" s="23"/>
      <c r="C18" s="25"/>
      <c r="D18" s="13"/>
      <c r="E18" s="10"/>
      <c r="F18" s="10"/>
      <c r="G18" s="10"/>
      <c r="H18" s="10"/>
      <c r="J18" s="15">
        <f t="shared" ref="J18:J19" si="3">SUM(D18:H18)</f>
        <v>0</v>
      </c>
    </row>
    <row r="19" spans="2:10" x14ac:dyDescent="0.25">
      <c r="B19" s="23"/>
      <c r="C19" s="29"/>
      <c r="D19" s="15"/>
      <c r="E19" s="11"/>
      <c r="F19" s="11"/>
      <c r="G19" s="11"/>
      <c r="H19" s="11"/>
      <c r="J19" s="15">
        <f t="shared" si="3"/>
        <v>0</v>
      </c>
    </row>
    <row r="20" spans="2:10" x14ac:dyDescent="0.25">
      <c r="B20" s="23"/>
      <c r="C20" s="29"/>
      <c r="D20" s="15"/>
      <c r="E20" s="15"/>
      <c r="F20" s="15"/>
      <c r="G20" s="15"/>
      <c r="H20" s="15"/>
      <c r="I20" s="35">
        <v>250</v>
      </c>
      <c r="J20" s="15">
        <f t="shared" ref="J20:J21" si="4">SUM(D20:H20)</f>
        <v>0</v>
      </c>
    </row>
    <row r="21" spans="2:10" x14ac:dyDescent="0.25">
      <c r="B21" s="23"/>
      <c r="C21" s="25"/>
      <c r="D21" s="15"/>
      <c r="E21" s="15"/>
      <c r="F21" s="15"/>
      <c r="G21" s="15"/>
      <c r="H21" s="15"/>
      <c r="I21" s="35">
        <v>1638</v>
      </c>
      <c r="J21" s="15">
        <f t="shared" si="4"/>
        <v>0</v>
      </c>
    </row>
    <row r="22" spans="2:10" x14ac:dyDescent="0.25">
      <c r="B22" s="23"/>
      <c r="C22" s="9" t="s">
        <v>76</v>
      </c>
      <c r="D22" s="16">
        <f>SUM(D20:D21)</f>
        <v>0</v>
      </c>
      <c r="E22" s="16">
        <f>SUM(E20:E21)</f>
        <v>0</v>
      </c>
      <c r="F22" s="16">
        <f>SUM(F20:F21)</f>
        <v>0</v>
      </c>
      <c r="G22" s="16">
        <f>SUM(G20:G21)</f>
        <v>0</v>
      </c>
      <c r="H22" s="16">
        <f>SUM(H20:H21)</f>
        <v>0</v>
      </c>
      <c r="J22" s="16">
        <f>SUM(D22:H22)</f>
        <v>0</v>
      </c>
    </row>
    <row r="23" spans="2:10" x14ac:dyDescent="0.25">
      <c r="B23" s="23"/>
      <c r="C23" s="14" t="s">
        <v>77</v>
      </c>
      <c r="D23" s="15"/>
      <c r="E23" s="10"/>
      <c r="F23" s="10"/>
      <c r="G23" s="10"/>
      <c r="H23" s="10"/>
      <c r="J23" s="15" t="s">
        <v>36</v>
      </c>
    </row>
    <row r="24" spans="2:10" x14ac:dyDescent="0.25">
      <c r="B24" s="23"/>
      <c r="C24" s="146" t="s">
        <v>153</v>
      </c>
      <c r="D24" s="128">
        <v>3800</v>
      </c>
      <c r="E24" s="10"/>
      <c r="F24" s="10"/>
      <c r="G24" s="10"/>
      <c r="H24" s="10"/>
      <c r="J24" s="15">
        <f>SUM(D24:I24)</f>
        <v>3800</v>
      </c>
    </row>
    <row r="25" spans="2:10" x14ac:dyDescent="0.25">
      <c r="B25" s="23"/>
      <c r="C25" s="146" t="s">
        <v>154</v>
      </c>
      <c r="D25" s="128">
        <v>16000</v>
      </c>
      <c r="E25" s="10"/>
      <c r="F25" s="10"/>
      <c r="G25" s="10"/>
      <c r="H25" s="10"/>
      <c r="J25" s="15">
        <f t="shared" ref="J25:J31" si="5">SUM(D25:I25)</f>
        <v>16000</v>
      </c>
    </row>
    <row r="26" spans="2:10" x14ac:dyDescent="0.25">
      <c r="B26" s="23"/>
      <c r="C26" s="146" t="s">
        <v>155</v>
      </c>
      <c r="D26" s="128">
        <v>16000</v>
      </c>
      <c r="E26" s="10"/>
      <c r="F26" s="10"/>
      <c r="G26" s="10"/>
      <c r="H26" s="10"/>
      <c r="J26" s="15">
        <f t="shared" si="5"/>
        <v>16000</v>
      </c>
    </row>
    <row r="27" spans="2:10" x14ac:dyDescent="0.25">
      <c r="B27" s="23"/>
      <c r="C27" s="146" t="s">
        <v>156</v>
      </c>
      <c r="D27" s="128">
        <v>33000</v>
      </c>
      <c r="E27" s="10"/>
      <c r="F27" s="10"/>
      <c r="G27" s="10"/>
      <c r="H27" s="10"/>
      <c r="J27" s="15">
        <f t="shared" si="5"/>
        <v>33000</v>
      </c>
    </row>
    <row r="28" spans="2:10" x14ac:dyDescent="0.25">
      <c r="B28" s="23"/>
      <c r="C28" s="146" t="s">
        <v>157</v>
      </c>
      <c r="D28" s="128">
        <v>30000</v>
      </c>
      <c r="E28" s="10"/>
      <c r="F28" s="10"/>
      <c r="G28" s="10"/>
      <c r="H28" s="10"/>
      <c r="J28" s="15">
        <f t="shared" si="5"/>
        <v>30000</v>
      </c>
    </row>
    <row r="29" spans="2:10" x14ac:dyDescent="0.25">
      <c r="B29" s="23"/>
      <c r="C29" s="146" t="s">
        <v>158</v>
      </c>
      <c r="D29" s="128">
        <v>96000</v>
      </c>
      <c r="E29" s="10"/>
      <c r="F29" s="10"/>
      <c r="G29" s="10"/>
      <c r="H29" s="10"/>
      <c r="J29" s="15">
        <f t="shared" si="5"/>
        <v>96000</v>
      </c>
    </row>
    <row r="30" spans="2:10" x14ac:dyDescent="0.25">
      <c r="B30" s="23"/>
      <c r="C30" s="146" t="s">
        <v>159</v>
      </c>
      <c r="D30" s="128">
        <v>30000</v>
      </c>
      <c r="E30" s="10"/>
      <c r="F30" s="10"/>
      <c r="G30" s="10"/>
      <c r="H30" s="10"/>
      <c r="J30" s="15">
        <f t="shared" si="5"/>
        <v>30000</v>
      </c>
    </row>
    <row r="31" spans="2:10" x14ac:dyDescent="0.25">
      <c r="B31" s="23"/>
      <c r="C31" s="146" t="s">
        <v>160</v>
      </c>
      <c r="D31" s="128">
        <v>8000</v>
      </c>
      <c r="E31" s="10"/>
      <c r="F31" s="10"/>
      <c r="G31" s="10"/>
      <c r="H31" s="10"/>
      <c r="J31" s="15">
        <f t="shared" si="5"/>
        <v>8000</v>
      </c>
    </row>
    <row r="32" spans="2:10" x14ac:dyDescent="0.25">
      <c r="B32" s="23" t="s">
        <v>71</v>
      </c>
      <c r="C32" s="146" t="s">
        <v>161</v>
      </c>
      <c r="D32" s="128">
        <v>35000</v>
      </c>
      <c r="E32" s="10"/>
      <c r="F32" s="10"/>
      <c r="G32" s="10"/>
      <c r="H32" s="10"/>
      <c r="J32" s="15">
        <f t="shared" ref="J32:J59" si="6">SUM(D32:H32)</f>
        <v>35000</v>
      </c>
    </row>
    <row r="33" spans="2:10" x14ac:dyDescent="0.25">
      <c r="B33" s="23"/>
      <c r="C33" s="9" t="s">
        <v>78</v>
      </c>
      <c r="D33" s="12">
        <f>SUM(D24:D32)</f>
        <v>267800</v>
      </c>
      <c r="E33" s="12">
        <f>SUM(E31:E32)</f>
        <v>0</v>
      </c>
      <c r="F33" s="12">
        <f>SUM(F31:F32)</f>
        <v>0</v>
      </c>
      <c r="G33" s="12">
        <f>SUM(G31:G32)</f>
        <v>0</v>
      </c>
      <c r="H33" s="12">
        <f>SUM(H31:H32)</f>
        <v>0</v>
      </c>
      <c r="J33" s="16">
        <f t="shared" si="6"/>
        <v>267800</v>
      </c>
    </row>
    <row r="34" spans="2:10" x14ac:dyDescent="0.25">
      <c r="B34" s="23"/>
      <c r="C34" s="14" t="s">
        <v>79</v>
      </c>
      <c r="D34" s="13" t="s">
        <v>62</v>
      </c>
      <c r="E34" s="10"/>
      <c r="F34" s="10"/>
      <c r="G34" s="10"/>
      <c r="H34" s="10"/>
      <c r="J34" s="15"/>
    </row>
    <row r="35" spans="2:10" x14ac:dyDescent="0.25">
      <c r="B35" s="23"/>
      <c r="C35" s="146" t="s">
        <v>162</v>
      </c>
      <c r="D35" s="128">
        <v>16000</v>
      </c>
      <c r="E35" s="10"/>
      <c r="F35" s="10"/>
      <c r="G35" s="10"/>
      <c r="H35" s="10"/>
      <c r="J35" s="15">
        <f>SUM(D35:I35)</f>
        <v>16000</v>
      </c>
    </row>
    <row r="36" spans="2:10" x14ac:dyDescent="0.25">
      <c r="B36" s="23"/>
      <c r="C36" s="146" t="s">
        <v>163</v>
      </c>
      <c r="D36" s="128">
        <v>4500</v>
      </c>
      <c r="E36" s="10"/>
      <c r="F36" s="10"/>
      <c r="G36" s="10"/>
      <c r="H36" s="10"/>
      <c r="J36" s="15">
        <f t="shared" ref="J36:J40" si="7">SUM(D36:I36)</f>
        <v>4500</v>
      </c>
    </row>
    <row r="37" spans="2:10" x14ac:dyDescent="0.25">
      <c r="B37" s="23"/>
      <c r="C37" s="146" t="s">
        <v>164</v>
      </c>
      <c r="D37" s="128">
        <v>3400</v>
      </c>
      <c r="E37" s="10"/>
      <c r="F37" s="10"/>
      <c r="G37" s="10"/>
      <c r="H37" s="10"/>
      <c r="J37" s="15">
        <f t="shared" si="7"/>
        <v>3400</v>
      </c>
    </row>
    <row r="38" spans="2:10" x14ac:dyDescent="0.25">
      <c r="B38" s="23"/>
      <c r="C38" s="146" t="s">
        <v>165</v>
      </c>
      <c r="D38" s="128">
        <v>3200</v>
      </c>
      <c r="E38" s="15"/>
      <c r="F38" s="15"/>
      <c r="G38" s="15"/>
      <c r="H38" s="15"/>
      <c r="I38" s="35">
        <v>5000</v>
      </c>
      <c r="J38" s="15">
        <f t="shared" si="7"/>
        <v>8200</v>
      </c>
    </row>
    <row r="39" spans="2:10" x14ac:dyDescent="0.25">
      <c r="B39" s="23"/>
      <c r="C39" s="146" t="s">
        <v>166</v>
      </c>
      <c r="D39" s="128">
        <v>2700</v>
      </c>
      <c r="E39" s="15"/>
      <c r="F39" s="15"/>
      <c r="G39" s="15"/>
      <c r="H39" s="15"/>
      <c r="I39" s="35"/>
      <c r="J39" s="15">
        <f t="shared" si="7"/>
        <v>2700</v>
      </c>
    </row>
    <row r="40" spans="2:10" x14ac:dyDescent="0.25">
      <c r="B40" s="23"/>
      <c r="C40" s="146" t="s">
        <v>167</v>
      </c>
      <c r="D40" s="128">
        <v>2500</v>
      </c>
      <c r="E40" s="15"/>
      <c r="F40" s="15"/>
      <c r="G40" s="15"/>
      <c r="H40" s="15"/>
      <c r="I40" s="35"/>
      <c r="J40" s="15">
        <f t="shared" si="7"/>
        <v>2500</v>
      </c>
    </row>
    <row r="41" spans="2:10" x14ac:dyDescent="0.25">
      <c r="B41" s="23"/>
      <c r="C41" s="9" t="s">
        <v>81</v>
      </c>
      <c r="D41" s="16">
        <f>SUM(D35:D40)</f>
        <v>32300</v>
      </c>
      <c r="E41" s="16">
        <f>SUM(E38:E40)</f>
        <v>0</v>
      </c>
      <c r="F41" s="16">
        <f>SUM(F38:F40)</f>
        <v>0</v>
      </c>
      <c r="G41" s="16">
        <f>SUM(G38:G40)</f>
        <v>0</v>
      </c>
      <c r="H41" s="16">
        <f>SUM(H38:H40)</f>
        <v>0</v>
      </c>
      <c r="J41" s="16">
        <f t="shared" si="6"/>
        <v>32300</v>
      </c>
    </row>
    <row r="42" spans="2:10" x14ac:dyDescent="0.25">
      <c r="B42" s="23"/>
      <c r="C42" s="14" t="s">
        <v>82</v>
      </c>
      <c r="D42" s="13" t="s">
        <v>62</v>
      </c>
      <c r="E42" s="10"/>
      <c r="F42" s="10"/>
      <c r="G42" s="10"/>
      <c r="H42" s="10"/>
      <c r="J42" s="15"/>
    </row>
    <row r="43" spans="2:10" x14ac:dyDescent="0.25">
      <c r="B43" s="23"/>
      <c r="C43" s="146" t="s">
        <v>168</v>
      </c>
      <c r="D43" s="128">
        <v>13000</v>
      </c>
      <c r="E43" s="10"/>
      <c r="F43" s="10"/>
      <c r="G43" s="10"/>
      <c r="H43" s="10"/>
      <c r="J43" s="15">
        <f>SUM(D43:I43)</f>
        <v>13000</v>
      </c>
    </row>
    <row r="44" spans="2:10" x14ac:dyDescent="0.25">
      <c r="B44" s="23"/>
      <c r="C44" s="146" t="s">
        <v>169</v>
      </c>
      <c r="D44" s="128">
        <v>18000</v>
      </c>
      <c r="E44" s="10"/>
      <c r="F44" s="10"/>
      <c r="G44" s="10"/>
      <c r="H44" s="10"/>
      <c r="J44" s="15">
        <f t="shared" ref="J44:J45" si="8">SUM(D44:I44)</f>
        <v>18000</v>
      </c>
    </row>
    <row r="45" spans="2:10" x14ac:dyDescent="0.25">
      <c r="B45" s="23"/>
      <c r="C45" s="146" t="s">
        <v>170</v>
      </c>
      <c r="D45" s="128">
        <v>44000</v>
      </c>
      <c r="E45" s="10"/>
      <c r="F45" s="10"/>
      <c r="G45" s="10"/>
      <c r="H45" s="10"/>
      <c r="J45" s="15">
        <f t="shared" si="8"/>
        <v>44000</v>
      </c>
    </row>
    <row r="46" spans="2:10" x14ac:dyDescent="0.25">
      <c r="B46" s="23"/>
      <c r="C46" s="146" t="s">
        <v>171</v>
      </c>
      <c r="D46" s="128">
        <v>65000</v>
      </c>
      <c r="E46" s="15"/>
      <c r="F46" s="15"/>
      <c r="G46" s="15"/>
      <c r="H46" s="15"/>
      <c r="I46" s="35">
        <v>5106000</v>
      </c>
      <c r="J46" s="15">
        <f t="shared" si="6"/>
        <v>65000</v>
      </c>
    </row>
    <row r="47" spans="2:10" x14ac:dyDescent="0.25">
      <c r="B47" s="23"/>
      <c r="C47" s="146" t="s">
        <v>115</v>
      </c>
      <c r="D47" s="128">
        <v>14000</v>
      </c>
      <c r="E47" s="15"/>
      <c r="F47" s="15"/>
      <c r="G47" s="15"/>
      <c r="H47" s="15"/>
      <c r="I47" s="35">
        <v>22500000</v>
      </c>
      <c r="J47" s="15">
        <f t="shared" si="6"/>
        <v>14000</v>
      </c>
    </row>
    <row r="48" spans="2:10" x14ac:dyDescent="0.25">
      <c r="B48" s="23"/>
      <c r="C48" s="146" t="s">
        <v>172</v>
      </c>
      <c r="D48" s="128">
        <v>12000</v>
      </c>
      <c r="E48" s="15"/>
      <c r="F48" s="15"/>
      <c r="G48" s="15"/>
      <c r="H48" s="15"/>
      <c r="I48" s="35">
        <v>75000000</v>
      </c>
      <c r="J48" s="15">
        <f t="shared" si="6"/>
        <v>12000</v>
      </c>
    </row>
    <row r="49" spans="2:10" x14ac:dyDescent="0.25">
      <c r="B49" s="23"/>
      <c r="C49" s="146" t="s">
        <v>173</v>
      </c>
      <c r="D49" s="128">
        <v>2500</v>
      </c>
      <c r="E49" s="11"/>
      <c r="F49" s="11"/>
      <c r="G49" s="11"/>
      <c r="H49" s="11"/>
      <c r="J49" s="15">
        <f t="shared" si="6"/>
        <v>2500</v>
      </c>
    </row>
    <row r="50" spans="2:10" x14ac:dyDescent="0.25">
      <c r="B50" s="23"/>
      <c r="C50" s="9" t="s">
        <v>83</v>
      </c>
      <c r="D50" s="16">
        <f>SUM(D43:D49)</f>
        <v>168500</v>
      </c>
      <c r="E50" s="16">
        <f t="shared" ref="E50:H50" si="9">SUM(E46:E49)</f>
        <v>0</v>
      </c>
      <c r="F50" s="16">
        <f t="shared" si="9"/>
        <v>0</v>
      </c>
      <c r="G50" s="16">
        <f t="shared" si="9"/>
        <v>0</v>
      </c>
      <c r="H50" s="16">
        <f t="shared" si="9"/>
        <v>0</v>
      </c>
      <c r="J50" s="16">
        <f t="shared" si="6"/>
        <v>168500</v>
      </c>
    </row>
    <row r="51" spans="2:10" x14ac:dyDescent="0.25">
      <c r="B51" s="23"/>
      <c r="C51" s="14" t="s">
        <v>84</v>
      </c>
      <c r="D51" s="13" t="s">
        <v>62</v>
      </c>
      <c r="E51" s="10"/>
      <c r="F51" s="10"/>
      <c r="G51" s="10"/>
      <c r="H51" s="10"/>
      <c r="J51" s="15"/>
    </row>
    <row r="52" spans="2:10" x14ac:dyDescent="0.25">
      <c r="B52" s="23"/>
      <c r="C52" s="25"/>
      <c r="D52" s="15"/>
      <c r="E52" s="15"/>
      <c r="F52" s="15"/>
      <c r="G52" s="15"/>
      <c r="H52" s="15"/>
      <c r="I52" s="35">
        <v>375000</v>
      </c>
      <c r="J52" s="15">
        <f t="shared" si="6"/>
        <v>0</v>
      </c>
    </row>
    <row r="53" spans="2:10" x14ac:dyDescent="0.25">
      <c r="B53" s="23"/>
      <c r="C53" s="25"/>
      <c r="D53" s="15"/>
      <c r="E53" s="15"/>
      <c r="F53" s="15"/>
      <c r="G53" s="15"/>
      <c r="H53" s="15"/>
      <c r="I53" s="35">
        <v>781250</v>
      </c>
      <c r="J53" s="15">
        <f t="shared" si="6"/>
        <v>0</v>
      </c>
    </row>
    <row r="54" spans="2:10" x14ac:dyDescent="0.25">
      <c r="B54" s="23"/>
      <c r="C54" s="25"/>
      <c r="D54" s="15"/>
      <c r="E54" s="15"/>
      <c r="F54" s="15"/>
      <c r="G54" s="15"/>
      <c r="H54" s="15"/>
      <c r="I54" s="35">
        <v>2083335</v>
      </c>
      <c r="J54" s="15">
        <f t="shared" si="6"/>
        <v>0</v>
      </c>
    </row>
    <row r="55" spans="2:10" x14ac:dyDescent="0.25">
      <c r="B55" s="23"/>
      <c r="C55" s="25"/>
      <c r="D55" s="15"/>
      <c r="E55" s="11"/>
      <c r="F55" s="11"/>
      <c r="G55" s="11"/>
      <c r="H55" s="11"/>
      <c r="J55" s="15">
        <f t="shared" si="6"/>
        <v>0</v>
      </c>
    </row>
    <row r="56" spans="2:10" x14ac:dyDescent="0.25">
      <c r="B56" s="23"/>
      <c r="C56" s="25"/>
      <c r="D56" s="15"/>
      <c r="E56" s="11"/>
      <c r="F56" s="11"/>
      <c r="G56" s="11"/>
      <c r="H56" s="11"/>
      <c r="J56" s="15">
        <f t="shared" si="6"/>
        <v>0</v>
      </c>
    </row>
    <row r="57" spans="2:10" x14ac:dyDescent="0.25">
      <c r="B57" s="23"/>
      <c r="C57" s="10"/>
      <c r="D57" s="15"/>
      <c r="E57" s="11"/>
      <c r="F57" s="11"/>
      <c r="G57" s="11"/>
      <c r="H57" s="11"/>
      <c r="J57" s="15">
        <f t="shared" si="6"/>
        <v>0</v>
      </c>
    </row>
    <row r="58" spans="2:10" x14ac:dyDescent="0.25">
      <c r="B58" s="24"/>
      <c r="C58" s="9" t="s">
        <v>34</v>
      </c>
      <c r="D58" s="16">
        <f>SUM(D52:D57)</f>
        <v>0</v>
      </c>
      <c r="E58" s="16">
        <f t="shared" ref="E58:H58" si="10">SUM(E52:E57)</f>
        <v>0</v>
      </c>
      <c r="F58" s="16">
        <f t="shared" si="10"/>
        <v>0</v>
      </c>
      <c r="G58" s="16">
        <f t="shared" si="10"/>
        <v>0</v>
      </c>
      <c r="H58" s="16">
        <f t="shared" si="10"/>
        <v>0</v>
      </c>
      <c r="J58" s="16">
        <f t="shared" si="6"/>
        <v>0</v>
      </c>
    </row>
    <row r="59" spans="2:10" x14ac:dyDescent="0.25">
      <c r="B59" s="24"/>
      <c r="C59" s="9" t="s">
        <v>35</v>
      </c>
      <c r="D59" s="16">
        <f>SUM(D58,D50,D41,D33,D22,D16,D11)</f>
        <v>499800</v>
      </c>
      <c r="E59" s="16">
        <f>SUM(E58,E50,E41,E33,E22,E16,E11)</f>
        <v>0</v>
      </c>
      <c r="F59" s="16">
        <f>SUM(F58,F50,F41,F33,F22,F16,F11)</f>
        <v>0</v>
      </c>
      <c r="G59" s="16">
        <f>SUM(G58,G50,G41,G33,G22,G16,G11)</f>
        <v>0</v>
      </c>
      <c r="H59" s="16">
        <f>SUM(H58,H50,H41,H33,H22,H16,H11)</f>
        <v>0</v>
      </c>
      <c r="J59" s="16">
        <f t="shared" si="6"/>
        <v>499800</v>
      </c>
    </row>
    <row r="60" spans="2:10" x14ac:dyDescent="0.25">
      <c r="B60" s="6"/>
      <c r="D60"/>
      <c r="E60"/>
      <c r="H60"/>
      <c r="I60"/>
      <c r="J60" t="s">
        <v>36</v>
      </c>
    </row>
    <row r="61" spans="2:10" ht="30" x14ac:dyDescent="0.25">
      <c r="B61" s="67" t="s">
        <v>85</v>
      </c>
      <c r="C61" s="17" t="s">
        <v>85</v>
      </c>
      <c r="D61" s="18"/>
      <c r="E61" s="18"/>
      <c r="F61" s="18"/>
      <c r="G61" s="18"/>
      <c r="H61" s="18"/>
      <c r="I61"/>
      <c r="J61" s="18" t="s">
        <v>36</v>
      </c>
    </row>
    <row r="62" spans="2:10" x14ac:dyDescent="0.25">
      <c r="B62" s="23"/>
      <c r="C62" s="25"/>
      <c r="D62" s="13"/>
      <c r="E62" s="10"/>
      <c r="F62" s="10"/>
      <c r="G62" s="10"/>
      <c r="H62" s="10"/>
      <c r="J62" s="15">
        <f>SUM(D62:H62)</f>
        <v>0</v>
      </c>
    </row>
    <row r="63" spans="2:10" x14ac:dyDescent="0.25">
      <c r="B63" s="23"/>
      <c r="C63" s="25"/>
      <c r="D63" s="13"/>
      <c r="E63" s="10"/>
      <c r="F63" s="10"/>
      <c r="G63" s="10"/>
      <c r="H63" s="10"/>
      <c r="J63" s="15">
        <f t="shared" ref="J63:J64" si="11">SUM(D63:H63)</f>
        <v>0</v>
      </c>
    </row>
    <row r="64" spans="2:10" x14ac:dyDescent="0.25">
      <c r="B64" s="24"/>
      <c r="C64" s="9" t="s">
        <v>37</v>
      </c>
      <c r="D64" s="16">
        <f>SUM(D62:D63)</f>
        <v>0</v>
      </c>
      <c r="E64" s="16">
        <f t="shared" ref="E64:H64" si="12">SUM(E62:E63)</f>
        <v>0</v>
      </c>
      <c r="F64" s="16">
        <f t="shared" si="12"/>
        <v>0</v>
      </c>
      <c r="G64" s="16">
        <f t="shared" si="12"/>
        <v>0</v>
      </c>
      <c r="H64" s="16">
        <f t="shared" si="12"/>
        <v>0</v>
      </c>
      <c r="J64" s="16">
        <f t="shared" si="11"/>
        <v>0</v>
      </c>
    </row>
    <row r="65" spans="2:10" ht="15.75" thickBot="1" x14ac:dyDescent="0.3">
      <c r="B65" s="6"/>
      <c r="D65"/>
      <c r="E65"/>
      <c r="H65"/>
      <c r="I65"/>
      <c r="J65" t="s">
        <v>36</v>
      </c>
    </row>
    <row r="66" spans="2:10" s="1" customFormat="1" ht="30.75" thickBot="1" x14ac:dyDescent="0.3">
      <c r="B66" s="19" t="s">
        <v>38</v>
      </c>
      <c r="C66" s="19"/>
      <c r="D66" s="20">
        <f>SUM(D64,D59)</f>
        <v>499800</v>
      </c>
      <c r="E66" s="20">
        <f t="shared" ref="E66:J66" si="13">SUM(E64,E59)</f>
        <v>0</v>
      </c>
      <c r="F66" s="20">
        <f t="shared" si="13"/>
        <v>0</v>
      </c>
      <c r="G66" s="20">
        <f t="shared" si="13"/>
        <v>0</v>
      </c>
      <c r="H66" s="20">
        <f t="shared" si="13"/>
        <v>0</v>
      </c>
      <c r="I66" s="7">
        <f>SUM(I64,I59)</f>
        <v>0</v>
      </c>
      <c r="J66" s="20">
        <f t="shared" si="13"/>
        <v>499800</v>
      </c>
    </row>
    <row r="67" spans="2:10" x14ac:dyDescent="0.25">
      <c r="B67" s="6"/>
    </row>
    <row r="68" spans="2:10" x14ac:dyDescent="0.25">
      <c r="B68" s="6"/>
    </row>
    <row r="69" spans="2:10" x14ac:dyDescent="0.25">
      <c r="B69" s="6"/>
    </row>
    <row r="70" spans="2:10" x14ac:dyDescent="0.25">
      <c r="B70" s="6"/>
    </row>
    <row r="71" spans="2:10" x14ac:dyDescent="0.25">
      <c r="B71" s="6"/>
    </row>
    <row r="72" spans="2:10" x14ac:dyDescent="0.25">
      <c r="B72" s="6"/>
    </row>
    <row r="73" spans="2:10" x14ac:dyDescent="0.25">
      <c r="B73" s="6"/>
    </row>
    <row r="74" spans="2:10" x14ac:dyDescent="0.25">
      <c r="B74" s="6"/>
    </row>
    <row r="75" spans="2:10" x14ac:dyDescent="0.25">
      <c r="B75" s="6"/>
    </row>
    <row r="76" spans="2:10" x14ac:dyDescent="0.25">
      <c r="B76" s="6"/>
    </row>
    <row r="77" spans="2:10" x14ac:dyDescent="0.25">
      <c r="B77" s="6"/>
    </row>
    <row r="78" spans="2:10" x14ac:dyDescent="0.25">
      <c r="B78" s="6"/>
    </row>
    <row r="79" spans="2:10" x14ac:dyDescent="0.25">
      <c r="B79" s="6"/>
    </row>
    <row r="80" spans="2:10" x14ac:dyDescent="0.25">
      <c r="B80" s="6"/>
    </row>
    <row r="81" spans="2:2" x14ac:dyDescent="0.25">
      <c r="B81" s="6"/>
    </row>
  </sheetData>
  <pageMargins left="0.7" right="0.7" top="0.75" bottom="0.75" header="0.3" footer="0.3"/>
  <pageSetup scale="57"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84270-4D0F-446E-8C5F-ACE7C544B381}">
  <sheetPr>
    <tabColor theme="9" tint="0.39997558519241921"/>
    <pageSetUpPr fitToPage="1"/>
  </sheetPr>
  <dimension ref="B2:AM74"/>
  <sheetViews>
    <sheetView showGridLines="0" zoomScale="85" zoomScaleNormal="85" workbookViewId="0">
      <pane xSplit="3" ySplit="6" topLeftCell="D31" activePane="bottomRight" state="frozen"/>
      <selection pane="topRight" activeCell="R20" sqref="R20:W20"/>
      <selection pane="bottomLeft" activeCell="R20" sqref="R20:W20"/>
      <selection pane="bottomRight" activeCell="N53" sqref="N53"/>
    </sheetView>
  </sheetViews>
  <sheetFormatPr defaultColWidth="9.28515625" defaultRowHeight="15" x14ac:dyDescent="0.25"/>
  <cols>
    <col min="1" max="1" width="3.28515625" customWidth="1"/>
    <col min="2" max="2" width="11.28515625" customWidth="1"/>
    <col min="3" max="3" width="46.42578125" customWidth="1"/>
    <col min="4" max="4" width="13.28515625" style="6" customWidth="1"/>
    <col min="5" max="5" width="13.28515625" style="68" customWidth="1"/>
    <col min="6" max="7" width="13.28515625" customWidth="1"/>
    <col min="8" max="8" width="12.7109375" style="68" customWidth="1"/>
    <col min="9" max="9" width="0.7109375" style="7" customWidth="1"/>
    <col min="10" max="10" width="14.5703125" customWidth="1"/>
    <col min="11" max="11" width="10.28515625" customWidth="1"/>
    <col min="12" max="12" width="29.7109375" customWidth="1"/>
    <col min="13" max="13" width="33.42578125" customWidth="1"/>
  </cols>
  <sheetData>
    <row r="2" spans="2:39" ht="23.25" x14ac:dyDescent="0.35">
      <c r="B2" s="30" t="s">
        <v>174</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c r="M6" s="75"/>
    </row>
    <row r="7" spans="2:39" s="5" customFormat="1" ht="15" customHeight="1" x14ac:dyDescent="0.25">
      <c r="B7" s="22" t="s">
        <v>27</v>
      </c>
      <c r="C7" s="26" t="s">
        <v>61</v>
      </c>
      <c r="D7" s="10" t="s">
        <v>62</v>
      </c>
      <c r="E7" s="10" t="s">
        <v>62</v>
      </c>
      <c r="F7" s="10" t="s">
        <v>62</v>
      </c>
      <c r="G7" s="10"/>
      <c r="H7" s="10" t="s">
        <v>62</v>
      </c>
      <c r="I7" s="7"/>
      <c r="J7" s="8" t="s">
        <v>62</v>
      </c>
      <c r="K7"/>
      <c r="L7" s="76"/>
      <c r="M7" s="76"/>
      <c r="N7"/>
      <c r="O7"/>
      <c r="P7"/>
      <c r="Q7"/>
      <c r="R7"/>
      <c r="S7"/>
      <c r="T7"/>
      <c r="U7"/>
      <c r="V7"/>
      <c r="W7"/>
      <c r="X7"/>
      <c r="Y7"/>
      <c r="Z7"/>
      <c r="AA7"/>
      <c r="AB7"/>
      <c r="AC7"/>
      <c r="AD7"/>
      <c r="AE7"/>
      <c r="AF7"/>
      <c r="AG7"/>
      <c r="AH7"/>
      <c r="AI7"/>
      <c r="AJ7"/>
      <c r="AK7"/>
      <c r="AL7"/>
      <c r="AM7"/>
    </row>
    <row r="8" spans="2:39" ht="15" customHeight="1" x14ac:dyDescent="0.25">
      <c r="B8" s="23"/>
      <c r="C8" s="25" t="s">
        <v>175</v>
      </c>
      <c r="D8" s="15">
        <v>55000</v>
      </c>
      <c r="E8" s="15">
        <v>55000</v>
      </c>
      <c r="F8" s="15">
        <v>55000</v>
      </c>
      <c r="G8" s="15">
        <v>55000</v>
      </c>
      <c r="H8" s="15">
        <v>55000</v>
      </c>
      <c r="I8" s="35">
        <v>450000</v>
      </c>
      <c r="J8" s="15">
        <f>SUM(D8:H8)</f>
        <v>275000</v>
      </c>
      <c r="K8" s="34"/>
      <c r="L8" t="s">
        <v>176</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28</v>
      </c>
      <c r="D11" s="16">
        <f t="shared" ref="D11:J11" si="0">SUM(D8:D10)</f>
        <v>55000</v>
      </c>
      <c r="E11" s="16">
        <f t="shared" si="0"/>
        <v>55000</v>
      </c>
      <c r="F11" s="16">
        <f t="shared" si="0"/>
        <v>55000</v>
      </c>
      <c r="G11" s="16">
        <f t="shared" si="0"/>
        <v>55000</v>
      </c>
      <c r="H11" s="16">
        <f t="shared" si="0"/>
        <v>55000</v>
      </c>
      <c r="I11" s="7">
        <f t="shared" si="0"/>
        <v>450000</v>
      </c>
      <c r="J11" s="16">
        <f t="shared" si="0"/>
        <v>275000</v>
      </c>
    </row>
    <row r="12" spans="2:39" x14ac:dyDescent="0.25">
      <c r="B12" s="23"/>
      <c r="C12" s="14" t="s">
        <v>65</v>
      </c>
      <c r="D12" s="13" t="s">
        <v>62</v>
      </c>
      <c r="E12" s="10"/>
      <c r="F12" s="10"/>
      <c r="G12" s="10"/>
      <c r="H12" s="10"/>
      <c r="J12" s="8" t="s">
        <v>62</v>
      </c>
    </row>
    <row r="13" spans="2:39" x14ac:dyDescent="0.25">
      <c r="B13" s="23"/>
      <c r="C13" s="25" t="s">
        <v>177</v>
      </c>
      <c r="D13" s="15">
        <v>18700</v>
      </c>
      <c r="E13" s="15">
        <v>18700</v>
      </c>
      <c r="F13" s="15">
        <v>18700</v>
      </c>
      <c r="G13" s="15">
        <v>18700</v>
      </c>
      <c r="H13" s="15">
        <v>18700</v>
      </c>
      <c r="J13" s="15">
        <f>SUM(D13:H13)</f>
        <v>93500</v>
      </c>
    </row>
    <row r="14" spans="2:39" x14ac:dyDescent="0.25">
      <c r="B14" s="23"/>
      <c r="C14" s="25"/>
      <c r="D14" s="15"/>
      <c r="E14" s="15"/>
      <c r="F14" s="15"/>
      <c r="G14" s="15"/>
      <c r="H14" s="15"/>
      <c r="J14" s="15">
        <f>SUM(D14:H14)</f>
        <v>0</v>
      </c>
    </row>
    <row r="15" spans="2:39" x14ac:dyDescent="0.25">
      <c r="B15" s="23"/>
      <c r="C15" s="10"/>
      <c r="D15" s="15"/>
      <c r="E15" s="11"/>
      <c r="F15" s="11"/>
      <c r="G15" s="11"/>
      <c r="H15" s="11"/>
      <c r="J15" s="15">
        <f>SUM(D15:H15)</f>
        <v>0</v>
      </c>
    </row>
    <row r="16" spans="2:39" x14ac:dyDescent="0.25">
      <c r="B16" s="23"/>
      <c r="C16" s="9" t="s">
        <v>67</v>
      </c>
      <c r="D16" s="16">
        <f t="shared" ref="D16:I16" si="1">SUM(D13:D15)</f>
        <v>18700</v>
      </c>
      <c r="E16" s="16">
        <f t="shared" si="1"/>
        <v>18700</v>
      </c>
      <c r="F16" s="16">
        <f t="shared" si="1"/>
        <v>18700</v>
      </c>
      <c r="G16" s="16">
        <f t="shared" si="1"/>
        <v>18700</v>
      </c>
      <c r="H16" s="16">
        <f t="shared" si="1"/>
        <v>18700</v>
      </c>
      <c r="I16" s="7">
        <f t="shared" si="1"/>
        <v>0</v>
      </c>
      <c r="J16" s="16">
        <f>SUM(D16:H16)</f>
        <v>93500</v>
      </c>
    </row>
    <row r="17" spans="2:10" x14ac:dyDescent="0.25">
      <c r="B17" s="23"/>
      <c r="C17" s="14" t="s">
        <v>68</v>
      </c>
      <c r="D17" s="13" t="s">
        <v>62</v>
      </c>
      <c r="E17" s="10"/>
      <c r="F17" s="10"/>
      <c r="G17" s="10"/>
      <c r="H17" s="10"/>
      <c r="J17" s="8" t="s">
        <v>62</v>
      </c>
    </row>
    <row r="18" spans="2:10" ht="30" x14ac:dyDescent="0.25">
      <c r="B18" s="23"/>
      <c r="C18" s="25" t="s">
        <v>178</v>
      </c>
      <c r="D18" s="110">
        <v>1500</v>
      </c>
      <c r="E18" s="80"/>
      <c r="F18" s="80"/>
      <c r="G18" s="80"/>
      <c r="H18" s="80"/>
      <c r="J18" s="15">
        <f t="shared" ref="J18:J27" si="2">SUM(D18:H18)</f>
        <v>1500</v>
      </c>
    </row>
    <row r="19" spans="2:10" x14ac:dyDescent="0.25">
      <c r="B19" s="23"/>
      <c r="C19" s="29"/>
      <c r="D19" s="110"/>
      <c r="E19" s="11"/>
      <c r="F19" s="11"/>
      <c r="G19" s="11"/>
      <c r="H19" s="11"/>
      <c r="J19" s="15">
        <f t="shared" si="2"/>
        <v>0</v>
      </c>
    </row>
    <row r="20" spans="2:10" x14ac:dyDescent="0.25">
      <c r="B20" s="23"/>
      <c r="C20" s="29"/>
      <c r="D20" s="110"/>
      <c r="E20" s="15"/>
      <c r="F20" s="15"/>
      <c r="G20" s="15"/>
      <c r="H20" s="15"/>
      <c r="I20" s="35">
        <v>2000</v>
      </c>
      <c r="J20" s="15">
        <f t="shared" si="2"/>
        <v>0</v>
      </c>
    </row>
    <row r="21" spans="2:10" x14ac:dyDescent="0.25">
      <c r="B21" s="23"/>
      <c r="C21" s="29"/>
      <c r="D21" s="110"/>
      <c r="E21" s="15"/>
      <c r="F21" s="15"/>
      <c r="G21" s="15"/>
      <c r="H21" s="15"/>
      <c r="I21" s="35">
        <v>250</v>
      </c>
      <c r="J21" s="15">
        <f t="shared" si="2"/>
        <v>0</v>
      </c>
    </row>
    <row r="22" spans="2:10" x14ac:dyDescent="0.25">
      <c r="B22" s="23"/>
      <c r="C22" s="25"/>
      <c r="D22" s="110"/>
      <c r="E22" s="15"/>
      <c r="F22" s="15"/>
      <c r="G22" s="15"/>
      <c r="H22" s="15"/>
      <c r="I22" s="35">
        <v>2250</v>
      </c>
      <c r="J22" s="15">
        <f t="shared" si="2"/>
        <v>0</v>
      </c>
    </row>
    <row r="23" spans="2:10" x14ac:dyDescent="0.25">
      <c r="B23" s="23"/>
      <c r="C23" s="29"/>
      <c r="D23" s="110"/>
      <c r="E23" s="15"/>
      <c r="F23" s="15"/>
      <c r="G23" s="15"/>
      <c r="H23" s="15"/>
      <c r="I23" s="35">
        <v>1243</v>
      </c>
      <c r="J23" s="15">
        <f t="shared" si="2"/>
        <v>0</v>
      </c>
    </row>
    <row r="24" spans="2:10" x14ac:dyDescent="0.25">
      <c r="B24" s="23"/>
      <c r="C24" s="29"/>
      <c r="D24" s="110"/>
      <c r="E24" s="15"/>
      <c r="F24" s="15"/>
      <c r="G24" s="15"/>
      <c r="H24" s="15"/>
      <c r="I24" s="35">
        <v>225</v>
      </c>
      <c r="J24" s="15">
        <f t="shared" si="2"/>
        <v>0</v>
      </c>
    </row>
    <row r="25" spans="2:10" x14ac:dyDescent="0.25">
      <c r="B25" s="23"/>
      <c r="C25" s="29"/>
      <c r="D25" s="110"/>
      <c r="E25" s="15"/>
      <c r="F25" s="15"/>
      <c r="G25" s="15"/>
      <c r="H25" s="15"/>
      <c r="I25" s="35">
        <v>400</v>
      </c>
      <c r="J25" s="15">
        <f t="shared" si="2"/>
        <v>0</v>
      </c>
    </row>
    <row r="26" spans="2:10" x14ac:dyDescent="0.25">
      <c r="B26" s="23"/>
      <c r="C26" s="25"/>
      <c r="D26" s="110"/>
      <c r="E26" s="15"/>
      <c r="F26" s="15"/>
      <c r="G26" s="15"/>
      <c r="H26" s="15"/>
      <c r="I26" s="35">
        <v>1638</v>
      </c>
      <c r="J26" s="15">
        <f t="shared" si="2"/>
        <v>0</v>
      </c>
    </row>
    <row r="27" spans="2:10" x14ac:dyDescent="0.25">
      <c r="B27" s="23"/>
      <c r="C27" s="9" t="s">
        <v>76</v>
      </c>
      <c r="D27" s="119">
        <f>SUM(D18:D26)</f>
        <v>1500</v>
      </c>
      <c r="E27" s="16">
        <f>SUM(E20:E26)</f>
        <v>0</v>
      </c>
      <c r="F27" s="16">
        <f>SUM(F20:F26)</f>
        <v>0</v>
      </c>
      <c r="G27" s="16">
        <f>SUM(G20:G26)</f>
        <v>0</v>
      </c>
      <c r="H27" s="16">
        <f>SUM(H20:H26)</f>
        <v>0</v>
      </c>
      <c r="J27" s="16">
        <f t="shared" si="2"/>
        <v>1500</v>
      </c>
    </row>
    <row r="28" spans="2:10" x14ac:dyDescent="0.25">
      <c r="B28" s="23"/>
      <c r="C28" s="14" t="s">
        <v>77</v>
      </c>
      <c r="D28" s="15"/>
      <c r="E28" s="10"/>
      <c r="F28" s="10"/>
      <c r="G28" s="10"/>
      <c r="H28" s="10"/>
      <c r="J28" s="15" t="s">
        <v>36</v>
      </c>
    </row>
    <row r="29" spans="2:10" x14ac:dyDescent="0.25">
      <c r="B29" s="23"/>
      <c r="C29" s="79" t="s">
        <v>179</v>
      </c>
      <c r="D29" s="15">
        <v>50000</v>
      </c>
      <c r="E29" s="79"/>
      <c r="F29" s="79"/>
      <c r="G29" s="79"/>
      <c r="H29" s="79"/>
      <c r="J29" s="15">
        <f>SUM(D29:H29)</f>
        <v>50000</v>
      </c>
    </row>
    <row r="30" spans="2:10" x14ac:dyDescent="0.25">
      <c r="B30" s="23"/>
      <c r="C30" s="79" t="s">
        <v>180</v>
      </c>
      <c r="D30" s="15">
        <v>84000</v>
      </c>
      <c r="E30" s="79"/>
      <c r="F30" s="79"/>
      <c r="G30" s="79"/>
      <c r="H30" s="79"/>
      <c r="J30" s="15">
        <f>SUM(D30:H30)</f>
        <v>84000</v>
      </c>
    </row>
    <row r="31" spans="2:10" x14ac:dyDescent="0.25">
      <c r="B31" s="23"/>
      <c r="C31" s="25" t="s">
        <v>181</v>
      </c>
      <c r="D31" s="15">
        <v>200000</v>
      </c>
      <c r="E31" s="79"/>
      <c r="F31" s="79"/>
      <c r="G31" s="79"/>
      <c r="H31" s="79"/>
      <c r="J31" s="15">
        <f>SUM(D31:H31)</f>
        <v>200000</v>
      </c>
    </row>
    <row r="32" spans="2:10" x14ac:dyDescent="0.25">
      <c r="B32" s="23" t="s">
        <v>71</v>
      </c>
      <c r="C32" s="13" t="s">
        <v>182</v>
      </c>
      <c r="D32" s="110">
        <v>117188</v>
      </c>
      <c r="E32" s="79"/>
      <c r="F32" s="79"/>
      <c r="G32" s="79"/>
      <c r="H32" s="79"/>
      <c r="J32" s="15">
        <f>SUM(D32:H32)</f>
        <v>117188</v>
      </c>
    </row>
    <row r="33" spans="2:12" x14ac:dyDescent="0.25">
      <c r="B33" s="23"/>
      <c r="C33" s="9" t="s">
        <v>78</v>
      </c>
      <c r="D33" s="12">
        <f>SUM(D29:D32)</f>
        <v>451188</v>
      </c>
      <c r="E33" s="12">
        <f>SUM(E31:E32)</f>
        <v>0</v>
      </c>
      <c r="F33" s="12">
        <f>SUM(F31:F32)</f>
        <v>0</v>
      </c>
      <c r="G33" s="12">
        <f>SUM(G31:G32)</f>
        <v>0</v>
      </c>
      <c r="H33" s="12">
        <f>SUM(H31:H32)</f>
        <v>0</v>
      </c>
      <c r="J33" s="16">
        <f>SUM(D33:H33)</f>
        <v>451188</v>
      </c>
    </row>
    <row r="34" spans="2:12" x14ac:dyDescent="0.25">
      <c r="B34" s="23"/>
      <c r="C34" s="14" t="s">
        <v>79</v>
      </c>
      <c r="D34" s="13" t="s">
        <v>62</v>
      </c>
      <c r="E34" s="10"/>
      <c r="F34" s="10"/>
      <c r="G34" s="10"/>
      <c r="H34" s="10"/>
      <c r="J34" s="15"/>
    </row>
    <row r="35" spans="2:12" x14ac:dyDescent="0.25">
      <c r="B35" s="23"/>
      <c r="C35" s="25" t="s">
        <v>183</v>
      </c>
      <c r="D35" s="15">
        <v>150000</v>
      </c>
      <c r="E35" s="15">
        <v>150000</v>
      </c>
      <c r="F35" s="15">
        <v>20000</v>
      </c>
      <c r="G35" s="15">
        <v>20000</v>
      </c>
      <c r="H35" s="15">
        <v>10000</v>
      </c>
      <c r="I35" s="35">
        <v>5000</v>
      </c>
      <c r="J35" s="15">
        <f>SUM(D35:H35)</f>
        <v>350000</v>
      </c>
      <c r="L35" t="s">
        <v>108</v>
      </c>
    </row>
    <row r="36" spans="2:12" x14ac:dyDescent="0.25">
      <c r="B36" s="23"/>
      <c r="C36" s="25"/>
      <c r="D36" s="15"/>
      <c r="E36" s="11"/>
      <c r="F36" s="11"/>
      <c r="G36" s="11"/>
      <c r="H36" s="11"/>
      <c r="J36" s="15">
        <f>SUM(D36:H36)</f>
        <v>0</v>
      </c>
    </row>
    <row r="37" spans="2:12" x14ac:dyDescent="0.25">
      <c r="B37" s="23"/>
      <c r="C37" s="9" t="s">
        <v>81</v>
      </c>
      <c r="D37" s="16">
        <f>SUM(D35:D36)</f>
        <v>150000</v>
      </c>
      <c r="E37" s="16">
        <f>SUM(E35:E36)</f>
        <v>150000</v>
      </c>
      <c r="F37" s="16">
        <f>SUM(F35:F36)</f>
        <v>20000</v>
      </c>
      <c r="G37" s="16">
        <f>SUM(G35:G36)</f>
        <v>20000</v>
      </c>
      <c r="H37" s="16">
        <f>SUM(H35:H36)</f>
        <v>10000</v>
      </c>
      <c r="J37" s="16">
        <f>SUM(D37:H37)</f>
        <v>350000</v>
      </c>
    </row>
    <row r="38" spans="2:12" x14ac:dyDescent="0.25">
      <c r="B38" s="23"/>
      <c r="C38" s="14" t="s">
        <v>82</v>
      </c>
      <c r="D38" s="13" t="s">
        <v>62</v>
      </c>
      <c r="E38" s="10"/>
      <c r="F38" s="10"/>
      <c r="G38" s="10"/>
      <c r="H38" s="10"/>
      <c r="J38" s="15"/>
    </row>
    <row r="39" spans="2:12" ht="30" x14ac:dyDescent="0.25">
      <c r="B39" s="23"/>
      <c r="C39" s="25" t="s">
        <v>184</v>
      </c>
      <c r="D39" s="15">
        <v>120000</v>
      </c>
      <c r="E39" s="15">
        <v>120000</v>
      </c>
      <c r="F39" s="15">
        <v>100000</v>
      </c>
      <c r="G39" s="15">
        <v>100000</v>
      </c>
      <c r="H39" s="15">
        <v>100000</v>
      </c>
      <c r="I39" s="35">
        <v>5106000</v>
      </c>
      <c r="J39" s="15">
        <f>SUM(D39:H39)</f>
        <v>540000</v>
      </c>
    </row>
    <row r="40" spans="2:12" ht="30" x14ac:dyDescent="0.25">
      <c r="B40" s="23"/>
      <c r="C40" s="25" t="s">
        <v>185</v>
      </c>
      <c r="D40" s="15">
        <v>200000</v>
      </c>
      <c r="E40" s="15">
        <v>0</v>
      </c>
      <c r="F40" s="15"/>
      <c r="G40" s="15"/>
      <c r="H40" s="15"/>
      <c r="I40" s="35">
        <v>22500000</v>
      </c>
      <c r="J40" s="15">
        <f>SUM(D40:H40)</f>
        <v>200000</v>
      </c>
    </row>
    <row r="41" spans="2:12" x14ac:dyDescent="0.25">
      <c r="B41" s="23"/>
      <c r="C41" s="25"/>
      <c r="D41" s="15"/>
      <c r="E41" s="15"/>
      <c r="F41" s="15"/>
      <c r="G41" s="15"/>
      <c r="H41" s="15"/>
      <c r="I41" s="35">
        <v>75000000</v>
      </c>
      <c r="J41" s="15">
        <f>SUM(D41:H41)</f>
        <v>0</v>
      </c>
    </row>
    <row r="42" spans="2:12" x14ac:dyDescent="0.25">
      <c r="B42" s="23"/>
      <c r="C42" s="25"/>
      <c r="D42" s="15"/>
      <c r="E42" s="11"/>
      <c r="F42" s="11"/>
      <c r="G42" s="11"/>
      <c r="H42" s="11"/>
      <c r="J42" s="15">
        <f>SUM(D42:H42)</f>
        <v>0</v>
      </c>
    </row>
    <row r="43" spans="2:12" x14ac:dyDescent="0.25">
      <c r="B43" s="23"/>
      <c r="C43" s="9" t="s">
        <v>83</v>
      </c>
      <c r="D43" s="16">
        <f>SUM(D39:D42)</f>
        <v>320000</v>
      </c>
      <c r="E43" s="16">
        <f>SUM(E39:E42)</f>
        <v>120000</v>
      </c>
      <c r="F43" s="16">
        <f>SUM(F39:F42)</f>
        <v>100000</v>
      </c>
      <c r="G43" s="16">
        <f>SUM(G39:G42)</f>
        <v>100000</v>
      </c>
      <c r="H43" s="16">
        <f>SUM(H39:H42)</f>
        <v>100000</v>
      </c>
      <c r="J43" s="16">
        <f>SUM(D43:H43)</f>
        <v>740000</v>
      </c>
    </row>
    <row r="44" spans="2:12" x14ac:dyDescent="0.25">
      <c r="B44" s="23"/>
      <c r="C44" s="14" t="s">
        <v>84</v>
      </c>
      <c r="D44" s="13" t="s">
        <v>62</v>
      </c>
      <c r="E44" s="10"/>
      <c r="F44" s="10"/>
      <c r="G44" s="10"/>
      <c r="H44" s="10"/>
      <c r="J44" s="15"/>
    </row>
    <row r="45" spans="2:12" ht="30" x14ac:dyDescent="0.25">
      <c r="B45" s="23"/>
      <c r="C45" s="25" t="s">
        <v>316</v>
      </c>
      <c r="D45" s="110">
        <v>54520</v>
      </c>
      <c r="E45" s="110">
        <v>34370</v>
      </c>
      <c r="F45" s="110">
        <v>19370</v>
      </c>
      <c r="G45" s="110">
        <v>19370</v>
      </c>
      <c r="H45" s="110">
        <v>18370</v>
      </c>
      <c r="I45" s="35">
        <v>375000</v>
      </c>
      <c r="J45" s="15">
        <f t="shared" ref="J45:J51" si="3">SUM(D45:H45)</f>
        <v>146000</v>
      </c>
    </row>
    <row r="46" spans="2:12" x14ac:dyDescent="0.25">
      <c r="B46" s="23"/>
      <c r="C46" s="25"/>
      <c r="D46" s="15"/>
      <c r="E46" s="15"/>
      <c r="F46" s="15"/>
      <c r="G46" s="15"/>
      <c r="H46" s="15"/>
      <c r="I46" s="35">
        <v>781250</v>
      </c>
      <c r="J46" s="15">
        <f t="shared" si="3"/>
        <v>0</v>
      </c>
    </row>
    <row r="47" spans="2:12" x14ac:dyDescent="0.25">
      <c r="B47" s="23"/>
      <c r="C47" s="25"/>
      <c r="D47" s="15"/>
      <c r="E47" s="15"/>
      <c r="F47" s="15"/>
      <c r="G47" s="15"/>
      <c r="H47" s="15"/>
      <c r="I47" s="35">
        <v>2083335</v>
      </c>
      <c r="J47" s="15">
        <f t="shared" si="3"/>
        <v>0</v>
      </c>
    </row>
    <row r="48" spans="2:12" x14ac:dyDescent="0.25">
      <c r="B48" s="23"/>
      <c r="C48" s="25"/>
      <c r="D48" s="15"/>
      <c r="E48" s="11"/>
      <c r="F48" s="11"/>
      <c r="G48" s="11"/>
      <c r="H48" s="11"/>
      <c r="J48" s="15">
        <f t="shared" si="3"/>
        <v>0</v>
      </c>
    </row>
    <row r="49" spans="2:13" x14ac:dyDescent="0.25">
      <c r="B49" s="23"/>
      <c r="C49" s="25"/>
      <c r="D49" s="15"/>
      <c r="E49" s="11"/>
      <c r="F49" s="11"/>
      <c r="G49" s="11"/>
      <c r="H49" s="11"/>
      <c r="J49" s="15">
        <f t="shared" si="3"/>
        <v>0</v>
      </c>
    </row>
    <row r="50" spans="2:13" x14ac:dyDescent="0.25">
      <c r="B50" s="23"/>
      <c r="C50" s="10"/>
      <c r="D50" s="15"/>
      <c r="E50" s="11"/>
      <c r="F50" s="11"/>
      <c r="G50" s="11"/>
      <c r="H50" s="11"/>
      <c r="J50" s="15">
        <f t="shared" si="3"/>
        <v>0</v>
      </c>
    </row>
    <row r="51" spans="2:13" x14ac:dyDescent="0.25">
      <c r="B51" s="24"/>
      <c r="C51" s="9" t="s">
        <v>34</v>
      </c>
      <c r="D51" s="16">
        <f>SUM(D45:D50)</f>
        <v>54520</v>
      </c>
      <c r="E51" s="16">
        <f>SUM(E45:E50)</f>
        <v>34370</v>
      </c>
      <c r="F51" s="16">
        <f>SUM(F45:F50)</f>
        <v>19370</v>
      </c>
      <c r="G51" s="16">
        <f>SUM(G45:G50)</f>
        <v>19370</v>
      </c>
      <c r="H51" s="16">
        <f>SUM(H45:H50)</f>
        <v>18370</v>
      </c>
      <c r="J51" s="16">
        <f t="shared" si="3"/>
        <v>146000</v>
      </c>
    </row>
    <row r="52" spans="2:13" x14ac:dyDescent="0.25">
      <c r="B52" s="24"/>
      <c r="C52" s="9" t="s">
        <v>35</v>
      </c>
      <c r="D52" s="16">
        <f>SUM(D51,D43,D37,D33,D27,D16,D11)</f>
        <v>1050908</v>
      </c>
      <c r="E52" s="16">
        <f>SUM(E51,E43,E37,E33,E27,E16,E11)</f>
        <v>378070</v>
      </c>
      <c r="F52" s="16">
        <f>SUM(F51,F43,F37,F33,F27,F16,F11)</f>
        <v>213070</v>
      </c>
      <c r="G52" s="16">
        <f>SUM(G51,G43,G37,G33,G27,G16,G11)</f>
        <v>213070</v>
      </c>
      <c r="H52" s="16">
        <f>SUM(H51,H43,H37,H33,H27,H16,H11)</f>
        <v>202070</v>
      </c>
      <c r="J52" s="16">
        <f>SUM(D52:H52)</f>
        <v>2057188</v>
      </c>
    </row>
    <row r="53" spans="2:13" x14ac:dyDescent="0.25">
      <c r="B53" s="6"/>
      <c r="D53"/>
      <c r="E53"/>
      <c r="H53"/>
      <c r="I53"/>
      <c r="J53" t="s">
        <v>36</v>
      </c>
    </row>
    <row r="54" spans="2:13" ht="30" x14ac:dyDescent="0.25">
      <c r="B54" s="67" t="s">
        <v>85</v>
      </c>
      <c r="C54" s="17" t="s">
        <v>85</v>
      </c>
      <c r="D54" s="18"/>
      <c r="E54" s="18"/>
      <c r="F54" s="18"/>
      <c r="G54" s="18"/>
      <c r="H54" s="18"/>
      <c r="I54"/>
      <c r="J54" s="18" t="s">
        <v>36</v>
      </c>
    </row>
    <row r="55" spans="2:13" x14ac:dyDescent="0.25">
      <c r="B55" s="23"/>
      <c r="C55" s="25"/>
      <c r="D55" s="110"/>
      <c r="E55" s="110"/>
      <c r="F55" s="110"/>
      <c r="G55" s="110"/>
      <c r="H55" s="110"/>
      <c r="J55" s="15">
        <f>SUM(D55:H55)</f>
        <v>0</v>
      </c>
    </row>
    <row r="56" spans="2:13" x14ac:dyDescent="0.25">
      <c r="B56" s="23"/>
      <c r="C56" s="25"/>
      <c r="D56" s="13"/>
      <c r="E56" s="10"/>
      <c r="F56" s="10"/>
      <c r="G56" s="10"/>
      <c r="H56" s="10"/>
      <c r="J56" s="15">
        <f>SUM(D56:H56)</f>
        <v>0</v>
      </c>
    </row>
    <row r="57" spans="2:13" x14ac:dyDescent="0.25">
      <c r="B57" s="24"/>
      <c r="C57" s="9" t="s">
        <v>37</v>
      </c>
      <c r="D57" s="16">
        <f>SUM(D55:D56)</f>
        <v>0</v>
      </c>
      <c r="E57" s="16">
        <f>SUM(E55:E56)</f>
        <v>0</v>
      </c>
      <c r="F57" s="16">
        <f>SUM(F55:F56)</f>
        <v>0</v>
      </c>
      <c r="G57" s="16">
        <f>SUM(G55:G56)</f>
        <v>0</v>
      </c>
      <c r="H57" s="16">
        <f>SUM(H55:H56)</f>
        <v>0</v>
      </c>
      <c r="J57" s="16">
        <f>SUM(D57:H57)</f>
        <v>0</v>
      </c>
    </row>
    <row r="58" spans="2:13" x14ac:dyDescent="0.25">
      <c r="B58" s="6"/>
      <c r="D58"/>
      <c r="E58"/>
      <c r="H58"/>
      <c r="I58"/>
      <c r="J58" t="s">
        <v>36</v>
      </c>
      <c r="L58" s="1"/>
      <c r="M58" s="1"/>
    </row>
    <row r="59" spans="2:13" s="1" customFormat="1" ht="30" x14ac:dyDescent="0.25">
      <c r="B59" s="19" t="s">
        <v>38</v>
      </c>
      <c r="C59" s="19"/>
      <c r="D59" s="20">
        <f>SUM(D57,D52)</f>
        <v>1050908</v>
      </c>
      <c r="E59" s="20">
        <f t="shared" ref="E59:J59" si="4">SUM(E57,E52)</f>
        <v>378070</v>
      </c>
      <c r="F59" s="20">
        <f t="shared" si="4"/>
        <v>213070</v>
      </c>
      <c r="G59" s="20">
        <f t="shared" si="4"/>
        <v>213070</v>
      </c>
      <c r="H59" s="20">
        <f t="shared" si="4"/>
        <v>202070</v>
      </c>
      <c r="I59" s="7">
        <f t="shared" si="4"/>
        <v>0</v>
      </c>
      <c r="J59" s="20">
        <f t="shared" si="4"/>
        <v>2057188</v>
      </c>
      <c r="L59"/>
      <c r="M59"/>
    </row>
    <row r="60" spans="2:13" x14ac:dyDescent="0.25">
      <c r="B60" s="6"/>
    </row>
    <row r="61" spans="2:13" x14ac:dyDescent="0.25">
      <c r="B61" s="6"/>
      <c r="D61" s="165"/>
      <c r="E61" s="165"/>
      <c r="F61" s="165"/>
      <c r="G61" s="165"/>
      <c r="H61" s="165"/>
    </row>
    <row r="62" spans="2:13" x14ac:dyDescent="0.25">
      <c r="B62" s="6"/>
    </row>
    <row r="63" spans="2:13" x14ac:dyDescent="0.25">
      <c r="B63" s="6"/>
    </row>
    <row r="64" spans="2:13"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row r="74" spans="2:2" x14ac:dyDescent="0.25">
      <c r="B74" s="6"/>
    </row>
  </sheetData>
  <pageMargins left="0.7" right="0.7" top="0.75" bottom="0.75" header="0.3" footer="0.3"/>
  <pageSetup scale="56"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020CC-5322-4F8F-946C-657B7ACAAC81}">
  <sheetPr>
    <tabColor theme="9" tint="0.39997558519241921"/>
    <pageSetUpPr fitToPage="1"/>
  </sheetPr>
  <dimension ref="B2:AM73"/>
  <sheetViews>
    <sheetView showGridLines="0" zoomScale="85" zoomScaleNormal="85" workbookViewId="0">
      <pane xSplit="3" ySplit="6" topLeftCell="D33" activePane="bottomRight" state="frozen"/>
      <selection pane="topRight" activeCell="R20" sqref="R20:W20"/>
      <selection pane="bottomLeft" activeCell="R20" sqref="R20:W20"/>
      <selection pane="bottomRight" activeCell="D54" sqref="D54"/>
    </sheetView>
  </sheetViews>
  <sheetFormatPr defaultColWidth="9.28515625" defaultRowHeight="15" x14ac:dyDescent="0.25"/>
  <cols>
    <col min="1" max="1" width="3.28515625" customWidth="1"/>
    <col min="2" max="2" width="10.7109375" customWidth="1"/>
    <col min="3" max="3" width="45.5703125" customWidth="1"/>
    <col min="4" max="4" width="12.7109375" style="6" customWidth="1"/>
    <col min="5" max="5" width="12.5703125" style="68" customWidth="1"/>
    <col min="6" max="7" width="12.42578125" customWidth="1"/>
    <col min="8" max="8" width="12.5703125" style="68" customWidth="1"/>
    <col min="9" max="9" width="0.7109375" style="7" customWidth="1"/>
    <col min="10" max="10" width="13.5703125" customWidth="1"/>
    <col min="11" max="11" width="10.28515625" customWidth="1"/>
    <col min="12" max="12" width="29.42578125" customWidth="1"/>
    <col min="13" max="13" width="32.42578125" customWidth="1"/>
  </cols>
  <sheetData>
    <row r="2" spans="2:39" ht="23.25" x14ac:dyDescent="0.35">
      <c r="B2" s="30" t="s">
        <v>186</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row>
    <row r="7" spans="2:39" s="5" customFormat="1" ht="15" customHeight="1" x14ac:dyDescent="0.25">
      <c r="B7" s="22" t="s">
        <v>27</v>
      </c>
      <c r="C7" s="26" t="s">
        <v>61</v>
      </c>
      <c r="D7" s="10" t="s">
        <v>62</v>
      </c>
      <c r="E7" s="10" t="s">
        <v>62</v>
      </c>
      <c r="F7" s="10" t="s">
        <v>62</v>
      </c>
      <c r="G7" s="10"/>
      <c r="H7" s="10" t="s">
        <v>62</v>
      </c>
      <c r="I7" s="7"/>
      <c r="J7" s="8" t="s">
        <v>62</v>
      </c>
      <c r="K7"/>
      <c r="L7" s="77"/>
      <c r="N7"/>
      <c r="O7"/>
      <c r="P7"/>
      <c r="Q7"/>
      <c r="R7"/>
      <c r="S7"/>
      <c r="T7"/>
      <c r="U7"/>
      <c r="V7"/>
      <c r="W7"/>
      <c r="X7"/>
      <c r="Y7"/>
      <c r="Z7"/>
      <c r="AA7"/>
      <c r="AB7"/>
      <c r="AC7"/>
      <c r="AD7"/>
      <c r="AE7"/>
      <c r="AF7"/>
      <c r="AG7"/>
      <c r="AH7"/>
      <c r="AI7"/>
      <c r="AJ7"/>
      <c r="AK7"/>
      <c r="AL7"/>
      <c r="AM7"/>
    </row>
    <row r="8" spans="2:39" x14ac:dyDescent="0.25">
      <c r="B8" s="23"/>
      <c r="C8" s="124" t="s">
        <v>187</v>
      </c>
      <c r="D8" s="125">
        <v>31500</v>
      </c>
      <c r="E8" s="125">
        <v>31500</v>
      </c>
      <c r="F8" s="125">
        <v>31500</v>
      </c>
      <c r="G8" s="125">
        <v>31500</v>
      </c>
      <c r="H8" s="125">
        <v>31500</v>
      </c>
      <c r="I8" s="35">
        <v>450000</v>
      </c>
      <c r="J8" s="15">
        <f>SUM(D8:H8)</f>
        <v>157500</v>
      </c>
      <c r="K8" s="34"/>
      <c r="L8" t="s">
        <v>188</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28</v>
      </c>
      <c r="D11" s="16">
        <f t="shared" ref="D11:J11" si="0">SUM(D8:D10)</f>
        <v>31500</v>
      </c>
      <c r="E11" s="16">
        <f t="shared" si="0"/>
        <v>31500</v>
      </c>
      <c r="F11" s="16">
        <f t="shared" si="0"/>
        <v>31500</v>
      </c>
      <c r="G11" s="16">
        <f t="shared" si="0"/>
        <v>31500</v>
      </c>
      <c r="H11" s="16">
        <f t="shared" si="0"/>
        <v>31500</v>
      </c>
      <c r="I11" s="7">
        <f t="shared" si="0"/>
        <v>450000</v>
      </c>
      <c r="J11" s="16">
        <f t="shared" si="0"/>
        <v>157500</v>
      </c>
      <c r="K11" s="34"/>
    </row>
    <row r="12" spans="2:39" x14ac:dyDescent="0.25">
      <c r="B12" s="23"/>
      <c r="C12" s="14" t="s">
        <v>65</v>
      </c>
      <c r="D12" s="13" t="s">
        <v>62</v>
      </c>
      <c r="E12" s="10"/>
      <c r="F12" s="10"/>
      <c r="G12" s="10"/>
      <c r="H12" s="10"/>
      <c r="J12" s="8" t="s">
        <v>62</v>
      </c>
    </row>
    <row r="13" spans="2:39" x14ac:dyDescent="0.25">
      <c r="B13" s="23"/>
      <c r="C13" s="124" t="s">
        <v>187</v>
      </c>
      <c r="D13" s="125">
        <v>13500</v>
      </c>
      <c r="E13" s="125">
        <v>13500</v>
      </c>
      <c r="F13" s="125">
        <v>13500</v>
      </c>
      <c r="G13" s="125">
        <v>13500</v>
      </c>
      <c r="H13" s="125">
        <v>13500</v>
      </c>
      <c r="J13" s="15">
        <f>SUM(D13:H13)</f>
        <v>67500</v>
      </c>
    </row>
    <row r="14" spans="2:39" x14ac:dyDescent="0.25">
      <c r="B14" s="23"/>
      <c r="C14" s="25"/>
      <c r="D14" s="15"/>
      <c r="E14" s="15"/>
      <c r="F14" s="15"/>
      <c r="G14" s="15"/>
      <c r="H14" s="15"/>
      <c r="J14" s="15">
        <f>SUM(D14:H14)</f>
        <v>0</v>
      </c>
    </row>
    <row r="15" spans="2:39" x14ac:dyDescent="0.25">
      <c r="B15" s="23"/>
      <c r="C15" s="10"/>
      <c r="D15" s="15"/>
      <c r="E15" s="11"/>
      <c r="F15" s="11"/>
      <c r="G15" s="11"/>
      <c r="H15" s="11"/>
      <c r="J15" s="15">
        <f>SUM(D15:H15)</f>
        <v>0</v>
      </c>
    </row>
    <row r="16" spans="2:39" x14ac:dyDescent="0.25">
      <c r="B16" s="23"/>
      <c r="C16" s="9" t="s">
        <v>67</v>
      </c>
      <c r="D16" s="16">
        <f>SUM(D13:D15)</f>
        <v>13500</v>
      </c>
      <c r="E16" s="16">
        <f t="shared" ref="E16:I16" si="1">SUM(E13:E15)</f>
        <v>13500</v>
      </c>
      <c r="F16" s="16">
        <f t="shared" si="1"/>
        <v>13500</v>
      </c>
      <c r="G16" s="16">
        <f t="shared" si="1"/>
        <v>13500</v>
      </c>
      <c r="H16" s="16">
        <f t="shared" si="1"/>
        <v>13500</v>
      </c>
      <c r="I16" s="7">
        <f t="shared" si="1"/>
        <v>0</v>
      </c>
      <c r="J16" s="16">
        <f>SUM(D16:H16)</f>
        <v>67500</v>
      </c>
    </row>
    <row r="17" spans="2:10" x14ac:dyDescent="0.25">
      <c r="B17" s="23"/>
      <c r="C17" s="14" t="s">
        <v>68</v>
      </c>
      <c r="D17" s="13" t="s">
        <v>62</v>
      </c>
      <c r="E17" s="10"/>
      <c r="F17" s="10"/>
      <c r="G17" s="10"/>
      <c r="H17" s="10"/>
      <c r="J17" s="8" t="s">
        <v>62</v>
      </c>
    </row>
    <row r="18" spans="2:10" x14ac:dyDescent="0.25">
      <c r="B18" s="23"/>
      <c r="C18" s="25"/>
      <c r="D18" s="13"/>
      <c r="E18" s="10"/>
      <c r="F18" s="10"/>
      <c r="G18" s="10"/>
      <c r="H18" s="10"/>
      <c r="J18" s="15">
        <f t="shared" ref="J18:J27" si="2">SUM(D18:H18)</f>
        <v>0</v>
      </c>
    </row>
    <row r="19" spans="2:10" x14ac:dyDescent="0.25">
      <c r="B19" s="23"/>
      <c r="C19" s="29"/>
      <c r="D19" s="15"/>
      <c r="E19" s="11"/>
      <c r="F19" s="11"/>
      <c r="G19" s="11"/>
      <c r="H19" s="11"/>
      <c r="J19" s="15">
        <f t="shared" si="2"/>
        <v>0</v>
      </c>
    </row>
    <row r="20" spans="2:10" x14ac:dyDescent="0.25">
      <c r="B20" s="23"/>
      <c r="C20" s="29"/>
      <c r="D20" s="15"/>
      <c r="E20" s="15"/>
      <c r="F20" s="15"/>
      <c r="G20" s="15"/>
      <c r="H20" s="15"/>
      <c r="I20" s="35">
        <v>2000</v>
      </c>
      <c r="J20" s="15">
        <f t="shared" si="2"/>
        <v>0</v>
      </c>
    </row>
    <row r="21" spans="2:10" x14ac:dyDescent="0.25">
      <c r="B21" s="23"/>
      <c r="C21" s="29"/>
      <c r="D21" s="15"/>
      <c r="E21" s="15"/>
      <c r="F21" s="15"/>
      <c r="G21" s="15"/>
      <c r="H21" s="15"/>
      <c r="I21" s="35">
        <v>250</v>
      </c>
      <c r="J21" s="15">
        <f t="shared" si="2"/>
        <v>0</v>
      </c>
    </row>
    <row r="22" spans="2:10" x14ac:dyDescent="0.25">
      <c r="B22" s="23"/>
      <c r="C22" s="25"/>
      <c r="D22" s="15"/>
      <c r="E22" s="15"/>
      <c r="F22" s="15"/>
      <c r="G22" s="15"/>
      <c r="H22" s="15"/>
      <c r="I22" s="35">
        <v>2250</v>
      </c>
      <c r="J22" s="15">
        <f t="shared" si="2"/>
        <v>0</v>
      </c>
    </row>
    <row r="23" spans="2:10" x14ac:dyDescent="0.25">
      <c r="B23" s="23"/>
      <c r="C23" s="29"/>
      <c r="D23" s="15"/>
      <c r="E23" s="15"/>
      <c r="F23" s="15"/>
      <c r="G23" s="15"/>
      <c r="H23" s="15"/>
      <c r="I23" s="35">
        <v>1243</v>
      </c>
      <c r="J23" s="15">
        <f t="shared" si="2"/>
        <v>0</v>
      </c>
    </row>
    <row r="24" spans="2:10" x14ac:dyDescent="0.25">
      <c r="B24" s="23"/>
      <c r="C24" s="29"/>
      <c r="D24" s="15"/>
      <c r="E24" s="15"/>
      <c r="F24" s="15"/>
      <c r="G24" s="15"/>
      <c r="H24" s="15"/>
      <c r="I24" s="35">
        <v>225</v>
      </c>
      <c r="J24" s="15">
        <f t="shared" si="2"/>
        <v>0</v>
      </c>
    </row>
    <row r="25" spans="2:10" x14ac:dyDescent="0.25">
      <c r="B25" s="23"/>
      <c r="C25" s="29"/>
      <c r="D25" s="15"/>
      <c r="E25" s="15"/>
      <c r="F25" s="15"/>
      <c r="G25" s="15"/>
      <c r="H25" s="15"/>
      <c r="I25" s="35">
        <v>400</v>
      </c>
      <c r="J25" s="15">
        <f t="shared" si="2"/>
        <v>0</v>
      </c>
    </row>
    <row r="26" spans="2:10" x14ac:dyDescent="0.25">
      <c r="B26" s="23"/>
      <c r="C26" s="25"/>
      <c r="D26" s="15"/>
      <c r="E26" s="15"/>
      <c r="F26" s="15"/>
      <c r="G26" s="15"/>
      <c r="H26" s="15"/>
      <c r="I26" s="35">
        <v>1638</v>
      </c>
      <c r="J26" s="15">
        <f t="shared" si="2"/>
        <v>0</v>
      </c>
    </row>
    <row r="27" spans="2:10" x14ac:dyDescent="0.25">
      <c r="B27" s="23"/>
      <c r="C27" s="9" t="s">
        <v>76</v>
      </c>
      <c r="D27" s="16">
        <f>SUM(D20:D26)</f>
        <v>0</v>
      </c>
      <c r="E27" s="16">
        <f>SUM(E20:E26)</f>
        <v>0</v>
      </c>
      <c r="F27" s="16">
        <f>SUM(F20:F26)</f>
        <v>0</v>
      </c>
      <c r="G27" s="16">
        <f>SUM(G20:G26)</f>
        <v>0</v>
      </c>
      <c r="H27" s="16">
        <f>SUM(H20:H26)</f>
        <v>0</v>
      </c>
      <c r="J27" s="16">
        <f t="shared" si="2"/>
        <v>0</v>
      </c>
    </row>
    <row r="28" spans="2:10" x14ac:dyDescent="0.25">
      <c r="B28" s="23"/>
      <c r="C28" s="14" t="s">
        <v>77</v>
      </c>
      <c r="D28" s="15"/>
      <c r="E28" s="10"/>
      <c r="F28" s="10"/>
      <c r="G28" s="10"/>
      <c r="H28" s="10"/>
      <c r="J28" s="15" t="s">
        <v>36</v>
      </c>
    </row>
    <row r="29" spans="2:10" x14ac:dyDescent="0.25">
      <c r="B29" s="23"/>
      <c r="C29" s="124" t="s">
        <v>189</v>
      </c>
      <c r="D29" s="125">
        <v>90000</v>
      </c>
      <c r="E29" s="97"/>
      <c r="F29" s="97"/>
      <c r="G29" s="97"/>
      <c r="H29" s="97"/>
      <c r="J29" s="15">
        <f>SUM(D29:H29)</f>
        <v>90000</v>
      </c>
    </row>
    <row r="30" spans="2:10" ht="30" x14ac:dyDescent="0.25">
      <c r="B30" s="23" t="s">
        <v>71</v>
      </c>
      <c r="C30" s="98" t="s">
        <v>190</v>
      </c>
      <c r="D30" s="127">
        <v>25000</v>
      </c>
      <c r="E30" s="99">
        <v>10000</v>
      </c>
      <c r="F30" s="99">
        <v>5000</v>
      </c>
      <c r="G30" s="99">
        <v>5000</v>
      </c>
      <c r="H30" s="99">
        <v>5000</v>
      </c>
      <c r="J30" s="15">
        <f>SUM(D30:H30)</f>
        <v>50000</v>
      </c>
    </row>
    <row r="31" spans="2:10" x14ac:dyDescent="0.25">
      <c r="B31" s="23"/>
      <c r="C31" s="9" t="s">
        <v>78</v>
      </c>
      <c r="D31" s="12">
        <f>SUM(D29:D30)</f>
        <v>115000</v>
      </c>
      <c r="E31" s="12">
        <f>SUM(E29:E30)</f>
        <v>10000</v>
      </c>
      <c r="F31" s="12">
        <f>SUM(F29:F30)</f>
        <v>5000</v>
      </c>
      <c r="G31" s="12">
        <f>SUM(G29:G30)</f>
        <v>5000</v>
      </c>
      <c r="H31" s="12">
        <f>SUM(H29:H30)</f>
        <v>5000</v>
      </c>
      <c r="J31" s="16">
        <f>SUM(D31:H31)</f>
        <v>140000</v>
      </c>
    </row>
    <row r="32" spans="2:10" x14ac:dyDescent="0.25">
      <c r="B32" s="23"/>
      <c r="C32" s="14" t="s">
        <v>79</v>
      </c>
      <c r="D32" s="13" t="s">
        <v>62</v>
      </c>
      <c r="E32" s="10"/>
      <c r="F32" s="10"/>
      <c r="G32" s="10"/>
      <c r="H32" s="10"/>
      <c r="J32" s="15"/>
    </row>
    <row r="33" spans="2:12" x14ac:dyDescent="0.25">
      <c r="B33" s="23"/>
      <c r="C33" s="124" t="s">
        <v>191</v>
      </c>
      <c r="D33" s="125">
        <v>60000</v>
      </c>
      <c r="E33" s="125">
        <v>5000</v>
      </c>
      <c r="F33" s="125">
        <v>1200</v>
      </c>
      <c r="G33" s="125">
        <v>1200</v>
      </c>
      <c r="H33" s="125">
        <v>1200</v>
      </c>
      <c r="I33" s="35">
        <v>5000</v>
      </c>
      <c r="J33" s="15">
        <f>SUM(D33:H33)</f>
        <v>68600</v>
      </c>
      <c r="L33" t="s">
        <v>108</v>
      </c>
    </row>
    <row r="34" spans="2:12" x14ac:dyDescent="0.25">
      <c r="B34" s="23"/>
      <c r="C34" s="126" t="s">
        <v>192</v>
      </c>
      <c r="D34" s="127">
        <v>3110.4</v>
      </c>
      <c r="E34" s="99">
        <v>3110.4</v>
      </c>
      <c r="F34" s="99">
        <v>3110.4</v>
      </c>
      <c r="G34" s="99">
        <v>3110.4</v>
      </c>
      <c r="H34" s="99">
        <v>3110.4</v>
      </c>
      <c r="J34" s="15">
        <f>SUM(D34:H34)</f>
        <v>15552</v>
      </c>
    </row>
    <row r="35" spans="2:12" x14ac:dyDescent="0.25">
      <c r="B35" s="23"/>
      <c r="C35" s="9" t="s">
        <v>81</v>
      </c>
      <c r="D35" s="16">
        <f>SUM(D33:D34)</f>
        <v>63110.400000000001</v>
      </c>
      <c r="E35" s="16">
        <f>SUM(E33:E34)</f>
        <v>8110.4</v>
      </c>
      <c r="F35" s="16">
        <f>SUM(F33:F34)</f>
        <v>4310.3999999999996</v>
      </c>
      <c r="G35" s="16">
        <f>SUM(G33:G34)</f>
        <v>4310.3999999999996</v>
      </c>
      <c r="H35" s="16">
        <f>SUM(H33:H34)</f>
        <v>4310.3999999999996</v>
      </c>
      <c r="J35" s="16">
        <f>SUM(D35:H35)</f>
        <v>84151.999999999985</v>
      </c>
    </row>
    <row r="36" spans="2:12" x14ac:dyDescent="0.25">
      <c r="B36" s="23"/>
      <c r="C36" s="14" t="s">
        <v>82</v>
      </c>
      <c r="D36" s="13" t="s">
        <v>62</v>
      </c>
      <c r="E36" s="10"/>
      <c r="F36" s="10"/>
      <c r="G36" s="10"/>
      <c r="H36" s="10"/>
      <c r="J36" s="15"/>
    </row>
    <row r="37" spans="2:12" x14ac:dyDescent="0.25">
      <c r="B37" s="23"/>
      <c r="C37" s="59"/>
      <c r="D37" s="15"/>
      <c r="E37" s="15"/>
      <c r="F37" s="15"/>
      <c r="G37" s="15"/>
      <c r="H37" s="15"/>
      <c r="I37" s="35"/>
      <c r="J37" s="15">
        <f t="shared" ref="J37:J42" si="3">SUM(D37:H37)</f>
        <v>0</v>
      </c>
    </row>
    <row r="38" spans="2:12" x14ac:dyDescent="0.25">
      <c r="B38" s="23"/>
      <c r="C38" s="25"/>
      <c r="D38" s="15"/>
      <c r="E38" s="15"/>
      <c r="F38" s="15"/>
      <c r="G38" s="15"/>
      <c r="H38" s="15"/>
      <c r="I38" s="35">
        <v>22500000</v>
      </c>
      <c r="J38" s="15">
        <f t="shared" si="3"/>
        <v>0</v>
      </c>
    </row>
    <row r="39" spans="2:12" x14ac:dyDescent="0.25">
      <c r="B39" s="23"/>
      <c r="C39" s="25"/>
      <c r="D39" s="15"/>
      <c r="E39" s="15"/>
      <c r="F39" s="15"/>
      <c r="G39" s="15"/>
      <c r="H39" s="15"/>
      <c r="I39" s="35">
        <v>75000000</v>
      </c>
      <c r="J39" s="15">
        <f t="shared" si="3"/>
        <v>0</v>
      </c>
    </row>
    <row r="40" spans="2:12" x14ac:dyDescent="0.25">
      <c r="B40" s="23"/>
      <c r="C40" s="25"/>
      <c r="D40" s="15"/>
      <c r="E40" s="15"/>
      <c r="F40" s="15"/>
      <c r="G40" s="15"/>
      <c r="H40" s="15"/>
      <c r="I40" s="35"/>
      <c r="J40" s="15">
        <f t="shared" si="3"/>
        <v>0</v>
      </c>
    </row>
    <row r="41" spans="2:12" x14ac:dyDescent="0.25">
      <c r="B41" s="23"/>
      <c r="C41" s="25"/>
      <c r="D41" s="15"/>
      <c r="E41" s="15"/>
      <c r="F41" s="15"/>
      <c r="G41" s="15"/>
      <c r="H41" s="15"/>
      <c r="J41" s="15">
        <f t="shared" si="3"/>
        <v>0</v>
      </c>
    </row>
    <row r="42" spans="2:12" x14ac:dyDescent="0.25">
      <c r="B42" s="23"/>
      <c r="C42" s="9" t="s">
        <v>83</v>
      </c>
      <c r="D42" s="16">
        <f>SUM(D37:D41)</f>
        <v>0</v>
      </c>
      <c r="E42" s="16">
        <f>SUM(E37:E41)</f>
        <v>0</v>
      </c>
      <c r="F42" s="16">
        <f>SUM(F37:F41)</f>
        <v>0</v>
      </c>
      <c r="G42" s="16">
        <f>SUM(G37:G41)</f>
        <v>0</v>
      </c>
      <c r="H42" s="16">
        <f>SUM(H37:H41)</f>
        <v>0</v>
      </c>
      <c r="J42" s="16">
        <f t="shared" si="3"/>
        <v>0</v>
      </c>
    </row>
    <row r="43" spans="2:12" x14ac:dyDescent="0.25">
      <c r="B43" s="23"/>
      <c r="C43" s="14" t="s">
        <v>84</v>
      </c>
      <c r="D43" s="13" t="s">
        <v>62</v>
      </c>
      <c r="E43" s="10"/>
      <c r="F43" s="10"/>
      <c r="G43" s="10"/>
      <c r="H43" s="10"/>
      <c r="J43" s="15"/>
    </row>
    <row r="44" spans="2:12" x14ac:dyDescent="0.25">
      <c r="B44" s="23"/>
      <c r="C44" s="124" t="s">
        <v>193</v>
      </c>
      <c r="D44" s="125">
        <v>15000</v>
      </c>
      <c r="E44" s="125">
        <v>11000</v>
      </c>
      <c r="F44" s="125">
        <v>10000</v>
      </c>
      <c r="G44" s="125">
        <v>7460</v>
      </c>
      <c r="H44" s="125">
        <v>6000</v>
      </c>
      <c r="I44" s="35">
        <v>375000</v>
      </c>
      <c r="J44" s="15">
        <f>SUM(D44:H44)</f>
        <v>49460</v>
      </c>
      <c r="K44" s="34"/>
    </row>
    <row r="45" spans="2:12" x14ac:dyDescent="0.25">
      <c r="B45" s="23"/>
      <c r="C45" s="124" t="s">
        <v>309</v>
      </c>
      <c r="D45" s="15">
        <v>1388</v>
      </c>
      <c r="E45" s="15"/>
      <c r="F45" s="15"/>
      <c r="G45" s="15"/>
      <c r="H45" s="15"/>
      <c r="I45" s="35">
        <v>781250</v>
      </c>
      <c r="J45" s="15">
        <f t="shared" ref="J45:J51" si="4">SUM(D45:H45)</f>
        <v>1388</v>
      </c>
    </row>
    <row r="46" spans="2:12" x14ac:dyDescent="0.25">
      <c r="B46" s="23"/>
      <c r="C46" s="25"/>
      <c r="D46" s="15"/>
      <c r="E46" s="15"/>
      <c r="F46" s="15"/>
      <c r="G46" s="15"/>
      <c r="H46" s="15"/>
      <c r="I46" s="35">
        <v>2083335</v>
      </c>
      <c r="J46" s="15">
        <f t="shared" si="4"/>
        <v>0</v>
      </c>
    </row>
    <row r="47" spans="2:12" x14ac:dyDescent="0.25">
      <c r="B47" s="23"/>
      <c r="C47" s="25"/>
      <c r="D47" s="15"/>
      <c r="E47" s="11"/>
      <c r="F47" s="11"/>
      <c r="G47" s="11"/>
      <c r="H47" s="11"/>
      <c r="J47" s="15">
        <f t="shared" si="4"/>
        <v>0</v>
      </c>
    </row>
    <row r="48" spans="2:12" x14ac:dyDescent="0.25">
      <c r="B48" s="23"/>
      <c r="C48" s="25"/>
      <c r="D48" s="15"/>
      <c r="E48" s="11"/>
      <c r="F48" s="11"/>
      <c r="G48" s="11"/>
      <c r="H48" s="11"/>
      <c r="J48" s="15">
        <f t="shared" si="4"/>
        <v>0</v>
      </c>
    </row>
    <row r="49" spans="2:10" x14ac:dyDescent="0.25">
      <c r="B49" s="23"/>
      <c r="C49" s="10"/>
      <c r="D49" s="15"/>
      <c r="E49" s="11"/>
      <c r="F49" s="11"/>
      <c r="G49" s="11"/>
      <c r="H49" s="11"/>
      <c r="J49" s="15">
        <f t="shared" si="4"/>
        <v>0</v>
      </c>
    </row>
    <row r="50" spans="2:10" x14ac:dyDescent="0.25">
      <c r="B50" s="24"/>
      <c r="C50" s="9" t="s">
        <v>34</v>
      </c>
      <c r="D50" s="16">
        <f>SUM(D44:D49)</f>
        <v>16388</v>
      </c>
      <c r="E50" s="16">
        <f>SUM(E44:E49)</f>
        <v>11000</v>
      </c>
      <c r="F50" s="16">
        <f>SUM(F44:F49)</f>
        <v>10000</v>
      </c>
      <c r="G50" s="16">
        <f>SUM(G44:G49)</f>
        <v>7460</v>
      </c>
      <c r="H50" s="16">
        <f>SUM(H44:H49)</f>
        <v>6000</v>
      </c>
      <c r="J50" s="16">
        <f t="shared" si="4"/>
        <v>50848</v>
      </c>
    </row>
    <row r="51" spans="2:10" x14ac:dyDescent="0.25">
      <c r="B51" s="24"/>
      <c r="C51" s="9" t="s">
        <v>35</v>
      </c>
      <c r="D51" s="16">
        <f>SUM(D50,D42,D35,D31,D27,D16,D11)</f>
        <v>239498.4</v>
      </c>
      <c r="E51" s="16">
        <f>SUM(E50,E42,E35,E31,E27,E16,E11)</f>
        <v>74110.399999999994</v>
      </c>
      <c r="F51" s="16">
        <f>SUM(F50,F42,F35,F31,F27,F16,F11)</f>
        <v>64310.400000000001</v>
      </c>
      <c r="G51" s="16">
        <f>SUM(G50,G42,G35,G31,G27,G16,G11)</f>
        <v>61770.400000000001</v>
      </c>
      <c r="H51" s="16">
        <f>SUM(H50,H42,H35,H31,H27,H16,H11)</f>
        <v>60310.400000000001</v>
      </c>
      <c r="J51" s="16">
        <f t="shared" si="4"/>
        <v>500000.00000000006</v>
      </c>
    </row>
    <row r="52" spans="2:10" x14ac:dyDescent="0.25">
      <c r="B52" s="6"/>
      <c r="D52"/>
      <c r="E52"/>
      <c r="H52"/>
      <c r="I52"/>
      <c r="J52" t="s">
        <v>36</v>
      </c>
    </row>
    <row r="53" spans="2:10" ht="30" x14ac:dyDescent="0.25">
      <c r="B53" s="67" t="s">
        <v>85</v>
      </c>
      <c r="C53" s="17" t="s">
        <v>85</v>
      </c>
      <c r="D53" s="18"/>
      <c r="E53" s="18"/>
      <c r="F53" s="18"/>
      <c r="G53" s="18"/>
      <c r="H53" s="18"/>
      <c r="I53"/>
      <c r="J53" s="18" t="s">
        <v>36</v>
      </c>
    </row>
    <row r="54" spans="2:10" x14ac:dyDescent="0.25">
      <c r="B54" s="23"/>
      <c r="D54" s="125"/>
      <c r="E54" s="10"/>
      <c r="F54" s="10"/>
      <c r="G54" s="10"/>
      <c r="H54" s="10"/>
      <c r="J54" s="15">
        <f>SUM(D54:H54)</f>
        <v>0</v>
      </c>
    </row>
    <row r="55" spans="2:10" x14ac:dyDescent="0.25">
      <c r="B55" s="23"/>
      <c r="C55" s="25"/>
      <c r="D55" s="13"/>
      <c r="E55" s="10"/>
      <c r="F55" s="10"/>
      <c r="G55" s="10"/>
      <c r="H55" s="10"/>
      <c r="J55" s="15">
        <f>SUM(D55:H55)</f>
        <v>0</v>
      </c>
    </row>
    <row r="56" spans="2:10" x14ac:dyDescent="0.25">
      <c r="B56" s="24"/>
      <c r="C56" s="9" t="s">
        <v>37</v>
      </c>
      <c r="D56" s="16">
        <f>SUM(D54:D55)</f>
        <v>0</v>
      </c>
      <c r="E56" s="16">
        <f>SUM(E54:E55)</f>
        <v>0</v>
      </c>
      <c r="F56" s="16">
        <f>SUM(F54:F55)</f>
        <v>0</v>
      </c>
      <c r="G56" s="16">
        <f>SUM(G54:G55)</f>
        <v>0</v>
      </c>
      <c r="H56" s="16">
        <f>SUM(H54:H55)</f>
        <v>0</v>
      </c>
      <c r="J56" s="16">
        <f>SUM(D56:H56)</f>
        <v>0</v>
      </c>
    </row>
    <row r="57" spans="2:10" ht="15.75" thickBot="1" x14ac:dyDescent="0.3">
      <c r="B57" s="6"/>
      <c r="D57"/>
      <c r="E57"/>
      <c r="H57"/>
      <c r="I57"/>
      <c r="J57" t="s">
        <v>36</v>
      </c>
    </row>
    <row r="58" spans="2:10" s="1" customFormat="1" ht="30.75" thickBot="1" x14ac:dyDescent="0.3">
      <c r="B58" s="19" t="s">
        <v>38</v>
      </c>
      <c r="C58" s="19"/>
      <c r="D58" s="20">
        <f>SUM(D56,D51)</f>
        <v>239498.4</v>
      </c>
      <c r="E58" s="20">
        <f t="shared" ref="E58:J58" si="5">SUM(E56,E51)</f>
        <v>74110.399999999994</v>
      </c>
      <c r="F58" s="20">
        <f t="shared" si="5"/>
        <v>64310.400000000001</v>
      </c>
      <c r="G58" s="20">
        <f t="shared" si="5"/>
        <v>61770.400000000001</v>
      </c>
      <c r="H58" s="20">
        <f t="shared" si="5"/>
        <v>60310.400000000001</v>
      </c>
      <c r="I58" s="7">
        <f t="shared" si="5"/>
        <v>0</v>
      </c>
      <c r="J58" s="20">
        <f t="shared" si="5"/>
        <v>500000.00000000006</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scale="58"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EE140-B08D-40C3-8FF7-AFBF1092670D}">
  <sheetPr>
    <tabColor theme="9" tint="0.39997558519241921"/>
    <pageSetUpPr fitToPage="1"/>
  </sheetPr>
  <dimension ref="B2:AM82"/>
  <sheetViews>
    <sheetView showGridLines="0" zoomScale="85" zoomScaleNormal="85" workbookViewId="0">
      <pane xSplit="3" ySplit="6" topLeftCell="D18" activePane="bottomRight" state="frozen"/>
      <selection pane="topRight" activeCell="R20" sqref="R20:W20"/>
      <selection pane="bottomLeft" activeCell="R20" sqref="R20:W20"/>
      <selection pane="bottomRight" activeCell="C18" sqref="C18"/>
    </sheetView>
  </sheetViews>
  <sheetFormatPr defaultColWidth="9.28515625" defaultRowHeight="15" x14ac:dyDescent="0.25"/>
  <cols>
    <col min="1" max="1" width="3.28515625" customWidth="1"/>
    <col min="2" max="2" width="11.28515625" customWidth="1"/>
    <col min="3" max="3" width="46.42578125" customWidth="1"/>
    <col min="4" max="4" width="13.28515625" style="6" customWidth="1"/>
    <col min="5" max="5" width="13.28515625" style="68" customWidth="1"/>
    <col min="6" max="7" width="13.28515625" customWidth="1"/>
    <col min="8" max="8" width="12.7109375" style="68" customWidth="1"/>
    <col min="9" max="9" width="0.7109375" style="7" customWidth="1"/>
    <col min="10" max="10" width="14.5703125" customWidth="1"/>
    <col min="11" max="11" width="10.28515625" customWidth="1"/>
    <col min="12" max="12" width="28.28515625" customWidth="1"/>
    <col min="13" max="13" width="33.7109375" customWidth="1"/>
  </cols>
  <sheetData>
    <row r="2" spans="2:39" ht="23.25" x14ac:dyDescent="0.35">
      <c r="B2" s="30" t="s">
        <v>194</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c r="M6" s="75"/>
    </row>
    <row r="7" spans="2:39" s="5" customFormat="1" ht="15" customHeight="1" x14ac:dyDescent="0.25">
      <c r="B7" s="22" t="s">
        <v>27</v>
      </c>
      <c r="C7" s="26" t="s">
        <v>61</v>
      </c>
      <c r="D7" s="10" t="s">
        <v>62</v>
      </c>
      <c r="E7" s="10" t="s">
        <v>62</v>
      </c>
      <c r="F7" s="10" t="s">
        <v>62</v>
      </c>
      <c r="G7" s="10"/>
      <c r="H7" s="10" t="s">
        <v>62</v>
      </c>
      <c r="I7" s="7"/>
      <c r="J7" s="8" t="s">
        <v>62</v>
      </c>
      <c r="K7"/>
      <c r="L7" s="77"/>
      <c r="M7" s="77"/>
      <c r="N7"/>
      <c r="O7"/>
      <c r="P7"/>
      <c r="Q7"/>
      <c r="R7"/>
      <c r="S7"/>
      <c r="T7"/>
      <c r="U7"/>
      <c r="V7"/>
      <c r="W7"/>
      <c r="X7"/>
      <c r="Y7"/>
      <c r="Z7"/>
      <c r="AA7"/>
      <c r="AB7"/>
      <c r="AC7"/>
      <c r="AD7"/>
      <c r="AE7"/>
      <c r="AF7"/>
      <c r="AG7"/>
      <c r="AH7"/>
      <c r="AI7"/>
      <c r="AJ7"/>
      <c r="AK7"/>
      <c r="AL7"/>
      <c r="AM7"/>
    </row>
    <row r="8" spans="2:39" ht="15.75" x14ac:dyDescent="0.25">
      <c r="B8" s="23"/>
      <c r="C8" s="105" t="s">
        <v>195</v>
      </c>
      <c r="D8" s="129">
        <v>5220</v>
      </c>
      <c r="E8" s="15"/>
      <c r="F8" s="15"/>
      <c r="G8" s="15"/>
      <c r="H8" s="15"/>
      <c r="I8" s="35">
        <v>450000</v>
      </c>
      <c r="J8" s="15">
        <f>SUM(D8:H8)</f>
        <v>5220</v>
      </c>
    </row>
    <row r="9" spans="2:39" x14ac:dyDescent="0.25">
      <c r="B9" s="23"/>
      <c r="C9" s="78" t="s">
        <v>196</v>
      </c>
      <c r="D9" s="129">
        <v>62640</v>
      </c>
      <c r="E9" s="15"/>
      <c r="F9" s="15"/>
      <c r="G9" s="15"/>
      <c r="H9" s="15"/>
      <c r="J9" s="15">
        <f>SUM(D9:H9)</f>
        <v>62640</v>
      </c>
      <c r="K9" s="163"/>
      <c r="L9" t="s">
        <v>197</v>
      </c>
    </row>
    <row r="10" spans="2:39" x14ac:dyDescent="0.25">
      <c r="B10" s="23"/>
      <c r="C10" s="130" t="s">
        <v>198</v>
      </c>
      <c r="D10" s="129">
        <v>6786</v>
      </c>
      <c r="E10" s="11"/>
      <c r="F10" s="11"/>
      <c r="G10" s="11"/>
      <c r="H10" s="11"/>
      <c r="J10" s="15">
        <f>SUM(D10:H10)</f>
        <v>6786</v>
      </c>
    </row>
    <row r="11" spans="2:39" x14ac:dyDescent="0.25">
      <c r="B11" s="23"/>
      <c r="C11" s="9" t="s">
        <v>28</v>
      </c>
      <c r="D11" s="16">
        <f t="shared" ref="D11:J11" si="0">SUM(D8:D10)</f>
        <v>74646</v>
      </c>
      <c r="E11" s="16">
        <f t="shared" si="0"/>
        <v>0</v>
      </c>
      <c r="F11" s="16">
        <f t="shared" si="0"/>
        <v>0</v>
      </c>
      <c r="G11" s="16">
        <f t="shared" si="0"/>
        <v>0</v>
      </c>
      <c r="H11" s="16">
        <f t="shared" si="0"/>
        <v>0</v>
      </c>
      <c r="I11" s="7">
        <f t="shared" si="0"/>
        <v>450000</v>
      </c>
      <c r="J11" s="16">
        <f t="shared" si="0"/>
        <v>74646</v>
      </c>
    </row>
    <row r="12" spans="2:39" x14ac:dyDescent="0.25">
      <c r="B12" s="23"/>
      <c r="C12" s="14" t="s">
        <v>65</v>
      </c>
      <c r="D12" s="13" t="s">
        <v>62</v>
      </c>
      <c r="E12" s="10"/>
      <c r="F12" s="10"/>
      <c r="G12" s="10"/>
      <c r="H12" s="10"/>
      <c r="J12" s="8" t="s">
        <v>62</v>
      </c>
    </row>
    <row r="13" spans="2:39" x14ac:dyDescent="0.25">
      <c r="B13" s="23"/>
      <c r="C13" s="25"/>
      <c r="D13" s="15"/>
      <c r="E13" s="15"/>
      <c r="F13" s="15"/>
      <c r="G13" s="15"/>
      <c r="H13" s="15"/>
      <c r="J13" s="15">
        <f>SUM(D13:H13)</f>
        <v>0</v>
      </c>
    </row>
    <row r="14" spans="2:39" x14ac:dyDescent="0.25">
      <c r="B14" s="23"/>
      <c r="C14" s="25"/>
      <c r="D14" s="15"/>
      <c r="E14" s="15"/>
      <c r="F14" s="15"/>
      <c r="G14" s="15"/>
      <c r="H14" s="15"/>
      <c r="J14" s="15">
        <f>SUM(D14:H14)</f>
        <v>0</v>
      </c>
    </row>
    <row r="15" spans="2:39" x14ac:dyDescent="0.25">
      <c r="B15" s="23"/>
      <c r="C15" s="10"/>
      <c r="D15" s="15"/>
      <c r="E15" s="11"/>
      <c r="F15" s="11"/>
      <c r="G15" s="11"/>
      <c r="H15" s="11"/>
      <c r="J15" s="15">
        <f>SUM(D15:H15)</f>
        <v>0</v>
      </c>
    </row>
    <row r="16" spans="2:39" x14ac:dyDescent="0.25">
      <c r="B16" s="23"/>
      <c r="C16" s="9" t="s">
        <v>67</v>
      </c>
      <c r="D16" s="16">
        <f t="shared" ref="D16:J16" si="1">SUM(D13:D15)</f>
        <v>0</v>
      </c>
      <c r="E16" s="16">
        <f t="shared" si="1"/>
        <v>0</v>
      </c>
      <c r="F16" s="16">
        <f t="shared" si="1"/>
        <v>0</v>
      </c>
      <c r="G16" s="16">
        <f t="shared" si="1"/>
        <v>0</v>
      </c>
      <c r="H16" s="16">
        <f t="shared" si="1"/>
        <v>0</v>
      </c>
      <c r="I16" s="7">
        <f t="shared" si="1"/>
        <v>0</v>
      </c>
      <c r="J16" s="16">
        <f t="shared" si="1"/>
        <v>0</v>
      </c>
    </row>
    <row r="17" spans="2:10" x14ac:dyDescent="0.25">
      <c r="B17" s="23"/>
      <c r="C17" s="14" t="s">
        <v>68</v>
      </c>
      <c r="D17" s="13" t="s">
        <v>62</v>
      </c>
      <c r="E17" s="10"/>
      <c r="F17" s="10"/>
      <c r="G17" s="10"/>
      <c r="H17" s="10"/>
      <c r="J17" s="8" t="s">
        <v>62</v>
      </c>
    </row>
    <row r="18" spans="2:10" x14ac:dyDescent="0.25">
      <c r="B18" s="23"/>
      <c r="C18" s="131" t="s">
        <v>199</v>
      </c>
      <c r="D18" s="111">
        <v>1400</v>
      </c>
      <c r="E18" s="10"/>
      <c r="F18" s="10"/>
      <c r="G18" s="10"/>
      <c r="H18" s="10"/>
      <c r="J18" s="15">
        <f>SUM(D18:I18)</f>
        <v>1400</v>
      </c>
    </row>
    <row r="19" spans="2:10" x14ac:dyDescent="0.25">
      <c r="B19" s="23"/>
      <c r="C19" s="131" t="s">
        <v>200</v>
      </c>
      <c r="D19" s="111">
        <v>12000</v>
      </c>
      <c r="E19" s="11"/>
      <c r="F19" s="11"/>
      <c r="G19" s="11"/>
      <c r="H19" s="11"/>
      <c r="J19" s="15">
        <f t="shared" ref="J19" si="2">SUM(D19:I19)</f>
        <v>12000</v>
      </c>
    </row>
    <row r="20" spans="2:10" x14ac:dyDescent="0.25">
      <c r="B20" s="23"/>
      <c r="C20" s="78" t="s">
        <v>201</v>
      </c>
      <c r="D20" s="111">
        <v>1232</v>
      </c>
      <c r="E20" s="15"/>
      <c r="F20" s="15"/>
      <c r="G20" s="15"/>
      <c r="H20" s="15"/>
      <c r="I20" s="35">
        <v>2000</v>
      </c>
      <c r="J20" s="15">
        <f>SUM(D20:H20)</f>
        <v>1232</v>
      </c>
    </row>
    <row r="21" spans="2:10" x14ac:dyDescent="0.25">
      <c r="B21" s="23"/>
      <c r="C21" s="29"/>
      <c r="D21" s="15"/>
      <c r="E21" s="15"/>
      <c r="F21" s="15"/>
      <c r="G21" s="15"/>
      <c r="H21" s="15"/>
      <c r="I21" s="35">
        <v>250</v>
      </c>
      <c r="J21" s="15">
        <f t="shared" ref="J21:J26" si="3">SUM(D21:H21)</f>
        <v>0</v>
      </c>
    </row>
    <row r="22" spans="2:10" x14ac:dyDescent="0.25">
      <c r="B22" s="23"/>
      <c r="C22" s="25"/>
      <c r="D22" s="15"/>
      <c r="E22" s="15"/>
      <c r="F22" s="15"/>
      <c r="G22" s="15"/>
      <c r="H22" s="15"/>
      <c r="I22" s="35">
        <v>2250</v>
      </c>
      <c r="J22" s="15">
        <f t="shared" si="3"/>
        <v>0</v>
      </c>
    </row>
    <row r="23" spans="2:10" x14ac:dyDescent="0.25">
      <c r="B23" s="23"/>
      <c r="C23" s="29"/>
      <c r="D23" s="15"/>
      <c r="E23" s="15"/>
      <c r="F23" s="15"/>
      <c r="G23" s="15"/>
      <c r="H23" s="15"/>
      <c r="I23" s="35">
        <v>1243</v>
      </c>
      <c r="J23" s="15">
        <f t="shared" si="3"/>
        <v>0</v>
      </c>
    </row>
    <row r="24" spans="2:10" x14ac:dyDescent="0.25">
      <c r="B24" s="23"/>
      <c r="C24" s="29"/>
      <c r="D24" s="15"/>
      <c r="E24" s="15"/>
      <c r="F24" s="15"/>
      <c r="G24" s="15"/>
      <c r="H24" s="15"/>
      <c r="I24" s="35">
        <v>225</v>
      </c>
      <c r="J24" s="15">
        <f t="shared" si="3"/>
        <v>0</v>
      </c>
    </row>
    <row r="25" spans="2:10" x14ac:dyDescent="0.25">
      <c r="B25" s="23"/>
      <c r="C25" s="29"/>
      <c r="D25" s="15"/>
      <c r="E25" s="15"/>
      <c r="F25" s="15"/>
      <c r="G25" s="15"/>
      <c r="H25" s="15"/>
      <c r="I25" s="35">
        <v>400</v>
      </c>
      <c r="J25" s="15">
        <f t="shared" si="3"/>
        <v>0</v>
      </c>
    </row>
    <row r="26" spans="2:10" x14ac:dyDescent="0.25">
      <c r="B26" s="23"/>
      <c r="C26" s="25"/>
      <c r="D26" s="15"/>
      <c r="E26" s="15"/>
      <c r="F26" s="15"/>
      <c r="G26" s="15"/>
      <c r="H26" s="15"/>
      <c r="I26" s="35">
        <v>1638</v>
      </c>
      <c r="J26" s="15">
        <f t="shared" si="3"/>
        <v>0</v>
      </c>
    </row>
    <row r="27" spans="2:10" x14ac:dyDescent="0.25">
      <c r="B27" s="23"/>
      <c r="C27" s="9" t="s">
        <v>76</v>
      </c>
      <c r="D27" s="16">
        <f>SUM(D18:D26)</f>
        <v>14632</v>
      </c>
      <c r="E27" s="16">
        <f>SUM(E20:E26)</f>
        <v>0</v>
      </c>
      <c r="F27" s="16">
        <f>SUM(F20:F26)</f>
        <v>0</v>
      </c>
      <c r="G27" s="16">
        <f>SUM(G20:G26)</f>
        <v>0</v>
      </c>
      <c r="H27" s="16">
        <f>SUM(H20:H26)</f>
        <v>0</v>
      </c>
      <c r="J27" s="16">
        <f>SUM(D27:H27)</f>
        <v>14632</v>
      </c>
    </row>
    <row r="28" spans="2:10" x14ac:dyDescent="0.25">
      <c r="B28" s="23"/>
      <c r="C28" s="86" t="s">
        <v>77</v>
      </c>
      <c r="D28" s="143"/>
      <c r="E28" s="10"/>
      <c r="F28" s="10"/>
      <c r="G28" s="10"/>
      <c r="H28" s="10"/>
      <c r="J28" s="15">
        <f>SUM(D28:H28)</f>
        <v>0</v>
      </c>
    </row>
    <row r="29" spans="2:10" x14ac:dyDescent="0.25">
      <c r="B29" s="83"/>
      <c r="C29" s="81"/>
      <c r="D29" s="82"/>
      <c r="E29" s="141"/>
      <c r="F29" s="10"/>
      <c r="G29" s="10"/>
      <c r="H29" s="10"/>
      <c r="J29" s="15">
        <f t="shared" ref="J29:J32" si="4">SUM(D29:H29)</f>
        <v>0</v>
      </c>
    </row>
    <row r="30" spans="2:10" x14ac:dyDescent="0.25">
      <c r="B30" s="83"/>
      <c r="C30" s="81"/>
      <c r="D30" s="82"/>
      <c r="E30" s="142"/>
      <c r="F30" s="10"/>
      <c r="G30" s="10"/>
      <c r="H30" s="10"/>
      <c r="J30" s="15">
        <f t="shared" si="4"/>
        <v>0</v>
      </c>
    </row>
    <row r="31" spans="2:10" x14ac:dyDescent="0.25">
      <c r="B31" s="83"/>
      <c r="C31" s="81"/>
      <c r="D31" s="82"/>
      <c r="E31" s="142"/>
      <c r="F31" s="10"/>
      <c r="G31" s="10"/>
      <c r="H31" s="10"/>
      <c r="J31" s="15">
        <f t="shared" si="4"/>
        <v>0</v>
      </c>
    </row>
    <row r="32" spans="2:10" x14ac:dyDescent="0.25">
      <c r="B32" s="83" t="s">
        <v>71</v>
      </c>
      <c r="C32" s="81"/>
      <c r="D32" s="82"/>
      <c r="E32" s="142"/>
      <c r="F32" s="10"/>
      <c r="G32" s="10"/>
      <c r="H32" s="10"/>
      <c r="J32" s="15">
        <f t="shared" si="4"/>
        <v>0</v>
      </c>
    </row>
    <row r="33" spans="2:10" x14ac:dyDescent="0.25">
      <c r="B33" s="23"/>
      <c r="C33" s="88" t="s">
        <v>78</v>
      </c>
      <c r="D33" s="12">
        <f>SUM(D29:D32)</f>
        <v>0</v>
      </c>
      <c r="E33" s="12">
        <f>SUM(E30:E32)</f>
        <v>0</v>
      </c>
      <c r="F33" s="12">
        <f>SUM(F30:F32)</f>
        <v>0</v>
      </c>
      <c r="G33" s="12">
        <f>SUM(G30:G32)</f>
        <v>0</v>
      </c>
      <c r="H33" s="12">
        <f>SUM(H30:H32)</f>
        <v>0</v>
      </c>
      <c r="J33" s="16">
        <f>SUM(D33:H33)</f>
        <v>0</v>
      </c>
    </row>
    <row r="34" spans="2:10" x14ac:dyDescent="0.25">
      <c r="B34" s="23"/>
      <c r="C34" s="14" t="s">
        <v>79</v>
      </c>
      <c r="D34" s="13" t="s">
        <v>62</v>
      </c>
      <c r="E34" s="10"/>
      <c r="F34" s="10"/>
      <c r="G34" s="10"/>
      <c r="H34" s="10"/>
      <c r="J34" s="15"/>
    </row>
    <row r="35" spans="2:10" x14ac:dyDescent="0.25">
      <c r="B35" s="23"/>
      <c r="C35" s="78" t="s">
        <v>202</v>
      </c>
      <c r="D35" s="111">
        <v>3456</v>
      </c>
      <c r="E35" s="10"/>
      <c r="F35" s="10"/>
      <c r="G35" s="10"/>
      <c r="H35" s="10"/>
      <c r="J35" s="15">
        <f>SUM(D35:I35)</f>
        <v>3456</v>
      </c>
    </row>
    <row r="36" spans="2:10" x14ac:dyDescent="0.25">
      <c r="B36" s="23"/>
      <c r="C36" s="131" t="s">
        <v>203</v>
      </c>
      <c r="D36" s="111">
        <v>600</v>
      </c>
      <c r="E36" s="115"/>
      <c r="F36" s="10"/>
      <c r="G36" s="10"/>
      <c r="H36" s="10"/>
      <c r="J36" s="15">
        <f t="shared" ref="J36:J41" si="5">SUM(D36:I36)</f>
        <v>600</v>
      </c>
    </row>
    <row r="37" spans="2:10" x14ac:dyDescent="0.25">
      <c r="B37" s="23"/>
      <c r="C37" s="78" t="s">
        <v>204</v>
      </c>
      <c r="D37" s="111">
        <v>100</v>
      </c>
      <c r="E37" s="10"/>
      <c r="F37" s="10"/>
      <c r="G37" s="10"/>
      <c r="H37" s="10"/>
      <c r="J37" s="15">
        <f t="shared" si="5"/>
        <v>100</v>
      </c>
    </row>
    <row r="38" spans="2:10" x14ac:dyDescent="0.25">
      <c r="B38" s="23"/>
      <c r="C38" s="78" t="s">
        <v>205</v>
      </c>
      <c r="D38" s="111">
        <v>600</v>
      </c>
      <c r="E38" s="15"/>
      <c r="F38" s="15"/>
      <c r="G38" s="15"/>
      <c r="H38" s="15"/>
      <c r="I38" s="35">
        <v>5000</v>
      </c>
      <c r="J38" s="15">
        <f>SUM(D38:H38)</f>
        <v>600</v>
      </c>
    </row>
    <row r="39" spans="2:10" x14ac:dyDescent="0.25">
      <c r="B39" s="23"/>
      <c r="C39" s="78" t="s">
        <v>206</v>
      </c>
      <c r="D39" s="111">
        <v>600</v>
      </c>
      <c r="E39" s="15"/>
      <c r="F39" s="15"/>
      <c r="G39" s="15"/>
      <c r="H39" s="15"/>
      <c r="I39" s="35"/>
      <c r="J39" s="15">
        <f>SUM(D39:H39)</f>
        <v>600</v>
      </c>
    </row>
    <row r="40" spans="2:10" x14ac:dyDescent="0.25">
      <c r="B40" s="23"/>
      <c r="C40" s="78" t="s">
        <v>207</v>
      </c>
      <c r="D40" s="111">
        <v>200</v>
      </c>
      <c r="E40" s="11"/>
      <c r="F40" s="11"/>
      <c r="G40" s="11"/>
      <c r="H40" s="11"/>
      <c r="J40" s="15">
        <f t="shared" si="5"/>
        <v>200</v>
      </c>
    </row>
    <row r="41" spans="2:10" x14ac:dyDescent="0.25">
      <c r="B41" s="23"/>
      <c r="C41" s="78" t="s">
        <v>212</v>
      </c>
      <c r="D41" s="111">
        <v>450</v>
      </c>
      <c r="E41" s="11"/>
      <c r="F41" s="11"/>
      <c r="G41" s="11"/>
      <c r="H41" s="11"/>
      <c r="J41" s="15">
        <f t="shared" si="5"/>
        <v>450</v>
      </c>
    </row>
    <row r="42" spans="2:10" x14ac:dyDescent="0.25">
      <c r="B42" s="23"/>
      <c r="C42" s="9" t="s">
        <v>81</v>
      </c>
      <c r="D42" s="16">
        <f>SUM(D35:D41)</f>
        <v>6006</v>
      </c>
      <c r="E42" s="16">
        <f>SUM(E38:E40)</f>
        <v>0</v>
      </c>
      <c r="F42" s="16">
        <f>SUM(F38:F40)</f>
        <v>0</v>
      </c>
      <c r="G42" s="16">
        <f>SUM(G38:G40)</f>
        <v>0</v>
      </c>
      <c r="H42" s="16">
        <f>SUM(H38:H40)</f>
        <v>0</v>
      </c>
      <c r="J42" s="16">
        <f>SUM(D42:H42)</f>
        <v>6006</v>
      </c>
    </row>
    <row r="43" spans="2:10" x14ac:dyDescent="0.25">
      <c r="B43" s="23"/>
      <c r="C43" s="14" t="s">
        <v>82</v>
      </c>
      <c r="D43" s="13" t="s">
        <v>62</v>
      </c>
      <c r="E43" s="10"/>
      <c r="F43" s="10"/>
      <c r="G43" s="10"/>
      <c r="H43" s="10"/>
      <c r="J43" s="15"/>
    </row>
    <row r="44" spans="2:10" x14ac:dyDescent="0.25">
      <c r="B44" s="23"/>
      <c r="C44" s="25"/>
      <c r="D44" s="15"/>
      <c r="E44" s="15"/>
      <c r="F44" s="15"/>
      <c r="G44" s="15"/>
      <c r="H44" s="15"/>
      <c r="I44" s="35">
        <v>5106000</v>
      </c>
      <c r="J44" s="15">
        <f>SUM(D44:H44)</f>
        <v>0</v>
      </c>
    </row>
    <row r="45" spans="2:10" x14ac:dyDescent="0.25">
      <c r="B45" s="23"/>
      <c r="C45" s="25"/>
      <c r="D45" s="15"/>
      <c r="E45" s="15"/>
      <c r="F45" s="15"/>
      <c r="G45" s="15"/>
      <c r="H45" s="15"/>
      <c r="I45" s="35">
        <v>22500000</v>
      </c>
      <c r="J45" s="15">
        <f>SUM(D45:H45)</f>
        <v>0</v>
      </c>
    </row>
    <row r="46" spans="2:10" x14ac:dyDescent="0.25">
      <c r="B46" s="23"/>
      <c r="C46" s="25"/>
      <c r="D46" s="15"/>
      <c r="E46" s="15"/>
      <c r="F46" s="15"/>
      <c r="G46" s="15"/>
      <c r="H46" s="15"/>
      <c r="I46" s="35">
        <v>75000000</v>
      </c>
      <c r="J46" s="15">
        <f>SUM(D46:H46)</f>
        <v>0</v>
      </c>
    </row>
    <row r="47" spans="2:10" x14ac:dyDescent="0.25">
      <c r="B47" s="23"/>
      <c r="C47" s="25"/>
      <c r="D47" s="15"/>
      <c r="E47" s="11"/>
      <c r="F47" s="11"/>
      <c r="G47" s="11"/>
      <c r="H47" s="11"/>
      <c r="J47" s="15">
        <f>SUM(D47:H47)</f>
        <v>0</v>
      </c>
    </row>
    <row r="48" spans="2:10" x14ac:dyDescent="0.25">
      <c r="B48" s="23"/>
      <c r="C48" s="9" t="s">
        <v>83</v>
      </c>
      <c r="D48" s="16">
        <f>SUM(D44:D47)</f>
        <v>0</v>
      </c>
      <c r="E48" s="16">
        <f>SUM(E44:E47)</f>
        <v>0</v>
      </c>
      <c r="F48" s="16">
        <f>SUM(F44:F47)</f>
        <v>0</v>
      </c>
      <c r="G48" s="16">
        <f>SUM(G44:G47)</f>
        <v>0</v>
      </c>
      <c r="H48" s="16">
        <f>SUM(H44:H47)</f>
        <v>0</v>
      </c>
      <c r="J48" s="16">
        <f>SUM(D48:H48)</f>
        <v>0</v>
      </c>
    </row>
    <row r="49" spans="2:11" x14ac:dyDescent="0.25">
      <c r="B49" s="23"/>
      <c r="C49" s="14" t="s">
        <v>84</v>
      </c>
      <c r="D49" s="13" t="s">
        <v>62</v>
      </c>
      <c r="E49" s="10"/>
      <c r="F49" s="10"/>
      <c r="G49" s="10"/>
      <c r="H49" s="10"/>
      <c r="J49" s="15"/>
    </row>
    <row r="50" spans="2:11" x14ac:dyDescent="0.25">
      <c r="B50" s="23"/>
      <c r="C50" s="78" t="s">
        <v>208</v>
      </c>
      <c r="D50" s="112">
        <v>4518.72</v>
      </c>
      <c r="E50" s="15"/>
      <c r="F50" s="15"/>
      <c r="G50" s="15"/>
      <c r="H50" s="15"/>
      <c r="I50" s="35">
        <v>375000</v>
      </c>
      <c r="J50" s="15">
        <f t="shared" ref="J50:J55" si="6">SUM(D50:H50)</f>
        <v>4518.72</v>
      </c>
    </row>
    <row r="51" spans="2:11" x14ac:dyDescent="0.25">
      <c r="B51" s="23"/>
      <c r="C51" s="78" t="s">
        <v>209</v>
      </c>
      <c r="D51" s="111">
        <v>1800</v>
      </c>
      <c r="E51" s="15"/>
      <c r="F51" s="15"/>
      <c r="G51" s="15"/>
      <c r="H51" s="15"/>
      <c r="I51" s="35">
        <v>781250</v>
      </c>
      <c r="J51" s="15">
        <f t="shared" si="6"/>
        <v>1800</v>
      </c>
    </row>
    <row r="52" spans="2:11" x14ac:dyDescent="0.25">
      <c r="B52" s="23"/>
      <c r="C52" s="78" t="s">
        <v>210</v>
      </c>
      <c r="D52" s="111">
        <v>3000</v>
      </c>
      <c r="E52" s="15"/>
      <c r="F52" s="15"/>
      <c r="G52" s="15"/>
      <c r="H52" s="15"/>
      <c r="I52" s="35">
        <v>2083335</v>
      </c>
      <c r="J52" s="15">
        <f t="shared" si="6"/>
        <v>3000</v>
      </c>
    </row>
    <row r="53" spans="2:11" x14ac:dyDescent="0.25">
      <c r="B53" s="23"/>
      <c r="C53" s="13" t="s">
        <v>211</v>
      </c>
      <c r="D53" s="15">
        <v>600</v>
      </c>
      <c r="E53" s="11"/>
      <c r="F53" s="11"/>
      <c r="G53" s="11"/>
      <c r="H53" s="11"/>
      <c r="J53" s="15">
        <f t="shared" si="6"/>
        <v>600</v>
      </c>
    </row>
    <row r="54" spans="2:11" x14ac:dyDescent="0.25">
      <c r="B54" s="23"/>
      <c r="C54" s="78" t="s">
        <v>213</v>
      </c>
      <c r="D54" s="15">
        <v>30000</v>
      </c>
      <c r="E54" s="11"/>
      <c r="F54" s="11"/>
      <c r="G54" s="11"/>
      <c r="H54" s="11"/>
      <c r="J54" s="15">
        <f t="shared" si="6"/>
        <v>30000</v>
      </c>
    </row>
    <row r="55" spans="2:11" x14ac:dyDescent="0.25">
      <c r="B55" s="23"/>
      <c r="C55" s="10"/>
      <c r="D55" s="15"/>
      <c r="E55" s="11"/>
      <c r="F55" s="11"/>
      <c r="G55" s="11"/>
      <c r="H55" s="11"/>
      <c r="J55" s="15">
        <f t="shared" si="6"/>
        <v>0</v>
      </c>
    </row>
    <row r="56" spans="2:11" x14ac:dyDescent="0.25">
      <c r="B56" s="24"/>
      <c r="C56" s="9" t="s">
        <v>34</v>
      </c>
      <c r="D56" s="16">
        <f>SUM(D50:D55)</f>
        <v>39918.720000000001</v>
      </c>
      <c r="E56" s="16">
        <f>SUM(E50:E55)</f>
        <v>0</v>
      </c>
      <c r="F56" s="16">
        <f>SUM(F50:F55)</f>
        <v>0</v>
      </c>
      <c r="G56" s="16">
        <f>SUM(G50:G55)</f>
        <v>0</v>
      </c>
      <c r="H56" s="16">
        <f>SUM(H50:H55)</f>
        <v>0</v>
      </c>
      <c r="J56" s="16">
        <f>SUM(D56:H56)</f>
        <v>39918.720000000001</v>
      </c>
    </row>
    <row r="57" spans="2:11" x14ac:dyDescent="0.25">
      <c r="B57" s="24"/>
      <c r="C57" s="9" t="s">
        <v>35</v>
      </c>
      <c r="D57" s="16">
        <f>SUM(D56,D48,D42,D33,D27,D16,D11)</f>
        <v>135202.72</v>
      </c>
      <c r="E57" s="16">
        <f>SUM(E56,E48,E42,E33,E27,E16,E11)</f>
        <v>0</v>
      </c>
      <c r="F57" s="16">
        <f>SUM(F56,F48,F42,F33,F27,F16,F11)</f>
        <v>0</v>
      </c>
      <c r="G57" s="16">
        <f>SUM(G56,G48,G42,G33,G27,G16,G11)</f>
        <v>0</v>
      </c>
      <c r="H57" s="16">
        <f>SUM(H56,H48,H42,H33,H27,H16,H11)</f>
        <v>0</v>
      </c>
      <c r="J57" s="16">
        <f>SUM(D57:H57)</f>
        <v>135202.72</v>
      </c>
      <c r="K57" s="34"/>
    </row>
    <row r="58" spans="2:11" x14ac:dyDescent="0.25">
      <c r="B58" s="6"/>
      <c r="D58"/>
      <c r="E58"/>
      <c r="H58"/>
      <c r="I58"/>
      <c r="J58" t="s">
        <v>36</v>
      </c>
    </row>
    <row r="59" spans="2:11" ht="30" x14ac:dyDescent="0.25">
      <c r="B59" s="67" t="s">
        <v>85</v>
      </c>
      <c r="C59" s="17" t="s">
        <v>85</v>
      </c>
      <c r="D59" s="18"/>
      <c r="E59" s="18"/>
      <c r="F59" s="18"/>
      <c r="G59" s="18"/>
      <c r="H59" s="18"/>
      <c r="I59"/>
      <c r="J59" s="18" t="s">
        <v>36</v>
      </c>
    </row>
    <row r="60" spans="2:11" x14ac:dyDescent="0.25">
      <c r="B60" s="23"/>
      <c r="C60" s="78"/>
      <c r="D60" s="111"/>
      <c r="E60" s="10"/>
      <c r="F60" s="10"/>
      <c r="G60" s="10"/>
      <c r="H60" s="10"/>
      <c r="J60" s="15">
        <f>SUM(D60:H60)</f>
        <v>0</v>
      </c>
    </row>
    <row r="61" spans="2:11" x14ac:dyDescent="0.25">
      <c r="B61" s="23"/>
      <c r="E61" s="10"/>
      <c r="F61" s="10"/>
      <c r="G61" s="10"/>
      <c r="H61" s="10"/>
      <c r="J61" s="15">
        <f>SUM(D61:I61)</f>
        <v>0</v>
      </c>
    </row>
    <row r="62" spans="2:11" x14ac:dyDescent="0.25">
      <c r="B62" s="23"/>
      <c r="C62" s="78"/>
      <c r="D62" s="111"/>
      <c r="E62" s="10"/>
      <c r="F62" s="10"/>
      <c r="G62" s="10"/>
      <c r="H62" s="10"/>
      <c r="J62" s="15">
        <f t="shared" ref="J62:J63" si="7">SUM(D62:I62)</f>
        <v>0</v>
      </c>
    </row>
    <row r="63" spans="2:11" x14ac:dyDescent="0.25">
      <c r="B63" s="23"/>
      <c r="C63" s="78"/>
      <c r="D63" s="111"/>
      <c r="E63" s="10"/>
      <c r="F63" s="10"/>
      <c r="G63" s="10"/>
      <c r="H63" s="10"/>
      <c r="J63" s="15">
        <f t="shared" si="7"/>
        <v>0</v>
      </c>
    </row>
    <row r="64" spans="2:11" x14ac:dyDescent="0.25">
      <c r="B64" s="23"/>
      <c r="E64" s="10"/>
      <c r="F64" s="10"/>
      <c r="G64" s="10"/>
      <c r="H64" s="10"/>
      <c r="J64" s="15">
        <f>SUM(D64:H64)</f>
        <v>0</v>
      </c>
    </row>
    <row r="65" spans="2:10" x14ac:dyDescent="0.25">
      <c r="B65" s="24"/>
      <c r="C65" s="9" t="s">
        <v>37</v>
      </c>
      <c r="D65" s="16">
        <f>SUM(D60:D64)</f>
        <v>0</v>
      </c>
      <c r="E65" s="16">
        <f>SUM(E60:E64)</f>
        <v>0</v>
      </c>
      <c r="F65" s="16">
        <f>SUM(F60:F64)</f>
        <v>0</v>
      </c>
      <c r="G65" s="16">
        <f>SUM(G60:G64)</f>
        <v>0</v>
      </c>
      <c r="H65" s="16">
        <f>SUM(H60:H64)</f>
        <v>0</v>
      </c>
      <c r="J65" s="16">
        <f>SUM(D65:H65)</f>
        <v>0</v>
      </c>
    </row>
    <row r="66" spans="2:10" x14ac:dyDescent="0.25">
      <c r="B66" s="6"/>
      <c r="D66"/>
      <c r="E66"/>
      <c r="H66"/>
      <c r="I66"/>
      <c r="J66" t="s">
        <v>36</v>
      </c>
    </row>
    <row r="67" spans="2:10" s="1" customFormat="1" ht="30" x14ac:dyDescent="0.25">
      <c r="B67" s="19" t="s">
        <v>38</v>
      </c>
      <c r="C67" s="19"/>
      <c r="D67" s="20">
        <f>SUM(D65,D57)</f>
        <v>135202.72</v>
      </c>
      <c r="E67" s="20">
        <f t="shared" ref="E67:I67" si="8">SUM(E65,E57)</f>
        <v>0</v>
      </c>
      <c r="F67" s="20">
        <f t="shared" si="8"/>
        <v>0</v>
      </c>
      <c r="G67" s="20">
        <f t="shared" si="8"/>
        <v>0</v>
      </c>
      <c r="H67" s="20">
        <f t="shared" si="8"/>
        <v>0</v>
      </c>
      <c r="I67" s="7">
        <f t="shared" si="8"/>
        <v>0</v>
      </c>
      <c r="J67" s="20">
        <f>SUM(J65,J57)</f>
        <v>135202.72</v>
      </c>
    </row>
    <row r="68" spans="2:10" x14ac:dyDescent="0.25">
      <c r="B68" s="6"/>
    </row>
    <row r="69" spans="2:10" x14ac:dyDescent="0.25">
      <c r="B69" s="6"/>
    </row>
    <row r="70" spans="2:10" x14ac:dyDescent="0.25">
      <c r="B70" s="6"/>
    </row>
    <row r="71" spans="2:10" x14ac:dyDescent="0.25">
      <c r="B71" s="6"/>
    </row>
    <row r="72" spans="2:10" x14ac:dyDescent="0.25">
      <c r="B72" s="6"/>
    </row>
    <row r="73" spans="2:10" x14ac:dyDescent="0.25">
      <c r="B73" s="6"/>
    </row>
    <row r="74" spans="2:10" x14ac:dyDescent="0.25">
      <c r="B74" s="6"/>
    </row>
    <row r="75" spans="2:10" x14ac:dyDescent="0.25">
      <c r="B75" s="6"/>
    </row>
    <row r="76" spans="2:10" x14ac:dyDescent="0.25">
      <c r="B76" s="6"/>
    </row>
    <row r="77" spans="2:10" x14ac:dyDescent="0.25">
      <c r="B77" s="6"/>
    </row>
    <row r="78" spans="2:10" x14ac:dyDescent="0.25">
      <c r="B78" s="6"/>
    </row>
    <row r="79" spans="2:10" x14ac:dyDescent="0.25">
      <c r="B79" s="6"/>
    </row>
    <row r="80" spans="2:10" x14ac:dyDescent="0.25">
      <c r="B80" s="6"/>
    </row>
    <row r="81" spans="2:2" x14ac:dyDescent="0.25">
      <c r="B81" s="6"/>
    </row>
    <row r="82" spans="2:2" x14ac:dyDescent="0.25">
      <c r="B82" s="6"/>
    </row>
  </sheetData>
  <pageMargins left="0.7" right="0.7" top="0.75" bottom="0.75" header="0.3" footer="0.3"/>
  <pageSetup scale="57"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E2819-CCF7-4573-ACE8-271D58239C96}">
  <sheetPr>
    <tabColor theme="9" tint="0.39997558519241921"/>
    <pageSetUpPr fitToPage="1"/>
  </sheetPr>
  <dimension ref="B2:AM96"/>
  <sheetViews>
    <sheetView showGridLines="0" zoomScale="85" zoomScaleNormal="85" workbookViewId="0">
      <pane xSplit="3" ySplit="6" topLeftCell="D48" activePane="bottomRight" state="frozen"/>
      <selection pane="topRight" activeCell="R20" sqref="R20:W20"/>
      <selection pane="bottomLeft" activeCell="R20" sqref="R20:W20"/>
      <selection pane="bottomRight" activeCell="O82" sqref="O82"/>
    </sheetView>
  </sheetViews>
  <sheetFormatPr defaultColWidth="9.28515625" defaultRowHeight="15" x14ac:dyDescent="0.25"/>
  <cols>
    <col min="1" max="1" width="3.28515625" customWidth="1"/>
    <col min="2" max="2" width="11.28515625" customWidth="1"/>
    <col min="3" max="3" width="46.42578125" customWidth="1"/>
    <col min="4" max="4" width="13.28515625" style="6" customWidth="1"/>
    <col min="5" max="5" width="13.28515625" style="68" customWidth="1"/>
    <col min="6" max="7" width="13.28515625" customWidth="1"/>
    <col min="8" max="8" width="12.7109375" style="68" customWidth="1"/>
    <col min="9" max="9" width="0.7109375" style="7" customWidth="1"/>
    <col min="10" max="10" width="14.5703125" customWidth="1"/>
    <col min="11" max="11" width="10.28515625" customWidth="1"/>
    <col min="12" max="12" width="26.42578125" customWidth="1"/>
    <col min="13" max="13" width="32.5703125" customWidth="1"/>
  </cols>
  <sheetData>
    <row r="2" spans="2:39" ht="23.25" x14ac:dyDescent="0.35">
      <c r="B2" s="30" t="s">
        <v>214</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c r="M6" s="75"/>
    </row>
    <row r="7" spans="2:39" s="5" customFormat="1" ht="15" customHeight="1" x14ac:dyDescent="0.25">
      <c r="B7" s="22" t="s">
        <v>27</v>
      </c>
      <c r="C7" s="26" t="s">
        <v>61</v>
      </c>
      <c r="D7" s="10" t="s">
        <v>62</v>
      </c>
      <c r="E7" s="10" t="s">
        <v>62</v>
      </c>
      <c r="F7" s="10" t="s">
        <v>62</v>
      </c>
      <c r="G7" s="10"/>
      <c r="H7" s="10" t="s">
        <v>62</v>
      </c>
      <c r="I7" s="7"/>
      <c r="J7" s="8" t="s">
        <v>62</v>
      </c>
      <c r="K7"/>
      <c r="L7" s="76"/>
      <c r="M7" s="77"/>
      <c r="N7"/>
      <c r="O7"/>
      <c r="P7"/>
      <c r="Q7"/>
      <c r="R7"/>
      <c r="S7"/>
      <c r="T7"/>
      <c r="U7"/>
      <c r="V7"/>
      <c r="W7"/>
      <c r="X7"/>
      <c r="Y7"/>
      <c r="Z7"/>
      <c r="AA7"/>
      <c r="AB7"/>
      <c r="AC7"/>
      <c r="AD7"/>
      <c r="AE7"/>
      <c r="AF7"/>
      <c r="AG7"/>
      <c r="AH7"/>
      <c r="AI7"/>
      <c r="AJ7"/>
      <c r="AK7"/>
      <c r="AL7"/>
      <c r="AM7"/>
    </row>
    <row r="8" spans="2:39" x14ac:dyDescent="0.25">
      <c r="B8" s="23"/>
      <c r="C8" s="78" t="s">
        <v>215</v>
      </c>
      <c r="D8" s="111">
        <f>72000/2</f>
        <v>36000</v>
      </c>
      <c r="E8" s="111">
        <f>D8*2*1.04</f>
        <v>74880</v>
      </c>
      <c r="F8" s="111">
        <f t="shared" ref="F8:H9" si="0">E8*1.04</f>
        <v>77875.199999999997</v>
      </c>
      <c r="G8" s="111">
        <f t="shared" si="0"/>
        <v>80990.207999999999</v>
      </c>
      <c r="H8" s="111">
        <f t="shared" si="0"/>
        <v>84229.816319999998</v>
      </c>
      <c r="I8" s="116">
        <v>450000</v>
      </c>
      <c r="J8" s="110">
        <f>SUM(D8:H8)</f>
        <v>353975.22431999998</v>
      </c>
      <c r="L8" s="160" t="s">
        <v>216</v>
      </c>
    </row>
    <row r="9" spans="2:39" x14ac:dyDescent="0.25">
      <c r="B9" s="23"/>
      <c r="C9" s="78" t="s">
        <v>217</v>
      </c>
      <c r="D9" s="111"/>
      <c r="E9" s="111">
        <f>28000/2</f>
        <v>14000</v>
      </c>
      <c r="F9" s="111">
        <f>E9*1.04*2</f>
        <v>29120</v>
      </c>
      <c r="G9" s="111">
        <f t="shared" si="0"/>
        <v>30284.799999999999</v>
      </c>
      <c r="H9" s="111">
        <f t="shared" si="0"/>
        <v>31496.191999999999</v>
      </c>
      <c r="I9" s="116"/>
      <c r="J9" s="110">
        <f>SUM(D9:I9)</f>
        <v>104900.992</v>
      </c>
      <c r="L9" s="160" t="s">
        <v>218</v>
      </c>
    </row>
    <row r="10" spans="2:39" x14ac:dyDescent="0.25">
      <c r="B10" s="23"/>
      <c r="C10" s="113" t="s">
        <v>219</v>
      </c>
      <c r="D10" s="150">
        <f>64000/12/1.5</f>
        <v>3555.5555555555552</v>
      </c>
      <c r="E10" s="150">
        <f t="shared" ref="E10:H13" si="1">D10*1.04</f>
        <v>3697.7777777777774</v>
      </c>
      <c r="F10" s="150">
        <f t="shared" si="1"/>
        <v>3845.6888888888884</v>
      </c>
      <c r="G10" s="150">
        <f t="shared" si="1"/>
        <v>3999.516444444444</v>
      </c>
      <c r="H10" s="150">
        <f t="shared" si="1"/>
        <v>4159.4971022222217</v>
      </c>
      <c r="I10" s="116"/>
      <c r="J10" s="110">
        <f>SUM(D10:H10)</f>
        <v>19258.035768888883</v>
      </c>
      <c r="L10" s="160" t="s">
        <v>220</v>
      </c>
    </row>
    <row r="11" spans="2:39" x14ac:dyDescent="0.25">
      <c r="B11" s="83"/>
      <c r="C11" s="78" t="s">
        <v>221</v>
      </c>
      <c r="D11" s="111">
        <f>85000*0.75</f>
        <v>63750</v>
      </c>
      <c r="E11" s="111">
        <f t="shared" si="1"/>
        <v>66300</v>
      </c>
      <c r="F11" s="111">
        <f t="shared" si="1"/>
        <v>68952</v>
      </c>
      <c r="G11" s="111">
        <f t="shared" si="1"/>
        <v>71710.080000000002</v>
      </c>
      <c r="H11" s="111">
        <f t="shared" si="1"/>
        <v>74578.483200000002</v>
      </c>
      <c r="I11" s="116"/>
      <c r="J11" s="110">
        <f>SUM(D11:H11)</f>
        <v>345290.56320000003</v>
      </c>
      <c r="L11" s="161" t="s">
        <v>222</v>
      </c>
    </row>
    <row r="12" spans="2:39" x14ac:dyDescent="0.25">
      <c r="B12" s="83"/>
      <c r="C12" s="130" t="s">
        <v>223</v>
      </c>
      <c r="D12" s="111">
        <f>70000/2</f>
        <v>35000</v>
      </c>
      <c r="E12" s="111">
        <f>D12*1.04*2</f>
        <v>72800</v>
      </c>
      <c r="F12" s="111">
        <f t="shared" si="1"/>
        <v>75712</v>
      </c>
      <c r="G12" s="111">
        <f t="shared" si="1"/>
        <v>78740.479999999996</v>
      </c>
      <c r="H12" s="111">
        <f t="shared" si="1"/>
        <v>81890.099199999997</v>
      </c>
      <c r="I12" s="116"/>
      <c r="J12" s="110">
        <f t="shared" ref="J12:J13" si="2">SUM(D12:H12)</f>
        <v>344142.57919999998</v>
      </c>
      <c r="L12" s="160" t="s">
        <v>224</v>
      </c>
    </row>
    <row r="13" spans="2:39" x14ac:dyDescent="0.25">
      <c r="B13" s="83"/>
      <c r="C13" s="106" t="s">
        <v>225</v>
      </c>
      <c r="D13" s="111">
        <f>70000/2</f>
        <v>35000</v>
      </c>
      <c r="E13" s="111">
        <f>D13*1.04*2</f>
        <v>72800</v>
      </c>
      <c r="F13" s="111">
        <f t="shared" si="1"/>
        <v>75712</v>
      </c>
      <c r="G13" s="111">
        <f t="shared" si="1"/>
        <v>78740.479999999996</v>
      </c>
      <c r="H13" s="111">
        <f t="shared" si="1"/>
        <v>81890.099199999997</v>
      </c>
      <c r="I13" s="116"/>
      <c r="J13" s="110">
        <f t="shared" si="2"/>
        <v>344142.57919999998</v>
      </c>
      <c r="L13" s="160" t="s">
        <v>224</v>
      </c>
    </row>
    <row r="14" spans="2:39" x14ac:dyDescent="0.25">
      <c r="B14" s="23"/>
      <c r="C14" s="144"/>
      <c r="D14" s="151"/>
      <c r="E14" s="152"/>
      <c r="F14" s="152"/>
      <c r="G14" s="152"/>
      <c r="H14" s="152"/>
      <c r="I14" s="116"/>
      <c r="J14" s="110">
        <f>SUM(D14:H14)</f>
        <v>0</v>
      </c>
    </row>
    <row r="15" spans="2:39" x14ac:dyDescent="0.25">
      <c r="B15" s="23"/>
      <c r="C15" s="9" t="s">
        <v>28</v>
      </c>
      <c r="D15" s="119">
        <f>SUM(D8:D14)</f>
        <v>173305.55555555556</v>
      </c>
      <c r="E15" s="119">
        <f>SUM(E8:E14)</f>
        <v>304477.77777777775</v>
      </c>
      <c r="F15" s="119">
        <f t="shared" ref="F15:I15" si="3">SUM(F8:F14)</f>
        <v>331216.88888888888</v>
      </c>
      <c r="G15" s="119">
        <f t="shared" si="3"/>
        <v>344465.56444444443</v>
      </c>
      <c r="H15" s="119">
        <f t="shared" si="3"/>
        <v>358244.18702222221</v>
      </c>
      <c r="I15" s="116">
        <f t="shared" si="3"/>
        <v>450000</v>
      </c>
      <c r="J15" s="119">
        <f>SUM(J8:J14)</f>
        <v>1511709.9736888891</v>
      </c>
    </row>
    <row r="16" spans="2:39" x14ac:dyDescent="0.25">
      <c r="B16" s="23"/>
      <c r="C16" s="25" t="s">
        <v>226</v>
      </c>
      <c r="D16" s="110">
        <v>15306.666666666666</v>
      </c>
      <c r="E16" s="110">
        <v>31376.933333333331</v>
      </c>
      <c r="F16" s="110">
        <v>34690.794666666661</v>
      </c>
      <c r="G16" s="110">
        <v>36078.426453333326</v>
      </c>
      <c r="H16" s="110">
        <v>37521.563511466666</v>
      </c>
      <c r="I16" s="116"/>
      <c r="J16" s="153">
        <f>SUM(D16:H16)</f>
        <v>154974.38463146664</v>
      </c>
    </row>
    <row r="17" spans="2:11" x14ac:dyDescent="0.25">
      <c r="B17" s="23"/>
      <c r="C17" s="25" t="s">
        <v>227</v>
      </c>
      <c r="D17" s="110">
        <v>19750</v>
      </c>
      <c r="E17" s="110">
        <v>27820</v>
      </c>
      <c r="F17" s="110">
        <v>28932.800000000003</v>
      </c>
      <c r="G17" s="110">
        <v>30090.112000000001</v>
      </c>
      <c r="H17" s="110">
        <v>31293.716480000003</v>
      </c>
      <c r="I17" s="116"/>
      <c r="J17" s="153">
        <f>SUM(D17:H17)</f>
        <v>137886.62848000001</v>
      </c>
    </row>
    <row r="18" spans="2:11" x14ac:dyDescent="0.25">
      <c r="B18" s="23"/>
      <c r="C18" s="25" t="s">
        <v>228</v>
      </c>
      <c r="D18" s="110">
        <v>7000</v>
      </c>
      <c r="E18" s="110">
        <v>14560</v>
      </c>
      <c r="F18" s="110">
        <v>15142.400000000001</v>
      </c>
      <c r="G18" s="110">
        <v>15748.096</v>
      </c>
      <c r="H18" s="110">
        <v>16378.019840000001</v>
      </c>
      <c r="I18" s="116"/>
      <c r="J18" s="153">
        <f t="shared" ref="J18:J19" si="4">SUM(D18:H18)</f>
        <v>68828.515840000007</v>
      </c>
    </row>
    <row r="19" spans="2:11" x14ac:dyDescent="0.25">
      <c r="B19" s="23"/>
      <c r="C19" s="10"/>
      <c r="D19" s="110"/>
      <c r="E19" s="115"/>
      <c r="F19" s="115"/>
      <c r="G19" s="115"/>
      <c r="H19" s="115"/>
      <c r="I19" s="116"/>
      <c r="J19" s="153">
        <f t="shared" si="4"/>
        <v>0</v>
      </c>
    </row>
    <row r="20" spans="2:11" x14ac:dyDescent="0.25">
      <c r="B20" s="23"/>
      <c r="C20" s="9" t="s">
        <v>67</v>
      </c>
      <c r="D20" s="119">
        <f>SUM(D16:D19)</f>
        <v>42056.666666666664</v>
      </c>
      <c r="E20" s="119">
        <f>SUM(E16:E19)</f>
        <v>73756.933333333334</v>
      </c>
      <c r="F20" s="119">
        <f t="shared" ref="F20:G20" si="5">SUM(F16:F19)</f>
        <v>78765.994666666666</v>
      </c>
      <c r="G20" s="119">
        <f t="shared" si="5"/>
        <v>81916.634453333332</v>
      </c>
      <c r="H20" s="119">
        <f>SUM(H16:H19)</f>
        <v>85193.299831466662</v>
      </c>
      <c r="I20" s="116">
        <f t="shared" ref="I20" si="6">SUM(I17:I19)</f>
        <v>0</v>
      </c>
      <c r="J20" s="119">
        <f>SUM(D20:H20)</f>
        <v>361689.52895146667</v>
      </c>
      <c r="K20" s="159"/>
    </row>
    <row r="21" spans="2:11" x14ac:dyDescent="0.25">
      <c r="B21" s="23"/>
      <c r="C21" s="14" t="s">
        <v>68</v>
      </c>
      <c r="D21" s="110" t="s">
        <v>62</v>
      </c>
      <c r="E21" s="115"/>
      <c r="F21" s="115"/>
      <c r="G21" s="115"/>
      <c r="H21" s="115"/>
      <c r="I21" s="116"/>
      <c r="J21" s="154" t="s">
        <v>62</v>
      </c>
    </row>
    <row r="22" spans="2:11" x14ac:dyDescent="0.25">
      <c r="B22" s="23"/>
      <c r="C22" s="25" t="s">
        <v>226</v>
      </c>
      <c r="D22" s="110">
        <v>1679</v>
      </c>
      <c r="E22" s="118">
        <v>1679</v>
      </c>
      <c r="F22" s="118">
        <v>1679</v>
      </c>
      <c r="G22" s="118">
        <v>1679</v>
      </c>
      <c r="H22" s="118">
        <v>0</v>
      </c>
      <c r="I22" s="116"/>
      <c r="J22" s="110">
        <f>SUM(D22:H22)</f>
        <v>6716</v>
      </c>
    </row>
    <row r="23" spans="2:11" x14ac:dyDescent="0.25">
      <c r="B23" s="23"/>
      <c r="C23" s="29" t="s">
        <v>227</v>
      </c>
      <c r="D23" s="110">
        <v>14302</v>
      </c>
      <c r="E23" s="118">
        <v>20002</v>
      </c>
      <c r="F23" s="118">
        <v>13777</v>
      </c>
      <c r="G23" s="118">
        <v>4808</v>
      </c>
      <c r="H23" s="118">
        <v>3070.5</v>
      </c>
      <c r="I23" s="116"/>
      <c r="J23" s="110">
        <f t="shared" ref="J23:J30" si="7">SUM(D23:H23)</f>
        <v>55959.5</v>
      </c>
    </row>
    <row r="24" spans="2:11" x14ac:dyDescent="0.25">
      <c r="B24" s="23"/>
      <c r="C24" s="29" t="s">
        <v>228</v>
      </c>
      <c r="D24" s="110">
        <v>4512</v>
      </c>
      <c r="E24" s="110">
        <v>12860</v>
      </c>
      <c r="F24" s="110">
        <v>0</v>
      </c>
      <c r="G24" s="110">
        <v>0</v>
      </c>
      <c r="H24" s="110">
        <v>0</v>
      </c>
      <c r="I24" s="116">
        <v>2000</v>
      </c>
      <c r="J24" s="110">
        <f t="shared" si="7"/>
        <v>17372</v>
      </c>
    </row>
    <row r="25" spans="2:11" x14ac:dyDescent="0.25">
      <c r="B25" s="23"/>
      <c r="C25" s="29"/>
      <c r="D25" s="110"/>
      <c r="E25" s="110"/>
      <c r="F25" s="110"/>
      <c r="G25" s="110"/>
      <c r="H25" s="110"/>
      <c r="I25" s="116">
        <v>250</v>
      </c>
      <c r="J25" s="110">
        <f t="shared" si="7"/>
        <v>0</v>
      </c>
    </row>
    <row r="26" spans="2:11" x14ac:dyDescent="0.25">
      <c r="B26" s="23"/>
      <c r="C26" s="25"/>
      <c r="D26" s="110"/>
      <c r="E26" s="110"/>
      <c r="F26" s="110"/>
      <c r="G26" s="110"/>
      <c r="H26" s="110"/>
      <c r="I26" s="116">
        <v>2250</v>
      </c>
      <c r="J26" s="110">
        <f t="shared" si="7"/>
        <v>0</v>
      </c>
    </row>
    <row r="27" spans="2:11" x14ac:dyDescent="0.25">
      <c r="B27" s="23"/>
      <c r="C27" s="29"/>
      <c r="D27" s="110"/>
      <c r="E27" s="110"/>
      <c r="F27" s="110"/>
      <c r="G27" s="110"/>
      <c r="H27" s="110"/>
      <c r="I27" s="116">
        <v>1243</v>
      </c>
      <c r="J27" s="110">
        <f t="shared" si="7"/>
        <v>0</v>
      </c>
    </row>
    <row r="28" spans="2:11" x14ac:dyDescent="0.25">
      <c r="B28" s="23"/>
      <c r="C28" s="29"/>
      <c r="D28" s="110"/>
      <c r="E28" s="110"/>
      <c r="F28" s="110"/>
      <c r="G28" s="110"/>
      <c r="H28" s="110"/>
      <c r="I28" s="116">
        <v>225</v>
      </c>
      <c r="J28" s="110">
        <f t="shared" si="7"/>
        <v>0</v>
      </c>
    </row>
    <row r="29" spans="2:11" x14ac:dyDescent="0.25">
      <c r="B29" s="23"/>
      <c r="C29" s="29"/>
      <c r="D29" s="110"/>
      <c r="E29" s="110"/>
      <c r="F29" s="110"/>
      <c r="G29" s="110"/>
      <c r="H29" s="110"/>
      <c r="I29" s="116">
        <v>400</v>
      </c>
      <c r="J29" s="110">
        <f t="shared" si="7"/>
        <v>0</v>
      </c>
    </row>
    <row r="30" spans="2:11" x14ac:dyDescent="0.25">
      <c r="B30" s="23"/>
      <c r="C30" s="25"/>
      <c r="D30" s="110"/>
      <c r="E30" s="110"/>
      <c r="F30" s="110"/>
      <c r="G30" s="110"/>
      <c r="H30" s="110"/>
      <c r="I30" s="116">
        <v>1638</v>
      </c>
      <c r="J30" s="110">
        <f t="shared" si="7"/>
        <v>0</v>
      </c>
    </row>
    <row r="31" spans="2:11" x14ac:dyDescent="0.25">
      <c r="B31" s="23"/>
      <c r="C31" s="9" t="s">
        <v>76</v>
      </c>
      <c r="D31" s="119">
        <f>SUM(D22:D30)</f>
        <v>20493</v>
      </c>
      <c r="E31" s="119">
        <f t="shared" ref="E31:F31" si="8">SUM(E22:E30)</f>
        <v>34541</v>
      </c>
      <c r="F31" s="119">
        <f t="shared" si="8"/>
        <v>15456</v>
      </c>
      <c r="G31" s="119">
        <f>SUM(G22:G30)</f>
        <v>6487</v>
      </c>
      <c r="H31" s="119">
        <f t="shared" ref="H31" si="9">SUM(H22:H30)</f>
        <v>3070.5</v>
      </c>
      <c r="I31" s="116"/>
      <c r="J31" s="119">
        <f>SUM(D31:H31)</f>
        <v>80047.5</v>
      </c>
    </row>
    <row r="32" spans="2:11" x14ac:dyDescent="0.25">
      <c r="B32" s="23"/>
      <c r="C32" s="14" t="s">
        <v>77</v>
      </c>
      <c r="D32" s="110"/>
      <c r="E32" s="115"/>
      <c r="F32" s="115"/>
      <c r="G32" s="115"/>
      <c r="H32" s="115"/>
      <c r="I32" s="116"/>
      <c r="J32" s="110" t="s">
        <v>36</v>
      </c>
    </row>
    <row r="33" spans="2:12" x14ac:dyDescent="0.25">
      <c r="B33" s="23"/>
      <c r="C33" s="78" t="s">
        <v>229</v>
      </c>
      <c r="D33" s="111">
        <v>50000</v>
      </c>
      <c r="E33" s="111">
        <v>150000</v>
      </c>
      <c r="F33" s="110">
        <v>0</v>
      </c>
      <c r="G33" s="110">
        <v>0</v>
      </c>
      <c r="H33" s="110">
        <v>0</v>
      </c>
      <c r="I33" s="116"/>
      <c r="J33" s="110">
        <f>SUM(D33:H33)</f>
        <v>200000</v>
      </c>
    </row>
    <row r="34" spans="2:12" x14ac:dyDescent="0.25">
      <c r="B34" s="23"/>
      <c r="C34" s="78" t="s">
        <v>230</v>
      </c>
      <c r="D34" s="111">
        <v>37500</v>
      </c>
      <c r="E34" s="111">
        <v>87500</v>
      </c>
      <c r="F34" s="110"/>
      <c r="G34" s="110"/>
      <c r="H34" s="110"/>
      <c r="I34" s="116"/>
      <c r="J34" s="110">
        <f t="shared" ref="J34:J37" si="10">SUM(D34:H34)</f>
        <v>125000</v>
      </c>
    </row>
    <row r="35" spans="2:12" x14ac:dyDescent="0.25">
      <c r="B35" s="23"/>
      <c r="C35" s="78" t="s">
        <v>231</v>
      </c>
      <c r="D35" s="111">
        <v>50000</v>
      </c>
      <c r="E35" s="111">
        <v>50000</v>
      </c>
      <c r="F35" s="110"/>
      <c r="G35" s="110"/>
      <c r="H35" s="110"/>
      <c r="I35" s="116"/>
      <c r="J35" s="110">
        <f t="shared" si="10"/>
        <v>100000</v>
      </c>
    </row>
    <row r="36" spans="2:12" x14ac:dyDescent="0.25">
      <c r="B36" s="23"/>
      <c r="C36" s="106" t="s">
        <v>232</v>
      </c>
      <c r="D36" s="111">
        <v>50000</v>
      </c>
      <c r="E36" s="129">
        <v>150000</v>
      </c>
      <c r="F36" s="110"/>
      <c r="G36" s="110"/>
      <c r="H36" s="110"/>
      <c r="I36" s="116"/>
      <c r="J36" s="110">
        <f t="shared" si="10"/>
        <v>200000</v>
      </c>
    </row>
    <row r="37" spans="2:12" x14ac:dyDescent="0.25">
      <c r="B37" s="23"/>
      <c r="C37" s="106" t="s">
        <v>233</v>
      </c>
      <c r="D37" s="111">
        <v>50000</v>
      </c>
      <c r="E37" s="129">
        <v>150000</v>
      </c>
      <c r="F37" s="110"/>
      <c r="G37" s="110"/>
      <c r="H37" s="110"/>
      <c r="I37" s="116"/>
      <c r="J37" s="110">
        <f t="shared" si="10"/>
        <v>200000</v>
      </c>
    </row>
    <row r="38" spans="2:12" x14ac:dyDescent="0.25">
      <c r="B38" s="23"/>
      <c r="C38" s="106" t="s">
        <v>234</v>
      </c>
      <c r="D38" s="111">
        <v>50000</v>
      </c>
      <c r="E38" s="129">
        <v>50000</v>
      </c>
      <c r="F38" s="110">
        <v>0</v>
      </c>
      <c r="G38" s="110">
        <v>0</v>
      </c>
      <c r="H38" s="110">
        <v>0</v>
      </c>
      <c r="I38" s="116"/>
      <c r="J38" s="110">
        <f>SUM(D38:H38)</f>
        <v>100000</v>
      </c>
    </row>
    <row r="39" spans="2:12" x14ac:dyDescent="0.25">
      <c r="B39" s="23" t="s">
        <v>71</v>
      </c>
      <c r="C39" s="13"/>
      <c r="D39" s="110"/>
      <c r="E39" s="110"/>
      <c r="F39" s="110">
        <v>0</v>
      </c>
      <c r="G39" s="110">
        <v>0</v>
      </c>
      <c r="H39" s="110">
        <v>0</v>
      </c>
      <c r="I39" s="116"/>
      <c r="J39" s="110">
        <f>SUM(D39:H39)</f>
        <v>0</v>
      </c>
    </row>
    <row r="40" spans="2:12" x14ac:dyDescent="0.25">
      <c r="B40" s="23"/>
      <c r="C40" s="9" t="s">
        <v>78</v>
      </c>
      <c r="D40" s="109">
        <f>SUM(D33:D39)</f>
        <v>287500</v>
      </c>
      <c r="E40" s="109">
        <f>SUM(E33:E39)</f>
        <v>637500</v>
      </c>
      <c r="F40" s="109">
        <f t="shared" ref="F40:G40" si="11">SUM(F33:F39)</f>
        <v>0</v>
      </c>
      <c r="G40" s="109">
        <f t="shared" si="11"/>
        <v>0</v>
      </c>
      <c r="H40" s="109">
        <f>SUM(H38:H39)</f>
        <v>0</v>
      </c>
      <c r="I40" s="116"/>
      <c r="J40" s="119">
        <f>SUM(D40:H40)</f>
        <v>925000</v>
      </c>
    </row>
    <row r="41" spans="2:12" x14ac:dyDescent="0.25">
      <c r="B41" s="23"/>
      <c r="C41" s="14" t="s">
        <v>79</v>
      </c>
      <c r="D41" s="110" t="s">
        <v>62</v>
      </c>
      <c r="E41" s="115"/>
      <c r="F41" s="115"/>
      <c r="G41" s="115"/>
      <c r="H41" s="115"/>
      <c r="I41" s="116"/>
      <c r="J41" s="110"/>
    </row>
    <row r="42" spans="2:12" x14ac:dyDescent="0.25">
      <c r="B42" s="23"/>
      <c r="C42" s="78" t="s">
        <v>235</v>
      </c>
      <c r="D42" s="111">
        <v>2500</v>
      </c>
      <c r="E42" s="111">
        <f t="shared" ref="E42:E43" si="12">D42*2</f>
        <v>5000</v>
      </c>
      <c r="F42" s="111">
        <f t="shared" ref="F42:H43" si="13">E42</f>
        <v>5000</v>
      </c>
      <c r="G42" s="111">
        <f t="shared" si="13"/>
        <v>5000</v>
      </c>
      <c r="H42" s="111">
        <f t="shared" si="13"/>
        <v>5000</v>
      </c>
      <c r="I42" s="116"/>
      <c r="J42" s="110">
        <f>SUM(D42:H42)</f>
        <v>22500</v>
      </c>
    </row>
    <row r="43" spans="2:12" x14ac:dyDescent="0.25">
      <c r="B43" s="23"/>
      <c r="C43" s="113" t="s">
        <v>236</v>
      </c>
      <c r="D43" s="150">
        <v>2500</v>
      </c>
      <c r="E43" s="150">
        <f t="shared" si="12"/>
        <v>5000</v>
      </c>
      <c r="F43" s="150">
        <f t="shared" si="13"/>
        <v>5000</v>
      </c>
      <c r="G43" s="150">
        <f t="shared" si="13"/>
        <v>5000</v>
      </c>
      <c r="H43" s="150">
        <f t="shared" si="13"/>
        <v>5000</v>
      </c>
      <c r="I43" s="116"/>
      <c r="J43" s="110">
        <f t="shared" ref="J43:J51" si="14">SUM(D43:H43)</f>
        <v>22500</v>
      </c>
    </row>
    <row r="44" spans="2:12" x14ac:dyDescent="0.25">
      <c r="B44" s="83"/>
      <c r="C44" s="78" t="s">
        <v>237</v>
      </c>
      <c r="D44" s="111">
        <v>1300</v>
      </c>
      <c r="E44" s="111"/>
      <c r="F44" s="111"/>
      <c r="G44" s="111"/>
      <c r="H44" s="111"/>
      <c r="I44" s="116"/>
      <c r="J44" s="110">
        <f t="shared" si="14"/>
        <v>1300</v>
      </c>
    </row>
    <row r="45" spans="2:12" x14ac:dyDescent="0.25">
      <c r="B45" s="83"/>
      <c r="C45" s="78" t="s">
        <v>238</v>
      </c>
      <c r="D45" s="111"/>
      <c r="E45" s="111"/>
      <c r="F45" s="111">
        <v>1000</v>
      </c>
      <c r="G45" s="111">
        <v>1000</v>
      </c>
      <c r="H45" s="111">
        <v>1000</v>
      </c>
      <c r="I45" s="116"/>
      <c r="J45" s="110">
        <f t="shared" si="14"/>
        <v>3000</v>
      </c>
    </row>
    <row r="46" spans="2:12" x14ac:dyDescent="0.25">
      <c r="B46" s="83"/>
      <c r="C46" s="78" t="s">
        <v>239</v>
      </c>
      <c r="D46" s="111">
        <v>900</v>
      </c>
      <c r="E46" s="111">
        <v>600</v>
      </c>
      <c r="F46" s="111">
        <v>600</v>
      </c>
      <c r="G46" s="111">
        <v>600</v>
      </c>
      <c r="H46" s="111">
        <v>300</v>
      </c>
      <c r="I46" s="116"/>
      <c r="J46" s="110">
        <f t="shared" si="14"/>
        <v>3000</v>
      </c>
    </row>
    <row r="47" spans="2:12" ht="30" x14ac:dyDescent="0.25">
      <c r="B47" s="83"/>
      <c r="C47" s="78" t="s">
        <v>240</v>
      </c>
      <c r="D47" s="111">
        <v>0</v>
      </c>
      <c r="E47" s="111">
        <v>10400</v>
      </c>
      <c r="F47" s="111">
        <v>10400</v>
      </c>
      <c r="G47" s="111">
        <v>10400</v>
      </c>
      <c r="H47" s="111">
        <v>10400</v>
      </c>
      <c r="I47" s="116"/>
      <c r="J47" s="110">
        <f t="shared" si="14"/>
        <v>41600</v>
      </c>
      <c r="L47" t="s">
        <v>108</v>
      </c>
    </row>
    <row r="48" spans="2:12" x14ac:dyDescent="0.25">
      <c r="B48" s="83"/>
      <c r="C48" s="78" t="s">
        <v>241</v>
      </c>
      <c r="D48" s="111">
        <v>0</v>
      </c>
      <c r="E48" s="111">
        <v>19500</v>
      </c>
      <c r="F48" s="111">
        <v>19500</v>
      </c>
      <c r="G48" s="111">
        <v>19500</v>
      </c>
      <c r="H48" s="111">
        <v>19500</v>
      </c>
      <c r="I48" s="116"/>
      <c r="J48" s="110">
        <f t="shared" si="14"/>
        <v>78000</v>
      </c>
    </row>
    <row r="49" spans="2:10" x14ac:dyDescent="0.25">
      <c r="B49" s="83"/>
      <c r="C49" s="78" t="s">
        <v>242</v>
      </c>
      <c r="D49" s="111">
        <v>0</v>
      </c>
      <c r="E49" s="111">
        <v>11700</v>
      </c>
      <c r="F49" s="111">
        <v>11700</v>
      </c>
      <c r="G49" s="111">
        <v>11700</v>
      </c>
      <c r="H49" s="111">
        <v>11700</v>
      </c>
      <c r="I49" s="116"/>
      <c r="J49" s="110">
        <f t="shared" si="14"/>
        <v>46800</v>
      </c>
    </row>
    <row r="50" spans="2:10" x14ac:dyDescent="0.25">
      <c r="B50" s="23"/>
      <c r="C50" s="78" t="s">
        <v>243</v>
      </c>
      <c r="D50" s="111">
        <v>0</v>
      </c>
      <c r="E50" s="111">
        <v>0</v>
      </c>
      <c r="F50" s="111">
        <v>6000</v>
      </c>
      <c r="G50" s="111">
        <v>6000</v>
      </c>
      <c r="H50" s="111">
        <v>6000</v>
      </c>
      <c r="I50" s="116"/>
      <c r="J50" s="110">
        <f t="shared" si="14"/>
        <v>18000</v>
      </c>
    </row>
    <row r="51" spans="2:10" x14ac:dyDescent="0.25">
      <c r="B51" s="23"/>
      <c r="C51" s="106" t="s">
        <v>244</v>
      </c>
      <c r="D51" s="111"/>
      <c r="E51" s="111">
        <f t="shared" ref="E51:H51" si="15">6*350</f>
        <v>2100</v>
      </c>
      <c r="F51" s="111">
        <f t="shared" si="15"/>
        <v>2100</v>
      </c>
      <c r="G51" s="111">
        <f t="shared" si="15"/>
        <v>2100</v>
      </c>
      <c r="H51" s="111">
        <f t="shared" si="15"/>
        <v>2100</v>
      </c>
      <c r="I51" s="116"/>
      <c r="J51" s="110">
        <f t="shared" si="14"/>
        <v>8400</v>
      </c>
    </row>
    <row r="52" spans="2:10" x14ac:dyDescent="0.25">
      <c r="B52" s="23"/>
      <c r="C52" s="9" t="s">
        <v>81</v>
      </c>
      <c r="D52" s="119">
        <f>SUM(D42:D51)</f>
        <v>7200</v>
      </c>
      <c r="E52" s="119">
        <f t="shared" ref="E52:H52" si="16">SUM(E42:E51)</f>
        <v>54300</v>
      </c>
      <c r="F52" s="119">
        <f t="shared" si="16"/>
        <v>61300</v>
      </c>
      <c r="G52" s="119">
        <f t="shared" si="16"/>
        <v>61300</v>
      </c>
      <c r="H52" s="119">
        <f t="shared" si="16"/>
        <v>61000</v>
      </c>
      <c r="I52" s="116"/>
      <c r="J52" s="119">
        <f>SUM(J42:J51)</f>
        <v>245100</v>
      </c>
    </row>
    <row r="53" spans="2:10" x14ac:dyDescent="0.25">
      <c r="B53" s="23"/>
      <c r="C53" s="14" t="s">
        <v>82</v>
      </c>
      <c r="D53" s="110" t="s">
        <v>62</v>
      </c>
      <c r="E53" s="115"/>
      <c r="F53" s="115"/>
      <c r="G53" s="115"/>
      <c r="H53" s="115"/>
      <c r="I53" s="116"/>
      <c r="J53" s="110"/>
    </row>
    <row r="54" spans="2:10" x14ac:dyDescent="0.25">
      <c r="B54" s="23"/>
      <c r="C54" s="78" t="s">
        <v>245</v>
      </c>
      <c r="D54" s="111">
        <f>3000</f>
        <v>3000</v>
      </c>
      <c r="E54" s="111">
        <f t="shared" ref="E54:H54" si="17">D54*1.04</f>
        <v>3120</v>
      </c>
      <c r="F54" s="111">
        <f t="shared" si="17"/>
        <v>3244.8</v>
      </c>
      <c r="G54" s="111">
        <f t="shared" si="17"/>
        <v>3374.5920000000001</v>
      </c>
      <c r="H54" s="111">
        <f t="shared" si="17"/>
        <v>3509.5756800000004</v>
      </c>
      <c r="I54" s="116">
        <v>5106000</v>
      </c>
      <c r="J54" s="110">
        <f>SUM(D54:H54)</f>
        <v>16248.96768</v>
      </c>
    </row>
    <row r="55" spans="2:10" x14ac:dyDescent="0.25">
      <c r="B55" s="23"/>
      <c r="C55" s="78" t="s">
        <v>246</v>
      </c>
      <c r="D55" s="111">
        <f>40*4*150</f>
        <v>24000</v>
      </c>
      <c r="E55" s="111">
        <f>D55*1.04</f>
        <v>24960</v>
      </c>
      <c r="F55" s="111">
        <f>E55*1.04/2</f>
        <v>12979.2</v>
      </c>
      <c r="G55" s="111"/>
      <c r="H55" s="111"/>
      <c r="I55" s="116">
        <v>22500000</v>
      </c>
      <c r="J55" s="110">
        <f>SUM(D55:H55)</f>
        <v>61939.199999999997</v>
      </c>
    </row>
    <row r="56" spans="2:10" x14ac:dyDescent="0.25">
      <c r="B56" s="83"/>
      <c r="C56" s="78" t="s">
        <v>247</v>
      </c>
      <c r="D56" s="111"/>
      <c r="E56" s="111"/>
      <c r="F56" s="111"/>
      <c r="G56" s="111">
        <v>1675</v>
      </c>
      <c r="H56" s="111">
        <v>1675</v>
      </c>
      <c r="I56" s="116"/>
      <c r="J56" s="110">
        <f>SUM(D56:H56)</f>
        <v>3350</v>
      </c>
    </row>
    <row r="57" spans="2:10" x14ac:dyDescent="0.25">
      <c r="B57" s="83"/>
      <c r="C57" s="78" t="s">
        <v>248</v>
      </c>
      <c r="D57" s="111">
        <f t="shared" ref="D57:H57" si="18">20000</f>
        <v>20000</v>
      </c>
      <c r="E57" s="150">
        <f t="shared" si="18"/>
        <v>20000</v>
      </c>
      <c r="F57" s="150">
        <f t="shared" si="18"/>
        <v>20000</v>
      </c>
      <c r="G57" s="150">
        <f t="shared" si="18"/>
        <v>20000</v>
      </c>
      <c r="H57" s="150">
        <f t="shared" si="18"/>
        <v>20000</v>
      </c>
      <c r="I57" s="116"/>
      <c r="J57" s="110">
        <f t="shared" ref="J57:J63" si="19">SUM(D57:H57)</f>
        <v>100000</v>
      </c>
    </row>
    <row r="58" spans="2:10" x14ac:dyDescent="0.25">
      <c r="B58" s="83"/>
      <c r="C58" s="78" t="s">
        <v>249</v>
      </c>
      <c r="D58" s="155">
        <v>50000</v>
      </c>
      <c r="E58" s="111"/>
      <c r="F58" s="111"/>
      <c r="G58" s="111"/>
      <c r="H58" s="111"/>
      <c r="I58" s="116"/>
      <c r="J58" s="110">
        <f t="shared" si="19"/>
        <v>50000</v>
      </c>
    </row>
    <row r="59" spans="2:10" x14ac:dyDescent="0.25">
      <c r="B59" s="83"/>
      <c r="C59" s="78" t="s">
        <v>250</v>
      </c>
      <c r="D59" s="155">
        <v>50040</v>
      </c>
      <c r="E59" s="156"/>
      <c r="F59" s="156"/>
      <c r="G59" s="156"/>
      <c r="H59" s="156"/>
      <c r="I59" s="116"/>
      <c r="J59" s="110">
        <f t="shared" si="19"/>
        <v>50040</v>
      </c>
    </row>
    <row r="60" spans="2:10" x14ac:dyDescent="0.25">
      <c r="B60" s="83"/>
      <c r="C60" s="78" t="s">
        <v>251</v>
      </c>
      <c r="D60" s="155">
        <v>100000</v>
      </c>
      <c r="E60" s="156"/>
      <c r="F60" s="156"/>
      <c r="G60" s="156"/>
      <c r="H60" s="156"/>
      <c r="I60" s="116"/>
      <c r="J60" s="110">
        <f t="shared" si="19"/>
        <v>100000</v>
      </c>
    </row>
    <row r="61" spans="2:10" x14ac:dyDescent="0.25">
      <c r="B61" s="83"/>
      <c r="C61" s="78" t="s">
        <v>252</v>
      </c>
      <c r="D61" s="155">
        <v>100000</v>
      </c>
      <c r="E61" s="156"/>
      <c r="F61" s="156"/>
      <c r="G61" s="156"/>
      <c r="H61" s="156"/>
      <c r="I61" s="116"/>
      <c r="J61" s="110">
        <f t="shared" si="19"/>
        <v>100000</v>
      </c>
    </row>
    <row r="62" spans="2:10" x14ac:dyDescent="0.25">
      <c r="B62" s="83"/>
      <c r="C62" s="78" t="s">
        <v>253</v>
      </c>
      <c r="D62" s="155">
        <v>9360</v>
      </c>
      <c r="E62" s="156"/>
      <c r="F62" s="156"/>
      <c r="G62" s="156"/>
      <c r="H62" s="156"/>
      <c r="I62" s="116"/>
      <c r="J62" s="110">
        <f t="shared" si="19"/>
        <v>9360</v>
      </c>
    </row>
    <row r="63" spans="2:10" x14ac:dyDescent="0.25">
      <c r="B63" s="23"/>
      <c r="C63" s="140" t="s">
        <v>254</v>
      </c>
      <c r="D63" s="150">
        <v>3000</v>
      </c>
      <c r="E63" s="157">
        <v>9000</v>
      </c>
      <c r="F63" s="157">
        <v>1200</v>
      </c>
      <c r="G63" s="157">
        <v>1200</v>
      </c>
      <c r="H63" s="157">
        <v>1200</v>
      </c>
      <c r="I63" s="116"/>
      <c r="J63" s="110">
        <f t="shared" si="19"/>
        <v>15600</v>
      </c>
    </row>
    <row r="64" spans="2:10" x14ac:dyDescent="0.25">
      <c r="B64" s="23"/>
      <c r="C64" s="9" t="s">
        <v>83</v>
      </c>
      <c r="D64" s="119">
        <f>SUM(D54:D63)</f>
        <v>359400</v>
      </c>
      <c r="E64" s="119">
        <f>SUM(E54:E63)</f>
        <v>57080</v>
      </c>
      <c r="F64" s="119">
        <f>SUM(F54:F63)</f>
        <v>37424</v>
      </c>
      <c r="G64" s="119">
        <f>SUM(G54:G63)</f>
        <v>26249.592000000001</v>
      </c>
      <c r="H64" s="119">
        <f>SUM(H54:H63)</f>
        <v>26384.575680000002</v>
      </c>
      <c r="I64" s="116"/>
      <c r="J64" s="119">
        <f>SUM(D64:H64)</f>
        <v>506538.16768000001</v>
      </c>
    </row>
    <row r="65" spans="2:12" x14ac:dyDescent="0.25">
      <c r="B65" s="23"/>
      <c r="C65" s="14" t="s">
        <v>84</v>
      </c>
      <c r="D65" s="13" t="s">
        <v>62</v>
      </c>
      <c r="E65" s="10"/>
      <c r="F65" s="10"/>
      <c r="G65" s="10"/>
      <c r="H65" s="10"/>
      <c r="J65" s="15"/>
    </row>
    <row r="66" spans="2:12" x14ac:dyDescent="0.25">
      <c r="B66" s="23"/>
      <c r="C66" s="25" t="s">
        <v>312</v>
      </c>
      <c r="D66" s="110">
        <v>46445.2</v>
      </c>
      <c r="E66" s="110">
        <v>24912.2</v>
      </c>
      <c r="F66" s="110">
        <v>25657.38</v>
      </c>
      <c r="G66" s="110">
        <v>25622.367200000001</v>
      </c>
      <c r="H66" s="110">
        <v>26140.779888000005</v>
      </c>
      <c r="I66" s="35">
        <v>375000</v>
      </c>
      <c r="J66" s="15">
        <f>SUM(D66:H66)</f>
        <v>148777.927088</v>
      </c>
    </row>
    <row r="67" spans="2:12" x14ac:dyDescent="0.25">
      <c r="B67" s="23"/>
      <c r="C67" s="25" t="s">
        <v>313</v>
      </c>
      <c r="D67" s="110">
        <v>4651.2</v>
      </c>
      <c r="E67" s="110">
        <v>10232</v>
      </c>
      <c r="F67" s="110">
        <v>9295.44</v>
      </c>
      <c r="G67" s="110">
        <v>9658.8576000000012</v>
      </c>
      <c r="H67" s="110">
        <v>10036.811904</v>
      </c>
      <c r="I67" s="35">
        <v>781250</v>
      </c>
      <c r="J67" s="15">
        <f>SUM(D67:H67)</f>
        <v>43874.309504000004</v>
      </c>
    </row>
    <row r="68" spans="2:12" x14ac:dyDescent="0.25">
      <c r="B68" s="23"/>
      <c r="C68" s="25" t="s">
        <v>319</v>
      </c>
      <c r="D68" s="110">
        <v>50</v>
      </c>
      <c r="I68" s="35">
        <v>2083335</v>
      </c>
      <c r="J68" s="15">
        <f t="shared" ref="J68:J72" si="20">SUM(D68:H68)</f>
        <v>50</v>
      </c>
    </row>
    <row r="69" spans="2:12" x14ac:dyDescent="0.25">
      <c r="B69" s="23"/>
      <c r="C69" s="25"/>
      <c r="D69" s="15"/>
      <c r="E69" s="11"/>
      <c r="F69" s="11"/>
      <c r="G69" s="11"/>
      <c r="H69" s="11"/>
      <c r="J69" s="15">
        <f t="shared" si="20"/>
        <v>0</v>
      </c>
    </row>
    <row r="70" spans="2:12" x14ac:dyDescent="0.25">
      <c r="B70" s="23"/>
      <c r="C70" s="25"/>
      <c r="D70" s="15"/>
      <c r="E70" s="11"/>
      <c r="F70" s="11"/>
      <c r="G70" s="11"/>
      <c r="H70" s="11"/>
      <c r="J70" s="15">
        <f t="shared" si="20"/>
        <v>0</v>
      </c>
    </row>
    <row r="71" spans="2:12" x14ac:dyDescent="0.25">
      <c r="B71" s="23"/>
      <c r="C71" s="10"/>
      <c r="D71" s="15"/>
      <c r="E71" s="11"/>
      <c r="F71" s="11"/>
      <c r="G71" s="11"/>
      <c r="H71" s="11"/>
      <c r="J71" s="15">
        <f t="shared" si="20"/>
        <v>0</v>
      </c>
    </row>
    <row r="72" spans="2:12" x14ac:dyDescent="0.25">
      <c r="B72" s="24"/>
      <c r="C72" s="9" t="s">
        <v>34</v>
      </c>
      <c r="D72" s="16">
        <f>SUM(D66:D71)</f>
        <v>51146.399999999994</v>
      </c>
      <c r="E72" s="16">
        <f>SUM(E66:E71)</f>
        <v>35144.199999999997</v>
      </c>
      <c r="F72" s="16">
        <f>SUM(F66:F71)</f>
        <v>34952.82</v>
      </c>
      <c r="G72" s="16">
        <f>SUM(G66:G71)</f>
        <v>35281.224800000004</v>
      </c>
      <c r="H72" s="16">
        <f>SUM(H66:H71)</f>
        <v>36177.591792000007</v>
      </c>
      <c r="J72" s="16">
        <f>SUM(D72:H72)</f>
        <v>192702.236592</v>
      </c>
    </row>
    <row r="73" spans="2:12" x14ac:dyDescent="0.25">
      <c r="B73" s="24"/>
      <c r="C73" s="9" t="s">
        <v>35</v>
      </c>
      <c r="D73" s="16">
        <f>SUM(D72,D64,D52,D40,D31,D20,D15)</f>
        <v>941101.62222222215</v>
      </c>
      <c r="E73" s="16">
        <f>SUM(E72,E64,E52,E40,E31,E20,E15)</f>
        <v>1196799.9111111111</v>
      </c>
      <c r="F73" s="16">
        <f>SUM(F72,F64,F52,F40,F31,F20,F15)</f>
        <v>559115.70355555555</v>
      </c>
      <c r="G73" s="16">
        <f>SUM(G72,G64,G52,G40,G31,G20,G15)</f>
        <v>555700.01569777774</v>
      </c>
      <c r="H73" s="16">
        <f>SUM(H72,H64,H52,H40,H31,H20,H15)</f>
        <v>570070.15432568884</v>
      </c>
      <c r="J73" s="16">
        <f>SUM(D73:H73)</f>
        <v>3822787.4069123552</v>
      </c>
    </row>
    <row r="74" spans="2:12" x14ac:dyDescent="0.25">
      <c r="B74" s="6"/>
      <c r="D74"/>
      <c r="E74"/>
      <c r="H74"/>
      <c r="I74"/>
      <c r="J74" t="s">
        <v>36</v>
      </c>
    </row>
    <row r="75" spans="2:12" ht="30" x14ac:dyDescent="0.25">
      <c r="B75" s="67" t="s">
        <v>85</v>
      </c>
      <c r="C75" s="17" t="s">
        <v>85</v>
      </c>
      <c r="D75" s="18"/>
      <c r="E75" s="18"/>
      <c r="F75" s="18"/>
      <c r="G75" s="18"/>
      <c r="H75" s="18"/>
      <c r="I75"/>
      <c r="J75" s="18" t="s">
        <v>36</v>
      </c>
      <c r="L75" t="s">
        <v>315</v>
      </c>
    </row>
    <row r="76" spans="2:12" x14ac:dyDescent="0.25">
      <c r="B76" s="23"/>
      <c r="C76" s="25" t="s">
        <v>317</v>
      </c>
      <c r="D76" s="110">
        <v>16001</v>
      </c>
      <c r="E76" s="110">
        <v>35265</v>
      </c>
      <c r="F76" s="110">
        <v>40875</v>
      </c>
      <c r="G76" s="110">
        <v>42388</v>
      </c>
      <c r="H76" s="110">
        <v>43526</v>
      </c>
      <c r="I76" s="172"/>
      <c r="J76" s="110">
        <f>SUM(D76:H76)</f>
        <v>178055</v>
      </c>
      <c r="L76" s="162" t="s">
        <v>314</v>
      </c>
    </row>
    <row r="77" spans="2:12" x14ac:dyDescent="0.25">
      <c r="B77" s="23"/>
      <c r="C77" s="25"/>
      <c r="D77" s="110"/>
      <c r="E77" s="110"/>
      <c r="F77" s="110"/>
      <c r="G77" s="110"/>
      <c r="H77" s="110"/>
      <c r="I77" s="172"/>
      <c r="J77" s="110"/>
    </row>
    <row r="78" spans="2:12" x14ac:dyDescent="0.25">
      <c r="B78" s="23"/>
      <c r="C78" s="25"/>
      <c r="D78" s="110"/>
      <c r="E78" s="110"/>
      <c r="F78" s="110"/>
      <c r="G78" s="110"/>
      <c r="H78" s="110"/>
      <c r="I78" s="172"/>
      <c r="J78" s="110"/>
    </row>
    <row r="79" spans="2:12" x14ac:dyDescent="0.25">
      <c r="B79" s="24"/>
      <c r="C79" s="9" t="s">
        <v>37</v>
      </c>
      <c r="D79" s="16">
        <f>SUM(D76:D78)</f>
        <v>16001</v>
      </c>
      <c r="E79" s="16">
        <f>SUM(E76:E78)</f>
        <v>35265</v>
      </c>
      <c r="F79" s="16">
        <f>SUM(F76:F78)</f>
        <v>40875</v>
      </c>
      <c r="G79" s="16">
        <f>SUM(G76:G78)</f>
        <v>42388</v>
      </c>
      <c r="H79" s="16">
        <f>SUM(H76:H78)</f>
        <v>43526</v>
      </c>
      <c r="J79" s="16">
        <f>SUM(D79:H79)</f>
        <v>178055</v>
      </c>
    </row>
    <row r="80" spans="2:12" x14ac:dyDescent="0.25">
      <c r="B80" s="6"/>
      <c r="D80"/>
      <c r="E80"/>
      <c r="H80"/>
      <c r="I80"/>
    </row>
    <row r="81" spans="2:10" s="1" customFormat="1" ht="30" x14ac:dyDescent="0.25">
      <c r="B81" s="19" t="s">
        <v>38</v>
      </c>
      <c r="C81" s="19"/>
      <c r="D81" s="20">
        <f>SUM(D79,D73)</f>
        <v>957102.62222222215</v>
      </c>
      <c r="E81" s="20">
        <f t="shared" ref="E81:I81" si="21">SUM(E79,E73)</f>
        <v>1232064.9111111111</v>
      </c>
      <c r="F81" s="20">
        <f t="shared" si="21"/>
        <v>599990.70355555555</v>
      </c>
      <c r="G81" s="20">
        <f t="shared" si="21"/>
        <v>598088.01569777774</v>
      </c>
      <c r="H81" s="20">
        <f t="shared" si="21"/>
        <v>613596.15432568884</v>
      </c>
      <c r="I81" s="7">
        <f t="shared" si="21"/>
        <v>0</v>
      </c>
      <c r="J81" s="20">
        <f>SUM(J79,J73)</f>
        <v>4000842.4069123552</v>
      </c>
    </row>
    <row r="82" spans="2:10" x14ac:dyDescent="0.25">
      <c r="B82" s="6"/>
    </row>
    <row r="83" spans="2:10" x14ac:dyDescent="0.25">
      <c r="B83" s="6"/>
      <c r="C83" s="170"/>
      <c r="D83" s="171"/>
      <c r="E83" s="171"/>
      <c r="F83" s="171"/>
      <c r="G83" s="171"/>
      <c r="H83" s="171"/>
      <c r="I83" s="165">
        <f t="shared" ref="I83" si="22">I73*0.1</f>
        <v>0</v>
      </c>
      <c r="J83" s="165"/>
    </row>
    <row r="84" spans="2:10" x14ac:dyDescent="0.25">
      <c r="B84" s="6"/>
    </row>
    <row r="85" spans="2:10" x14ac:dyDescent="0.25">
      <c r="B85" s="6"/>
    </row>
    <row r="86" spans="2:10" x14ac:dyDescent="0.25">
      <c r="B86" s="6"/>
    </row>
    <row r="87" spans="2:10" x14ac:dyDescent="0.25">
      <c r="B87" s="6"/>
    </row>
    <row r="88" spans="2:10" x14ac:dyDescent="0.25">
      <c r="B88" s="6"/>
    </row>
    <row r="89" spans="2:10" x14ac:dyDescent="0.25">
      <c r="B89" s="6"/>
    </row>
    <row r="90" spans="2:10" x14ac:dyDescent="0.25">
      <c r="B90" s="6"/>
    </row>
    <row r="91" spans="2:10" x14ac:dyDescent="0.25">
      <c r="B91" s="6"/>
    </row>
    <row r="92" spans="2:10" x14ac:dyDescent="0.25">
      <c r="B92" s="6"/>
    </row>
    <row r="93" spans="2:10" x14ac:dyDescent="0.25">
      <c r="B93" s="6"/>
    </row>
    <row r="94" spans="2:10" x14ac:dyDescent="0.25">
      <c r="B94" s="6"/>
    </row>
    <row r="95" spans="2:10" x14ac:dyDescent="0.25">
      <c r="B95" s="6"/>
    </row>
    <row r="96" spans="2:10" x14ac:dyDescent="0.25">
      <c r="B96" s="6"/>
    </row>
  </sheetData>
  <hyperlinks>
    <hyperlink ref="L76" r:id="rId1" display="https://urldefense.com/v3/__https:/research.hawaii.edu/ors/resources/rates/__;!!LIYSdFfckKA!wkpLLRLa8CoEdMQaasQORdM6J0TVIxY_ddknKAEkCo8KYkZjKW_uZICPoV2SHnIRlQ_upTMVPOnIFoj0BO0dLGWcHps1Pi4$" xr:uid="{151385D5-2C6C-44B6-9815-456CCF341D02}"/>
  </hyperlinks>
  <pageMargins left="0.7" right="0.7" top="0.75" bottom="0.75" header="0.3" footer="0.3"/>
  <pageSetup scale="58" fitToHeight="0"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B96A8-2FBE-46BC-A4EB-94B311A4E7FC}">
  <sheetPr>
    <tabColor theme="9" tint="0.39997558519241921"/>
    <pageSetUpPr fitToPage="1"/>
  </sheetPr>
  <dimension ref="B2:AM73"/>
  <sheetViews>
    <sheetView showGridLines="0" zoomScale="85" zoomScaleNormal="85" workbookViewId="0">
      <pane xSplit="3" ySplit="6" topLeftCell="D26" activePane="bottomRight" state="frozen"/>
      <selection pane="topRight" activeCell="R20" sqref="R20:W20"/>
      <selection pane="bottomLeft" activeCell="R20" sqref="R20:W20"/>
      <selection pane="bottomRight" activeCell="M45" sqref="M45"/>
    </sheetView>
  </sheetViews>
  <sheetFormatPr defaultColWidth="9.28515625" defaultRowHeight="15" x14ac:dyDescent="0.25"/>
  <cols>
    <col min="1" max="1" width="3.28515625" customWidth="1"/>
    <col min="2" max="2" width="10.7109375" customWidth="1"/>
    <col min="3" max="3" width="45.5703125" customWidth="1"/>
    <col min="4" max="4" width="12.7109375" style="6" customWidth="1"/>
    <col min="5" max="5" width="12.5703125" style="68" customWidth="1"/>
    <col min="6" max="7" width="12.42578125" customWidth="1"/>
    <col min="8" max="8" width="12.5703125" style="68" customWidth="1"/>
    <col min="9" max="9" width="0.7109375" style="7" customWidth="1"/>
    <col min="10" max="10" width="13.5703125" customWidth="1"/>
    <col min="11" max="11" width="10.28515625" customWidth="1"/>
    <col min="12" max="12" width="29.42578125" customWidth="1"/>
    <col min="13" max="13" width="32.42578125" customWidth="1"/>
  </cols>
  <sheetData>
    <row r="2" spans="2:39" ht="23.25" x14ac:dyDescent="0.35">
      <c r="B2" s="30" t="s">
        <v>255</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row>
    <row r="7" spans="2:39" s="5" customFormat="1" ht="15" customHeight="1" x14ac:dyDescent="0.25">
      <c r="B7" s="22" t="s">
        <v>27</v>
      </c>
      <c r="C7" s="26" t="s">
        <v>61</v>
      </c>
      <c r="D7" s="10" t="s">
        <v>62</v>
      </c>
      <c r="E7" s="10" t="s">
        <v>62</v>
      </c>
      <c r="F7" s="10" t="s">
        <v>62</v>
      </c>
      <c r="G7" s="10"/>
      <c r="H7" s="10" t="s">
        <v>62</v>
      </c>
      <c r="I7" s="7"/>
      <c r="J7" s="8" t="s">
        <v>62</v>
      </c>
      <c r="K7"/>
      <c r="L7" s="77"/>
      <c r="N7"/>
      <c r="O7"/>
      <c r="P7"/>
      <c r="Q7"/>
      <c r="R7"/>
      <c r="S7"/>
      <c r="T7"/>
      <c r="U7"/>
      <c r="V7"/>
      <c r="W7"/>
      <c r="X7"/>
      <c r="Y7"/>
      <c r="Z7"/>
      <c r="AA7"/>
      <c r="AB7"/>
      <c r="AC7"/>
      <c r="AD7"/>
      <c r="AE7"/>
      <c r="AF7"/>
      <c r="AG7"/>
      <c r="AH7"/>
      <c r="AI7"/>
      <c r="AJ7"/>
      <c r="AK7"/>
      <c r="AL7"/>
      <c r="AM7"/>
    </row>
    <row r="8" spans="2:39" ht="30" x14ac:dyDescent="0.25">
      <c r="B8" s="23"/>
      <c r="C8" s="100" t="s">
        <v>256</v>
      </c>
      <c r="D8" s="125">
        <v>40000</v>
      </c>
      <c r="E8" s="125">
        <v>40000</v>
      </c>
      <c r="F8" s="125">
        <v>40000</v>
      </c>
      <c r="G8" s="125">
        <v>40000</v>
      </c>
      <c r="H8" s="125">
        <v>40000</v>
      </c>
      <c r="I8" s="35">
        <v>450000</v>
      </c>
      <c r="J8" s="15">
        <f>SUM(D8:H8)</f>
        <v>200000</v>
      </c>
      <c r="K8" s="34"/>
      <c r="L8" t="s">
        <v>257</v>
      </c>
    </row>
    <row r="9" spans="2:39" x14ac:dyDescent="0.25">
      <c r="B9" s="23"/>
      <c r="C9" s="126" t="s">
        <v>258</v>
      </c>
      <c r="D9" s="127">
        <v>70000</v>
      </c>
      <c r="E9" s="127">
        <v>70000</v>
      </c>
      <c r="F9" s="127">
        <v>70000</v>
      </c>
      <c r="G9" s="127">
        <v>70000</v>
      </c>
      <c r="H9" s="127">
        <v>70000</v>
      </c>
      <c r="J9" s="15">
        <f>SUM(D9:H9)</f>
        <v>350000</v>
      </c>
      <c r="K9" s="34"/>
      <c r="L9" t="s">
        <v>259</v>
      </c>
    </row>
    <row r="10" spans="2:39" x14ac:dyDescent="0.25">
      <c r="B10" s="23"/>
      <c r="C10" s="126" t="s">
        <v>260</v>
      </c>
      <c r="D10" s="127">
        <v>70000</v>
      </c>
      <c r="E10" s="127">
        <v>70000</v>
      </c>
      <c r="F10" s="127">
        <v>70000</v>
      </c>
      <c r="G10" s="127">
        <v>70000</v>
      </c>
      <c r="H10" s="127">
        <v>70000</v>
      </c>
      <c r="J10" s="15">
        <f>SUM(D10:H10)</f>
        <v>350000</v>
      </c>
      <c r="K10" s="34"/>
      <c r="L10" t="s">
        <v>259</v>
      </c>
    </row>
    <row r="11" spans="2:39" x14ac:dyDescent="0.25">
      <c r="B11" s="23"/>
      <c r="C11" s="9" t="s">
        <v>28</v>
      </c>
      <c r="D11" s="16">
        <f>SUM(D8:D10)</f>
        <v>180000</v>
      </c>
      <c r="E11" s="16">
        <f t="shared" ref="E11:I11" si="0">SUM(E8:E10)</f>
        <v>180000</v>
      </c>
      <c r="F11" s="16">
        <f t="shared" si="0"/>
        <v>180000</v>
      </c>
      <c r="G11" s="16">
        <f t="shared" si="0"/>
        <v>180000</v>
      </c>
      <c r="H11" s="16">
        <f t="shared" si="0"/>
        <v>180000</v>
      </c>
      <c r="I11" s="7">
        <f t="shared" si="0"/>
        <v>450000</v>
      </c>
      <c r="J11" s="16">
        <f>SUM(J8:J10)</f>
        <v>900000</v>
      </c>
    </row>
    <row r="12" spans="2:39" x14ac:dyDescent="0.25">
      <c r="B12" s="23"/>
      <c r="C12" s="14" t="s">
        <v>65</v>
      </c>
      <c r="D12" s="13" t="s">
        <v>62</v>
      </c>
      <c r="E12" s="10"/>
      <c r="F12" s="10"/>
      <c r="G12" s="10"/>
      <c r="H12" s="10"/>
      <c r="J12" s="8" t="s">
        <v>62</v>
      </c>
    </row>
    <row r="13" spans="2:39" x14ac:dyDescent="0.25">
      <c r="B13" s="23"/>
      <c r="C13" s="124" t="s">
        <v>258</v>
      </c>
      <c r="D13" s="132">
        <v>21000</v>
      </c>
      <c r="E13" s="132">
        <v>21000</v>
      </c>
      <c r="F13" s="132">
        <v>21000</v>
      </c>
      <c r="G13" s="132">
        <v>21000</v>
      </c>
      <c r="H13" s="132">
        <v>21000</v>
      </c>
      <c r="J13" s="15">
        <f>SUM(D13:H13)</f>
        <v>105000</v>
      </c>
    </row>
    <row r="14" spans="2:39" x14ac:dyDescent="0.25">
      <c r="B14" s="23"/>
      <c r="C14" s="126" t="s">
        <v>260</v>
      </c>
      <c r="D14" s="133">
        <v>21000</v>
      </c>
      <c r="E14" s="133">
        <v>21000</v>
      </c>
      <c r="F14" s="133">
        <v>21000</v>
      </c>
      <c r="G14" s="133">
        <v>21000</v>
      </c>
      <c r="H14" s="133">
        <v>21000</v>
      </c>
      <c r="J14" s="15">
        <f>SUM(D14:H14)</f>
        <v>105000</v>
      </c>
    </row>
    <row r="15" spans="2:39" ht="30" x14ac:dyDescent="0.25">
      <c r="B15" s="23"/>
      <c r="C15" s="98" t="s">
        <v>256</v>
      </c>
      <c r="D15" s="133">
        <v>10000</v>
      </c>
      <c r="E15" s="101">
        <v>10000</v>
      </c>
      <c r="F15" s="101">
        <v>10000</v>
      </c>
      <c r="G15" s="101">
        <v>10000</v>
      </c>
      <c r="H15" s="101">
        <v>10000</v>
      </c>
      <c r="J15" s="15">
        <f>SUM(D15:H15)</f>
        <v>50000</v>
      </c>
    </row>
    <row r="16" spans="2:39" x14ac:dyDescent="0.25">
      <c r="B16" s="23"/>
      <c r="C16" s="9" t="s">
        <v>67</v>
      </c>
      <c r="D16" s="16">
        <f t="shared" ref="D16:I16" si="1">SUM(D13:D15)</f>
        <v>52000</v>
      </c>
      <c r="E16" s="16">
        <f t="shared" si="1"/>
        <v>52000</v>
      </c>
      <c r="F16" s="16">
        <f t="shared" si="1"/>
        <v>52000</v>
      </c>
      <c r="G16" s="16">
        <f t="shared" si="1"/>
        <v>52000</v>
      </c>
      <c r="H16" s="16">
        <f t="shared" si="1"/>
        <v>52000</v>
      </c>
      <c r="I16" s="7">
        <f t="shared" si="1"/>
        <v>0</v>
      </c>
      <c r="J16" s="16">
        <f>SUM(D16:H16)</f>
        <v>260000</v>
      </c>
    </row>
    <row r="17" spans="2:10" x14ac:dyDescent="0.25">
      <c r="B17" s="23"/>
      <c r="C17" s="14" t="s">
        <v>68</v>
      </c>
      <c r="D17" s="13" t="s">
        <v>62</v>
      </c>
      <c r="E17" s="10"/>
      <c r="F17" s="10"/>
      <c r="G17" s="10"/>
      <c r="H17" s="10"/>
      <c r="J17" s="8" t="s">
        <v>62</v>
      </c>
    </row>
    <row r="18" spans="2:10" x14ac:dyDescent="0.25">
      <c r="B18" s="23"/>
      <c r="C18" s="124" t="s">
        <v>261</v>
      </c>
      <c r="D18" s="132">
        <v>10000</v>
      </c>
      <c r="E18" s="102">
        <v>10000</v>
      </c>
      <c r="F18" s="102">
        <v>8000</v>
      </c>
      <c r="G18" s="102">
        <v>8000</v>
      </c>
      <c r="H18" s="102">
        <v>10000</v>
      </c>
      <c r="J18" s="15">
        <f t="shared" ref="J18:J27" si="2">SUM(D18:H18)</f>
        <v>46000</v>
      </c>
    </row>
    <row r="19" spans="2:10" x14ac:dyDescent="0.25">
      <c r="B19" s="23"/>
      <c r="C19" s="29"/>
      <c r="D19" s="15"/>
      <c r="E19" s="11"/>
      <c r="F19" s="11"/>
      <c r="G19" s="11"/>
      <c r="H19" s="11"/>
      <c r="J19" s="15">
        <f t="shared" si="2"/>
        <v>0</v>
      </c>
    </row>
    <row r="20" spans="2:10" x14ac:dyDescent="0.25">
      <c r="B20" s="23"/>
      <c r="C20" s="29"/>
      <c r="D20" s="15"/>
      <c r="E20" s="15"/>
      <c r="F20" s="15"/>
      <c r="G20" s="15"/>
      <c r="H20" s="15"/>
      <c r="I20" s="35">
        <v>2000</v>
      </c>
      <c r="J20" s="15">
        <f t="shared" si="2"/>
        <v>0</v>
      </c>
    </row>
    <row r="21" spans="2:10" x14ac:dyDescent="0.25">
      <c r="B21" s="23"/>
      <c r="C21" s="29"/>
      <c r="D21" s="15"/>
      <c r="E21" s="15"/>
      <c r="F21" s="15"/>
      <c r="G21" s="15"/>
      <c r="H21" s="15"/>
      <c r="I21" s="35">
        <v>250</v>
      </c>
      <c r="J21" s="15">
        <f t="shared" si="2"/>
        <v>0</v>
      </c>
    </row>
    <row r="22" spans="2:10" x14ac:dyDescent="0.25">
      <c r="B22" s="23"/>
      <c r="C22" s="25"/>
      <c r="D22" s="15"/>
      <c r="E22" s="15"/>
      <c r="F22" s="15"/>
      <c r="G22" s="15"/>
      <c r="H22" s="15"/>
      <c r="I22" s="35">
        <v>2250</v>
      </c>
      <c r="J22" s="15">
        <f t="shared" si="2"/>
        <v>0</v>
      </c>
    </row>
    <row r="23" spans="2:10" x14ac:dyDescent="0.25">
      <c r="B23" s="23"/>
      <c r="C23" s="29"/>
      <c r="D23" s="15"/>
      <c r="E23" s="15"/>
      <c r="F23" s="15"/>
      <c r="G23" s="15"/>
      <c r="H23" s="15"/>
      <c r="I23" s="35">
        <v>1243</v>
      </c>
      <c r="J23" s="15">
        <f t="shared" si="2"/>
        <v>0</v>
      </c>
    </row>
    <row r="24" spans="2:10" x14ac:dyDescent="0.25">
      <c r="B24" s="23"/>
      <c r="C24" s="29"/>
      <c r="D24" s="15"/>
      <c r="E24" s="15"/>
      <c r="F24" s="15"/>
      <c r="G24" s="15"/>
      <c r="H24" s="15"/>
      <c r="I24" s="35">
        <v>225</v>
      </c>
      <c r="J24" s="15">
        <f t="shared" si="2"/>
        <v>0</v>
      </c>
    </row>
    <row r="25" spans="2:10" x14ac:dyDescent="0.25">
      <c r="B25" s="23"/>
      <c r="C25" s="29"/>
      <c r="D25" s="15"/>
      <c r="E25" s="15"/>
      <c r="F25" s="15"/>
      <c r="G25" s="15"/>
      <c r="H25" s="15"/>
      <c r="I25" s="35">
        <v>400</v>
      </c>
      <c r="J25" s="15">
        <f t="shared" si="2"/>
        <v>0</v>
      </c>
    </row>
    <row r="26" spans="2:10" x14ac:dyDescent="0.25">
      <c r="B26" s="23"/>
      <c r="C26" s="25"/>
      <c r="D26" s="15"/>
      <c r="E26" s="15"/>
      <c r="F26" s="15"/>
      <c r="G26" s="15"/>
      <c r="H26" s="15"/>
      <c r="I26" s="35">
        <v>1638</v>
      </c>
      <c r="J26" s="15">
        <f t="shared" si="2"/>
        <v>0</v>
      </c>
    </row>
    <row r="27" spans="2:10" x14ac:dyDescent="0.25">
      <c r="B27" s="23"/>
      <c r="C27" s="9" t="s">
        <v>76</v>
      </c>
      <c r="D27" s="16">
        <f>SUM(D18:D26)</f>
        <v>10000</v>
      </c>
      <c r="E27" s="16">
        <f t="shared" ref="E27:H27" si="3">SUM(E18:E26)</f>
        <v>10000</v>
      </c>
      <c r="F27" s="16">
        <f t="shared" si="3"/>
        <v>8000</v>
      </c>
      <c r="G27" s="16">
        <f t="shared" si="3"/>
        <v>8000</v>
      </c>
      <c r="H27" s="16">
        <f t="shared" si="3"/>
        <v>10000</v>
      </c>
      <c r="J27" s="16">
        <f t="shared" si="2"/>
        <v>46000</v>
      </c>
    </row>
    <row r="28" spans="2:10" x14ac:dyDescent="0.25">
      <c r="B28" s="23"/>
      <c r="C28" s="14" t="s">
        <v>77</v>
      </c>
      <c r="D28" s="15"/>
      <c r="E28" s="10"/>
      <c r="F28" s="10"/>
      <c r="G28" s="10"/>
      <c r="H28" s="10"/>
      <c r="J28" s="15" t="s">
        <v>36</v>
      </c>
    </row>
    <row r="29" spans="2:10" x14ac:dyDescent="0.25">
      <c r="B29" s="23"/>
      <c r="C29" s="124" t="s">
        <v>262</v>
      </c>
      <c r="D29" s="132">
        <v>30000</v>
      </c>
      <c r="E29" s="102">
        <v>10000</v>
      </c>
      <c r="F29" s="102">
        <v>3000</v>
      </c>
      <c r="G29" s="102">
        <v>2000</v>
      </c>
      <c r="H29" s="102">
        <v>2000</v>
      </c>
      <c r="J29" s="15">
        <f>SUM(D29:H29)</f>
        <v>47000</v>
      </c>
    </row>
    <row r="30" spans="2:10" x14ac:dyDescent="0.25">
      <c r="B30" s="23" t="s">
        <v>71</v>
      </c>
      <c r="C30" s="103" t="s">
        <v>263</v>
      </c>
      <c r="D30" s="133">
        <v>30000</v>
      </c>
      <c r="E30" s="101">
        <v>10000</v>
      </c>
      <c r="F30" s="101">
        <v>3000</v>
      </c>
      <c r="G30" s="101">
        <v>2000</v>
      </c>
      <c r="H30" s="101">
        <v>2000</v>
      </c>
      <c r="J30" s="15">
        <f>SUM(D30:H30)</f>
        <v>47000</v>
      </c>
    </row>
    <row r="31" spans="2:10" x14ac:dyDescent="0.25">
      <c r="B31" s="23"/>
      <c r="C31" s="9" t="s">
        <v>78</v>
      </c>
      <c r="D31" s="12">
        <f>SUM(D29:D30)</f>
        <v>60000</v>
      </c>
      <c r="E31" s="12">
        <f>SUM(E29:E30)</f>
        <v>20000</v>
      </c>
      <c r="F31" s="12">
        <f>SUM(F29:F30)</f>
        <v>6000</v>
      </c>
      <c r="G31" s="12">
        <f>SUM(G29:G30)</f>
        <v>4000</v>
      </c>
      <c r="H31" s="12">
        <f>SUM(H29:H30)</f>
        <v>4000</v>
      </c>
      <c r="J31" s="16">
        <f>SUM(D31:H31)</f>
        <v>94000</v>
      </c>
    </row>
    <row r="32" spans="2:10" x14ac:dyDescent="0.25">
      <c r="B32" s="23"/>
      <c r="C32" s="14" t="s">
        <v>79</v>
      </c>
      <c r="D32" s="13" t="s">
        <v>62</v>
      </c>
      <c r="E32" s="10"/>
      <c r="F32" s="10"/>
      <c r="G32" s="10"/>
      <c r="H32" s="10"/>
      <c r="J32" s="15"/>
    </row>
    <row r="33" spans="2:12" x14ac:dyDescent="0.25">
      <c r="B33" s="23"/>
      <c r="C33" s="124" t="s">
        <v>264</v>
      </c>
      <c r="D33" s="132">
        <v>150000</v>
      </c>
      <c r="E33" s="132">
        <v>60000</v>
      </c>
      <c r="F33" s="132">
        <v>10000</v>
      </c>
      <c r="G33" s="132">
        <v>10000</v>
      </c>
      <c r="H33" s="132">
        <v>5000</v>
      </c>
      <c r="I33" s="35">
        <v>5000</v>
      </c>
      <c r="J33" s="15">
        <f>SUM(D33:H33)</f>
        <v>235000</v>
      </c>
      <c r="L33" t="s">
        <v>108</v>
      </c>
    </row>
    <row r="34" spans="2:12" x14ac:dyDescent="0.25">
      <c r="B34" s="23"/>
      <c r="C34" s="25"/>
      <c r="D34" s="15"/>
      <c r="E34" s="11"/>
      <c r="F34" s="11"/>
      <c r="G34" s="11"/>
      <c r="H34" s="11"/>
      <c r="J34" s="15">
        <f>SUM(D34:H34)</f>
        <v>0</v>
      </c>
    </row>
    <row r="35" spans="2:12" x14ac:dyDescent="0.25">
      <c r="B35" s="23"/>
      <c r="C35" s="9" t="s">
        <v>81</v>
      </c>
      <c r="D35" s="16">
        <f>SUM(D33:D34)</f>
        <v>150000</v>
      </c>
      <c r="E35" s="16">
        <f>SUM(E33:E34)</f>
        <v>60000</v>
      </c>
      <c r="F35" s="16">
        <f>SUM(F33:F34)</f>
        <v>10000</v>
      </c>
      <c r="G35" s="16">
        <f>SUM(G33:G34)</f>
        <v>10000</v>
      </c>
      <c r="H35" s="16">
        <f>SUM(H33:H34)</f>
        <v>5000</v>
      </c>
      <c r="J35" s="16">
        <f>SUM(D35:H35)</f>
        <v>235000</v>
      </c>
    </row>
    <row r="36" spans="2:12" x14ac:dyDescent="0.25">
      <c r="B36" s="23"/>
      <c r="C36" s="14" t="s">
        <v>82</v>
      </c>
      <c r="D36" s="13" t="s">
        <v>62</v>
      </c>
      <c r="E36" s="10"/>
      <c r="F36" s="10"/>
      <c r="G36" s="10"/>
      <c r="H36" s="10"/>
      <c r="J36" s="15"/>
    </row>
    <row r="37" spans="2:12" x14ac:dyDescent="0.25">
      <c r="B37" s="23"/>
      <c r="C37" s="96" t="s">
        <v>265</v>
      </c>
      <c r="D37" s="123">
        <v>60000</v>
      </c>
      <c r="E37" s="132">
        <v>10000</v>
      </c>
      <c r="F37" s="132">
        <v>10000</v>
      </c>
      <c r="G37" s="132">
        <v>10000</v>
      </c>
      <c r="H37" s="132">
        <v>5000</v>
      </c>
      <c r="I37" s="35"/>
      <c r="J37" s="15">
        <f>SUM(D37:H37)</f>
        <v>95000</v>
      </c>
    </row>
    <row r="38" spans="2:12" x14ac:dyDescent="0.25">
      <c r="B38" s="23"/>
      <c r="C38" s="124" t="s">
        <v>266</v>
      </c>
      <c r="D38" s="133">
        <v>15000</v>
      </c>
      <c r="E38" s="133">
        <v>15000</v>
      </c>
      <c r="F38" s="133">
        <v>15000</v>
      </c>
      <c r="G38" s="133">
        <v>10000</v>
      </c>
      <c r="H38" s="133">
        <v>5000</v>
      </c>
      <c r="I38" s="35">
        <v>22500000</v>
      </c>
      <c r="J38" s="15">
        <f t="shared" ref="J38:J41" si="4">SUM(D38:H38)</f>
        <v>60000</v>
      </c>
    </row>
    <row r="39" spans="2:12" x14ac:dyDescent="0.25">
      <c r="B39" s="23"/>
      <c r="C39" s="126" t="s">
        <v>267</v>
      </c>
      <c r="D39" s="133">
        <v>18000</v>
      </c>
      <c r="E39" s="133">
        <v>18000</v>
      </c>
      <c r="F39" s="133">
        <v>18000</v>
      </c>
      <c r="G39" s="133">
        <v>18000</v>
      </c>
      <c r="H39" s="133">
        <v>18000</v>
      </c>
      <c r="I39" s="35">
        <v>75000000</v>
      </c>
      <c r="J39" s="15">
        <f t="shared" si="4"/>
        <v>90000</v>
      </c>
    </row>
    <row r="40" spans="2:12" x14ac:dyDescent="0.25">
      <c r="B40" s="23"/>
      <c r="C40" s="126" t="s">
        <v>268</v>
      </c>
      <c r="D40" s="133">
        <v>2000</v>
      </c>
      <c r="E40" s="133">
        <v>2000</v>
      </c>
      <c r="F40" s="133">
        <v>2000</v>
      </c>
      <c r="G40" s="133">
        <v>2000</v>
      </c>
      <c r="H40" s="133">
        <v>2000</v>
      </c>
      <c r="I40" s="35"/>
      <c r="J40" s="15">
        <f t="shared" si="4"/>
        <v>10000</v>
      </c>
    </row>
    <row r="41" spans="2:12" x14ac:dyDescent="0.25">
      <c r="B41" s="23"/>
      <c r="C41" s="126" t="s">
        <v>269</v>
      </c>
      <c r="D41" s="133">
        <v>8000</v>
      </c>
      <c r="E41" s="133">
        <v>8000</v>
      </c>
      <c r="F41" s="133">
        <v>8000</v>
      </c>
      <c r="G41" s="133">
        <v>8000</v>
      </c>
      <c r="H41" s="133">
        <v>8000</v>
      </c>
      <c r="J41" s="15">
        <f t="shared" si="4"/>
        <v>40000</v>
      </c>
    </row>
    <row r="42" spans="2:12" x14ac:dyDescent="0.25">
      <c r="B42" s="23"/>
      <c r="C42" s="9" t="s">
        <v>83</v>
      </c>
      <c r="D42" s="16">
        <f>SUM(D37:D41)</f>
        <v>103000</v>
      </c>
      <c r="E42" s="16">
        <f>SUM(E37:E41)</f>
        <v>53000</v>
      </c>
      <c r="F42" s="16">
        <f>SUM(F37:F41)</f>
        <v>53000</v>
      </c>
      <c r="G42" s="16">
        <f>SUM(G37:G41)</f>
        <v>48000</v>
      </c>
      <c r="H42" s="16">
        <f>SUM(H37:H41)</f>
        <v>38000</v>
      </c>
      <c r="J42" s="16">
        <f>SUM(D42:H42)</f>
        <v>295000</v>
      </c>
    </row>
    <row r="43" spans="2:12" x14ac:dyDescent="0.25">
      <c r="B43" s="23"/>
      <c r="C43" s="14" t="s">
        <v>84</v>
      </c>
      <c r="D43" s="13" t="s">
        <v>62</v>
      </c>
      <c r="E43" s="10"/>
      <c r="F43" s="10"/>
      <c r="G43" s="10"/>
      <c r="H43" s="10"/>
      <c r="J43" s="15"/>
    </row>
    <row r="44" spans="2:12" x14ac:dyDescent="0.25">
      <c r="B44" s="23"/>
      <c r="C44" s="124" t="s">
        <v>270</v>
      </c>
      <c r="D44" s="15">
        <v>34000</v>
      </c>
      <c r="E44" s="15">
        <v>34000</v>
      </c>
      <c r="F44" s="15">
        <v>34000</v>
      </c>
      <c r="G44" s="15">
        <v>34000</v>
      </c>
      <c r="H44" s="15">
        <v>34000</v>
      </c>
      <c r="I44" s="35">
        <v>375000</v>
      </c>
      <c r="J44" s="15">
        <f>SUM(D44:H44)</f>
        <v>170000</v>
      </c>
    </row>
    <row r="45" spans="2:12" x14ac:dyDescent="0.25">
      <c r="B45" s="23"/>
      <c r="C45" s="25"/>
      <c r="D45" s="15"/>
      <c r="E45" s="15"/>
      <c r="F45" s="15"/>
      <c r="G45" s="15"/>
      <c r="H45" s="15"/>
      <c r="I45" s="35">
        <v>781250</v>
      </c>
      <c r="J45" s="15">
        <f t="shared" ref="J45:J51" si="5">SUM(D45:H45)</f>
        <v>0</v>
      </c>
    </row>
    <row r="46" spans="2:12" x14ac:dyDescent="0.25">
      <c r="B46" s="23"/>
      <c r="C46" s="25"/>
      <c r="D46" s="15"/>
      <c r="E46" s="15"/>
      <c r="F46" s="15"/>
      <c r="G46" s="15"/>
      <c r="H46" s="15"/>
      <c r="I46" s="35">
        <v>2083335</v>
      </c>
      <c r="J46" s="15">
        <f t="shared" si="5"/>
        <v>0</v>
      </c>
    </row>
    <row r="47" spans="2:12" x14ac:dyDescent="0.25">
      <c r="B47" s="23"/>
      <c r="C47" s="25"/>
      <c r="D47" s="15"/>
      <c r="E47" s="11"/>
      <c r="F47" s="11"/>
      <c r="G47" s="11"/>
      <c r="H47" s="11"/>
      <c r="J47" s="15">
        <f t="shared" si="5"/>
        <v>0</v>
      </c>
    </row>
    <row r="48" spans="2:12" x14ac:dyDescent="0.25">
      <c r="B48" s="23"/>
      <c r="C48" s="25"/>
      <c r="D48" s="15"/>
      <c r="E48" s="11"/>
      <c r="F48" s="11"/>
      <c r="G48" s="11"/>
      <c r="H48" s="11"/>
      <c r="J48" s="15">
        <f t="shared" si="5"/>
        <v>0</v>
      </c>
    </row>
    <row r="49" spans="2:10" x14ac:dyDescent="0.25">
      <c r="B49" s="23"/>
      <c r="C49" s="10"/>
      <c r="D49" s="15"/>
      <c r="E49" s="11"/>
      <c r="F49" s="11"/>
      <c r="G49" s="11"/>
      <c r="H49" s="11"/>
      <c r="J49" s="15">
        <f t="shared" si="5"/>
        <v>0</v>
      </c>
    </row>
    <row r="50" spans="2:10" x14ac:dyDescent="0.25">
      <c r="B50" s="24"/>
      <c r="C50" s="9" t="s">
        <v>34</v>
      </c>
      <c r="D50" s="16">
        <f>SUM(D44:D49)</f>
        <v>34000</v>
      </c>
      <c r="E50" s="16">
        <f>SUM(E44:E49)</f>
        <v>34000</v>
      </c>
      <c r="F50" s="16">
        <f>SUM(F44:F49)</f>
        <v>34000</v>
      </c>
      <c r="G50" s="16">
        <f>SUM(G44:G49)</f>
        <v>34000</v>
      </c>
      <c r="H50" s="16">
        <f>SUM(H44:H49)</f>
        <v>34000</v>
      </c>
      <c r="J50" s="16">
        <f t="shared" si="5"/>
        <v>170000</v>
      </c>
    </row>
    <row r="51" spans="2:10" x14ac:dyDescent="0.25">
      <c r="B51" s="24"/>
      <c r="C51" s="9" t="s">
        <v>35</v>
      </c>
      <c r="D51" s="16">
        <f>SUM(D50,D42,D35,D31,D27,D16,D11)</f>
        <v>589000</v>
      </c>
      <c r="E51" s="16">
        <f>SUM(E50,E42,E35,E31,E27,E16,E11)</f>
        <v>409000</v>
      </c>
      <c r="F51" s="16">
        <f>SUM(F50,F42,F35,F31,F27,F16,F11)</f>
        <v>343000</v>
      </c>
      <c r="G51" s="16">
        <f>SUM(G50,G42,G35,G31,G27,G16,G11)</f>
        <v>336000</v>
      </c>
      <c r="H51" s="16">
        <f>SUM(H50,H42,H35,H31,H27,H16,H11)</f>
        <v>323000</v>
      </c>
      <c r="J51" s="16">
        <f t="shared" si="5"/>
        <v>2000000</v>
      </c>
    </row>
    <row r="52" spans="2:10" x14ac:dyDescent="0.25">
      <c r="B52" s="6"/>
      <c r="D52"/>
      <c r="E52"/>
      <c r="H52"/>
      <c r="I52"/>
      <c r="J52" t="s">
        <v>36</v>
      </c>
    </row>
    <row r="53" spans="2:10" ht="30" x14ac:dyDescent="0.25">
      <c r="B53" s="67" t="s">
        <v>85</v>
      </c>
      <c r="C53" s="17" t="s">
        <v>85</v>
      </c>
      <c r="D53" s="18"/>
      <c r="E53" s="18"/>
      <c r="F53" s="18"/>
      <c r="G53" s="18"/>
      <c r="H53" s="18"/>
      <c r="I53"/>
      <c r="J53" s="18" t="s">
        <v>36</v>
      </c>
    </row>
    <row r="54" spans="2:10" x14ac:dyDescent="0.25">
      <c r="B54" s="23"/>
      <c r="D54" s="132"/>
      <c r="E54" s="102"/>
      <c r="F54" s="102"/>
      <c r="G54" s="102"/>
      <c r="H54" s="102"/>
      <c r="J54" s="15">
        <f>SUM(D54:H54)</f>
        <v>0</v>
      </c>
    </row>
    <row r="55" spans="2:10" x14ac:dyDescent="0.25">
      <c r="B55" s="23"/>
      <c r="C55" s="25"/>
      <c r="D55" s="13"/>
      <c r="E55" s="10"/>
      <c r="F55" s="10"/>
      <c r="G55" s="10"/>
      <c r="H55" s="10"/>
      <c r="J55" s="15">
        <f>SUM(D55:H55)</f>
        <v>0</v>
      </c>
    </row>
    <row r="56" spans="2:10" x14ac:dyDescent="0.25">
      <c r="B56" s="24"/>
      <c r="C56" s="9" t="s">
        <v>37</v>
      </c>
      <c r="D56" s="16">
        <f>SUM(D54:D55)</f>
        <v>0</v>
      </c>
      <c r="E56" s="16">
        <f>SUM(E54:E55)</f>
        <v>0</v>
      </c>
      <c r="F56" s="16">
        <f>SUM(F54:F55)</f>
        <v>0</v>
      </c>
      <c r="G56" s="16">
        <f>SUM(G54:G55)</f>
        <v>0</v>
      </c>
      <c r="H56" s="16">
        <f>SUM(H54:H55)</f>
        <v>0</v>
      </c>
      <c r="J56" s="16">
        <f>SUM(D56:H56)</f>
        <v>0</v>
      </c>
    </row>
    <row r="57" spans="2:10" ht="15.75" thickBot="1" x14ac:dyDescent="0.3">
      <c r="B57" s="6"/>
      <c r="D57"/>
      <c r="E57"/>
      <c r="H57"/>
      <c r="I57"/>
      <c r="J57" t="s">
        <v>36</v>
      </c>
    </row>
    <row r="58" spans="2:10" s="1" customFormat="1" ht="30.75" thickBot="1" x14ac:dyDescent="0.3">
      <c r="B58" s="19" t="s">
        <v>38</v>
      </c>
      <c r="C58" s="19"/>
      <c r="D58" s="20">
        <f t="shared" ref="D58:I58" si="6">SUM(D56,D51)</f>
        <v>589000</v>
      </c>
      <c r="E58" s="20">
        <f t="shared" si="6"/>
        <v>409000</v>
      </c>
      <c r="F58" s="20">
        <f t="shared" si="6"/>
        <v>343000</v>
      </c>
      <c r="G58" s="20">
        <f t="shared" si="6"/>
        <v>336000</v>
      </c>
      <c r="H58" s="20">
        <f t="shared" si="6"/>
        <v>323000</v>
      </c>
      <c r="I58" s="7">
        <f t="shared" si="6"/>
        <v>0</v>
      </c>
      <c r="J58" s="20">
        <f>SUM(J56,J51)</f>
        <v>2000000</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scale="58"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18407-9B85-4A07-8F13-7F801D299094}">
  <sheetPr>
    <tabColor theme="9" tint="0.39997558519241921"/>
    <pageSetUpPr fitToPage="1"/>
  </sheetPr>
  <dimension ref="B2:AM74"/>
  <sheetViews>
    <sheetView showGridLines="0" zoomScale="85" zoomScaleNormal="85" workbookViewId="0">
      <pane xSplit="3" ySplit="6" topLeftCell="D37" activePane="bottomRight" state="frozen"/>
      <selection pane="topRight" activeCell="R20" sqref="R20:W20"/>
      <selection pane="bottomLeft" activeCell="R20" sqref="R20:W20"/>
      <selection pane="bottomRight" activeCell="C45" sqref="C45"/>
    </sheetView>
  </sheetViews>
  <sheetFormatPr defaultColWidth="9.28515625" defaultRowHeight="15" x14ac:dyDescent="0.25"/>
  <cols>
    <col min="1" max="1" width="3.28515625" customWidth="1"/>
    <col min="2" max="2" width="10.7109375" customWidth="1"/>
    <col min="3" max="3" width="45.5703125" customWidth="1"/>
    <col min="4" max="4" width="12.7109375" style="6" customWidth="1"/>
    <col min="5" max="5" width="12.5703125" style="68" customWidth="1"/>
    <col min="6" max="7" width="12.42578125" customWidth="1"/>
    <col min="8" max="8" width="12.5703125" style="68" customWidth="1"/>
    <col min="9" max="9" width="0.7109375" style="7" customWidth="1"/>
    <col min="10" max="10" width="13.5703125" customWidth="1"/>
    <col min="11" max="11" width="10.28515625" customWidth="1"/>
    <col min="12" max="12" width="29.42578125" customWidth="1"/>
    <col min="13" max="13" width="32.42578125" customWidth="1"/>
  </cols>
  <sheetData>
    <row r="2" spans="2:39" ht="23.25" x14ac:dyDescent="0.35">
      <c r="B2" s="30" t="s">
        <v>271</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row>
    <row r="7" spans="2:39" s="5" customFormat="1" ht="15" customHeight="1" x14ac:dyDescent="0.25">
      <c r="B7" s="22" t="s">
        <v>27</v>
      </c>
      <c r="C7" s="26" t="s">
        <v>61</v>
      </c>
      <c r="D7" s="10" t="s">
        <v>62</v>
      </c>
      <c r="E7" s="10" t="s">
        <v>62</v>
      </c>
      <c r="F7" s="10" t="s">
        <v>62</v>
      </c>
      <c r="G7" s="10"/>
      <c r="H7" s="10" t="s">
        <v>62</v>
      </c>
      <c r="I7" s="7"/>
      <c r="J7" s="8" t="s">
        <v>62</v>
      </c>
      <c r="K7"/>
      <c r="L7" s="7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28</v>
      </c>
      <c r="D11" s="16">
        <f t="shared" ref="D11:J11" si="0">SUM(D8:D10)</f>
        <v>0</v>
      </c>
      <c r="E11" s="16">
        <f t="shared" si="0"/>
        <v>0</v>
      </c>
      <c r="F11" s="16">
        <f t="shared" si="0"/>
        <v>0</v>
      </c>
      <c r="G11" s="16">
        <f t="shared" si="0"/>
        <v>0</v>
      </c>
      <c r="H11" s="16">
        <f t="shared" si="0"/>
        <v>0</v>
      </c>
      <c r="I11" s="7">
        <f t="shared" si="0"/>
        <v>450000</v>
      </c>
      <c r="J11" s="16">
        <f t="shared" si="0"/>
        <v>0</v>
      </c>
    </row>
    <row r="12" spans="2:39" x14ac:dyDescent="0.25">
      <c r="B12" s="23"/>
      <c r="C12" s="14" t="s">
        <v>65</v>
      </c>
      <c r="D12" s="13" t="s">
        <v>62</v>
      </c>
      <c r="E12" s="10"/>
      <c r="F12" s="10"/>
      <c r="G12" s="10"/>
      <c r="H12" s="10"/>
      <c r="J12" s="8" t="s">
        <v>62</v>
      </c>
    </row>
    <row r="13" spans="2:39" x14ac:dyDescent="0.25">
      <c r="B13" s="23"/>
      <c r="C13" s="25"/>
      <c r="D13" s="15"/>
      <c r="E13" s="15"/>
      <c r="F13" s="15"/>
      <c r="G13" s="15"/>
      <c r="H13" s="15"/>
      <c r="J13" s="15">
        <f>SUM(D13:H13)</f>
        <v>0</v>
      </c>
    </row>
    <row r="14" spans="2:39" x14ac:dyDescent="0.25">
      <c r="B14" s="23"/>
      <c r="C14" s="25"/>
      <c r="D14" s="15"/>
      <c r="E14" s="15"/>
      <c r="F14" s="15"/>
      <c r="G14" s="15"/>
      <c r="H14" s="15"/>
      <c r="J14" s="15">
        <f>SUM(D14:H14)</f>
        <v>0</v>
      </c>
    </row>
    <row r="15" spans="2:39" x14ac:dyDescent="0.25">
      <c r="B15" s="23"/>
      <c r="C15" s="10"/>
      <c r="D15" s="15"/>
      <c r="E15" s="11"/>
      <c r="F15" s="11"/>
      <c r="G15" s="11"/>
      <c r="H15" s="11"/>
      <c r="J15" s="15">
        <f>SUM(D15:H15)</f>
        <v>0</v>
      </c>
    </row>
    <row r="16" spans="2:39" x14ac:dyDescent="0.25">
      <c r="B16" s="23"/>
      <c r="C16" s="9" t="s">
        <v>67</v>
      </c>
      <c r="D16" s="16">
        <f t="shared" ref="D16:J16" si="1">SUM(D13:D15)</f>
        <v>0</v>
      </c>
      <c r="E16" s="16">
        <f t="shared" si="1"/>
        <v>0</v>
      </c>
      <c r="F16" s="16">
        <f t="shared" si="1"/>
        <v>0</v>
      </c>
      <c r="G16" s="16">
        <f t="shared" si="1"/>
        <v>0</v>
      </c>
      <c r="H16" s="16">
        <f t="shared" si="1"/>
        <v>0</v>
      </c>
      <c r="I16" s="7">
        <f t="shared" si="1"/>
        <v>0</v>
      </c>
      <c r="J16" s="16">
        <f t="shared" si="1"/>
        <v>0</v>
      </c>
    </row>
    <row r="17" spans="2:10" x14ac:dyDescent="0.25">
      <c r="B17" s="23"/>
      <c r="C17" s="14" t="s">
        <v>68</v>
      </c>
      <c r="D17" s="13" t="s">
        <v>62</v>
      </c>
      <c r="E17" s="10"/>
      <c r="F17" s="10"/>
      <c r="G17" s="10"/>
      <c r="H17" s="10"/>
      <c r="J17" s="8" t="s">
        <v>62</v>
      </c>
    </row>
    <row r="18" spans="2:10" x14ac:dyDescent="0.25">
      <c r="B18" s="23"/>
      <c r="C18" s="25"/>
      <c r="D18" s="13"/>
      <c r="E18" s="10"/>
      <c r="F18" s="10"/>
      <c r="G18" s="10"/>
      <c r="H18" s="10"/>
      <c r="J18" s="15">
        <f t="shared" ref="J18:J27" si="2">SUM(D18:H18)</f>
        <v>0</v>
      </c>
    </row>
    <row r="19" spans="2:10" x14ac:dyDescent="0.25">
      <c r="B19" s="23"/>
      <c r="C19" s="29"/>
      <c r="D19" s="15"/>
      <c r="E19" s="11"/>
      <c r="F19" s="11"/>
      <c r="G19" s="11"/>
      <c r="H19" s="11"/>
      <c r="J19" s="15">
        <f t="shared" si="2"/>
        <v>0</v>
      </c>
    </row>
    <row r="20" spans="2:10" x14ac:dyDescent="0.25">
      <c r="B20" s="23"/>
      <c r="C20" s="29"/>
      <c r="D20" s="15"/>
      <c r="E20" s="15"/>
      <c r="F20" s="15"/>
      <c r="G20" s="15"/>
      <c r="H20" s="15"/>
      <c r="I20" s="35">
        <v>2000</v>
      </c>
      <c r="J20" s="15">
        <f t="shared" si="2"/>
        <v>0</v>
      </c>
    </row>
    <row r="21" spans="2:10" x14ac:dyDescent="0.25">
      <c r="B21" s="23"/>
      <c r="C21" s="29"/>
      <c r="D21" s="15"/>
      <c r="E21" s="15"/>
      <c r="F21" s="15"/>
      <c r="G21" s="15"/>
      <c r="H21" s="15"/>
      <c r="I21" s="35">
        <v>250</v>
      </c>
      <c r="J21" s="15">
        <f t="shared" si="2"/>
        <v>0</v>
      </c>
    </row>
    <row r="22" spans="2:10" x14ac:dyDescent="0.25">
      <c r="B22" s="23"/>
      <c r="C22" s="25"/>
      <c r="D22" s="15"/>
      <c r="E22" s="15"/>
      <c r="F22" s="15"/>
      <c r="G22" s="15"/>
      <c r="H22" s="15"/>
      <c r="I22" s="35">
        <v>2250</v>
      </c>
      <c r="J22" s="15">
        <f t="shared" si="2"/>
        <v>0</v>
      </c>
    </row>
    <row r="23" spans="2:10" x14ac:dyDescent="0.25">
      <c r="B23" s="23"/>
      <c r="C23" s="29"/>
      <c r="D23" s="15"/>
      <c r="E23" s="15"/>
      <c r="F23" s="15"/>
      <c r="G23" s="15"/>
      <c r="H23" s="15"/>
      <c r="I23" s="35">
        <v>1243</v>
      </c>
      <c r="J23" s="15">
        <f t="shared" si="2"/>
        <v>0</v>
      </c>
    </row>
    <row r="24" spans="2:10" x14ac:dyDescent="0.25">
      <c r="B24" s="23"/>
      <c r="C24" s="29"/>
      <c r="D24" s="15"/>
      <c r="E24" s="15"/>
      <c r="F24" s="15"/>
      <c r="G24" s="15"/>
      <c r="H24" s="15"/>
      <c r="I24" s="35">
        <v>225</v>
      </c>
      <c r="J24" s="15">
        <f t="shared" si="2"/>
        <v>0</v>
      </c>
    </row>
    <row r="25" spans="2:10" x14ac:dyDescent="0.25">
      <c r="B25" s="23"/>
      <c r="C25" s="29"/>
      <c r="D25" s="15"/>
      <c r="E25" s="15"/>
      <c r="F25" s="15"/>
      <c r="G25" s="15"/>
      <c r="H25" s="15"/>
      <c r="I25" s="35">
        <v>400</v>
      </c>
      <c r="J25" s="15">
        <f t="shared" si="2"/>
        <v>0</v>
      </c>
    </row>
    <row r="26" spans="2:10" x14ac:dyDescent="0.25">
      <c r="B26" s="23"/>
      <c r="C26" s="25"/>
      <c r="D26" s="15"/>
      <c r="E26" s="15"/>
      <c r="F26" s="15"/>
      <c r="G26" s="15"/>
      <c r="H26" s="15"/>
      <c r="I26" s="35">
        <v>1638</v>
      </c>
      <c r="J26" s="15">
        <f t="shared" si="2"/>
        <v>0</v>
      </c>
    </row>
    <row r="27" spans="2:10" x14ac:dyDescent="0.25">
      <c r="B27" s="23"/>
      <c r="C27" s="9" t="s">
        <v>76</v>
      </c>
      <c r="D27" s="16">
        <f>SUM(D20:D26)</f>
        <v>0</v>
      </c>
      <c r="E27" s="16">
        <f>SUM(E20:E26)</f>
        <v>0</v>
      </c>
      <c r="F27" s="16">
        <f>SUM(F20:F26)</f>
        <v>0</v>
      </c>
      <c r="G27" s="16">
        <f>SUM(G20:G26)</f>
        <v>0</v>
      </c>
      <c r="H27" s="16">
        <f>SUM(H20:H26)</f>
        <v>0</v>
      </c>
      <c r="J27" s="16">
        <f t="shared" si="2"/>
        <v>0</v>
      </c>
    </row>
    <row r="28" spans="2:10" x14ac:dyDescent="0.25">
      <c r="B28" s="23"/>
      <c r="C28" s="14" t="s">
        <v>77</v>
      </c>
      <c r="D28" s="15"/>
      <c r="E28" s="10"/>
      <c r="F28" s="10"/>
      <c r="G28" s="10"/>
      <c r="H28" s="10"/>
      <c r="J28" s="15" t="s">
        <v>36</v>
      </c>
    </row>
    <row r="29" spans="2:10" ht="30" x14ac:dyDescent="0.25">
      <c r="B29" s="23"/>
      <c r="C29" s="124" t="s">
        <v>272</v>
      </c>
      <c r="D29" s="125">
        <v>120000</v>
      </c>
      <c r="E29" s="94" t="s">
        <v>62</v>
      </c>
      <c r="F29" s="94" t="s">
        <v>62</v>
      </c>
      <c r="G29" s="94" t="s">
        <v>62</v>
      </c>
      <c r="H29" s="94" t="s">
        <v>62</v>
      </c>
      <c r="I29" s="134">
        <v>120000</v>
      </c>
      <c r="J29" s="15">
        <f>SUM(D29:H29)</f>
        <v>120000</v>
      </c>
    </row>
    <row r="30" spans="2:10" x14ac:dyDescent="0.25">
      <c r="B30" s="23"/>
      <c r="C30" s="126" t="s">
        <v>273</v>
      </c>
      <c r="D30" s="127">
        <v>50000</v>
      </c>
      <c r="E30" s="95" t="s">
        <v>62</v>
      </c>
      <c r="F30" s="95" t="s">
        <v>62</v>
      </c>
      <c r="G30" s="95" t="s">
        <v>62</v>
      </c>
      <c r="H30" s="95" t="s">
        <v>62</v>
      </c>
      <c r="I30" s="135">
        <v>50000</v>
      </c>
      <c r="J30" s="15">
        <f>SUM(D30:H30)</f>
        <v>50000</v>
      </c>
    </row>
    <row r="31" spans="2:10" x14ac:dyDescent="0.25">
      <c r="B31" s="23" t="s">
        <v>71</v>
      </c>
      <c r="C31" s="126" t="s">
        <v>274</v>
      </c>
      <c r="D31" s="127">
        <v>100000</v>
      </c>
      <c r="E31" s="95" t="s">
        <v>62</v>
      </c>
      <c r="F31" s="95" t="s">
        <v>62</v>
      </c>
      <c r="G31" s="95" t="s">
        <v>62</v>
      </c>
      <c r="H31" s="95" t="s">
        <v>62</v>
      </c>
      <c r="I31" s="135">
        <v>100000</v>
      </c>
      <c r="J31" s="15">
        <f>SUM(D31:H31)</f>
        <v>100000</v>
      </c>
    </row>
    <row r="32" spans="2:10" x14ac:dyDescent="0.25">
      <c r="B32" s="23"/>
      <c r="C32" s="9" t="s">
        <v>78</v>
      </c>
      <c r="D32" s="12">
        <f>SUM(D29:D31)</f>
        <v>270000</v>
      </c>
      <c r="E32" s="12">
        <f>SUM(E29:E31)</f>
        <v>0</v>
      </c>
      <c r="F32" s="12">
        <f>SUM(F29:F31)</f>
        <v>0</v>
      </c>
      <c r="G32" s="12">
        <f>SUM(G29:G31)</f>
        <v>0</v>
      </c>
      <c r="H32" s="12">
        <f>SUM(H29:H31)</f>
        <v>0</v>
      </c>
      <c r="J32" s="16">
        <f>SUM(D32:H32)</f>
        <v>270000</v>
      </c>
    </row>
    <row r="33" spans="2:12" x14ac:dyDescent="0.25">
      <c r="B33" s="23"/>
      <c r="C33" s="14" t="s">
        <v>79</v>
      </c>
      <c r="D33" s="13" t="s">
        <v>62</v>
      </c>
      <c r="E33" s="10"/>
      <c r="F33" s="10"/>
      <c r="G33" s="10"/>
      <c r="H33" s="10"/>
      <c r="J33" s="15"/>
    </row>
    <row r="34" spans="2:12" x14ac:dyDescent="0.25">
      <c r="B34" s="23"/>
      <c r="C34" s="124" t="s">
        <v>275</v>
      </c>
      <c r="D34" s="125">
        <v>50000</v>
      </c>
      <c r="E34" s="125">
        <v>50000</v>
      </c>
      <c r="F34" s="125">
        <v>50000</v>
      </c>
      <c r="G34" s="125">
        <v>50000</v>
      </c>
      <c r="H34" s="125">
        <v>50000</v>
      </c>
      <c r="I34" s="134">
        <v>250000</v>
      </c>
      <c r="J34" s="15">
        <f>SUM(D34:H34)</f>
        <v>250000</v>
      </c>
      <c r="L34" t="s">
        <v>108</v>
      </c>
    </row>
    <row r="35" spans="2:12" x14ac:dyDescent="0.25">
      <c r="B35" s="23"/>
      <c r="C35" s="25"/>
      <c r="D35" s="15"/>
      <c r="E35" s="11"/>
      <c r="F35" s="11"/>
      <c r="G35" s="11"/>
      <c r="H35" s="11"/>
      <c r="J35" s="15">
        <f>SUM(D35:H35)</f>
        <v>0</v>
      </c>
    </row>
    <row r="36" spans="2:12" x14ac:dyDescent="0.25">
      <c r="B36" s="23"/>
      <c r="C36" s="9" t="s">
        <v>81</v>
      </c>
      <c r="D36" s="16">
        <f>SUM(D34:D35)</f>
        <v>50000</v>
      </c>
      <c r="E36" s="16">
        <f>SUM(E34:E35)</f>
        <v>50000</v>
      </c>
      <c r="F36" s="16">
        <f>SUM(F34:F35)</f>
        <v>50000</v>
      </c>
      <c r="G36" s="16">
        <f>SUM(G34:G35)</f>
        <v>50000</v>
      </c>
      <c r="H36" s="16">
        <f>SUM(H34:H35)</f>
        <v>50000</v>
      </c>
      <c r="J36" s="16">
        <f>SUM(D36:H36)</f>
        <v>250000</v>
      </c>
    </row>
    <row r="37" spans="2:12" x14ac:dyDescent="0.25">
      <c r="B37" s="23"/>
      <c r="C37" s="14" t="s">
        <v>82</v>
      </c>
      <c r="D37" s="13" t="s">
        <v>62</v>
      </c>
      <c r="E37" s="10"/>
      <c r="F37" s="10"/>
      <c r="G37" s="10"/>
      <c r="H37" s="10"/>
      <c r="J37" s="15"/>
    </row>
    <row r="38" spans="2:12" ht="30" x14ac:dyDescent="0.25">
      <c r="B38" s="23"/>
      <c r="C38" s="96" t="s">
        <v>276</v>
      </c>
      <c r="D38" s="136">
        <v>15000</v>
      </c>
      <c r="E38" s="125" t="s">
        <v>62</v>
      </c>
      <c r="F38" s="125" t="s">
        <v>62</v>
      </c>
      <c r="G38" s="125" t="s">
        <v>62</v>
      </c>
      <c r="H38" s="125" t="s">
        <v>62</v>
      </c>
      <c r="I38" s="134">
        <v>15000</v>
      </c>
      <c r="J38" s="15">
        <f t="shared" ref="J38:J43" si="3">SUM(D38:H38)</f>
        <v>15000</v>
      </c>
    </row>
    <row r="39" spans="2:12" x14ac:dyDescent="0.25">
      <c r="B39" s="23"/>
      <c r="C39" s="124" t="s">
        <v>277</v>
      </c>
      <c r="D39" s="127">
        <v>50000</v>
      </c>
      <c r="E39" s="127" t="s">
        <v>62</v>
      </c>
      <c r="F39" s="127" t="s">
        <v>62</v>
      </c>
      <c r="G39" s="127" t="s">
        <v>62</v>
      </c>
      <c r="H39" s="127" t="s">
        <v>62</v>
      </c>
      <c r="I39" s="135">
        <v>50000</v>
      </c>
      <c r="J39" s="15">
        <f t="shared" si="3"/>
        <v>50000</v>
      </c>
    </row>
    <row r="40" spans="2:12" ht="30" x14ac:dyDescent="0.25">
      <c r="B40" s="23"/>
      <c r="C40" s="126" t="s">
        <v>278</v>
      </c>
      <c r="D40" s="127">
        <v>150000</v>
      </c>
      <c r="E40" s="127">
        <v>150000</v>
      </c>
      <c r="F40" s="127">
        <v>15000</v>
      </c>
      <c r="G40" s="127">
        <v>15000</v>
      </c>
      <c r="H40" s="127">
        <v>15000</v>
      </c>
      <c r="I40" s="135">
        <v>345000</v>
      </c>
      <c r="J40" s="15">
        <f t="shared" si="3"/>
        <v>345000</v>
      </c>
    </row>
    <row r="41" spans="2:12" x14ac:dyDescent="0.25">
      <c r="B41" s="23"/>
      <c r="C41" s="25"/>
      <c r="D41" s="15"/>
      <c r="E41" s="15"/>
      <c r="F41" s="15"/>
      <c r="G41" s="15"/>
      <c r="H41" s="15"/>
      <c r="I41" s="35"/>
      <c r="J41" s="15">
        <f t="shared" si="3"/>
        <v>0</v>
      </c>
    </row>
    <row r="42" spans="2:12" x14ac:dyDescent="0.25">
      <c r="B42" s="23"/>
      <c r="C42" s="25"/>
      <c r="D42" s="15"/>
      <c r="E42" s="15"/>
      <c r="F42" s="15"/>
      <c r="G42" s="15"/>
      <c r="H42" s="15"/>
      <c r="J42" s="15">
        <f t="shared" si="3"/>
        <v>0</v>
      </c>
    </row>
    <row r="43" spans="2:12" x14ac:dyDescent="0.25">
      <c r="B43" s="23"/>
      <c r="C43" s="9" t="s">
        <v>83</v>
      </c>
      <c r="D43" s="16">
        <f>SUM(D38:D42)</f>
        <v>215000</v>
      </c>
      <c r="E43" s="16">
        <f>SUM(E38:E42)</f>
        <v>150000</v>
      </c>
      <c r="F43" s="16">
        <f>SUM(F38:F42)</f>
        <v>15000</v>
      </c>
      <c r="G43" s="16">
        <f>SUM(G38:G42)</f>
        <v>15000</v>
      </c>
      <c r="H43" s="16">
        <f>SUM(H38:H42)</f>
        <v>15000</v>
      </c>
      <c r="J43" s="16">
        <f t="shared" si="3"/>
        <v>410000</v>
      </c>
    </row>
    <row r="44" spans="2:12" x14ac:dyDescent="0.25">
      <c r="B44" s="23"/>
      <c r="C44" s="14" t="s">
        <v>84</v>
      </c>
      <c r="D44" s="13" t="s">
        <v>62</v>
      </c>
      <c r="E44" s="10"/>
      <c r="F44" s="10"/>
      <c r="G44" s="10"/>
      <c r="H44" s="10"/>
      <c r="J44" s="15"/>
    </row>
    <row r="45" spans="2:12" x14ac:dyDescent="0.25">
      <c r="B45" s="23"/>
      <c r="C45" s="25" t="s">
        <v>310</v>
      </c>
      <c r="D45" s="15">
        <v>7500</v>
      </c>
      <c r="E45" s="15">
        <v>7500</v>
      </c>
      <c r="F45" s="15">
        <v>7500</v>
      </c>
      <c r="G45" s="15">
        <v>7500</v>
      </c>
      <c r="H45" s="15">
        <v>5000</v>
      </c>
      <c r="I45" s="35">
        <v>375000</v>
      </c>
      <c r="J45" s="15">
        <f t="shared" ref="J45:J52" si="4">SUM(D45:H45)</f>
        <v>35000</v>
      </c>
    </row>
    <row r="46" spans="2:12" x14ac:dyDescent="0.25">
      <c r="B46" s="23"/>
      <c r="C46" s="124" t="s">
        <v>318</v>
      </c>
      <c r="D46" s="125">
        <v>7500</v>
      </c>
      <c r="E46" s="168">
        <v>7500</v>
      </c>
      <c r="F46" s="168">
        <v>7500</v>
      </c>
      <c r="G46" s="168">
        <v>7500</v>
      </c>
      <c r="H46" s="168">
        <v>5000</v>
      </c>
      <c r="I46" s="35">
        <v>781250</v>
      </c>
      <c r="J46" s="15">
        <f t="shared" si="4"/>
        <v>35000</v>
      </c>
    </row>
    <row r="47" spans="2:12" x14ac:dyDescent="0.25">
      <c r="B47" s="23"/>
      <c r="C47" s="25"/>
      <c r="D47" s="15"/>
      <c r="E47" s="15"/>
      <c r="F47" s="15"/>
      <c r="G47" s="15"/>
      <c r="H47" s="15"/>
      <c r="I47" s="35">
        <v>2083335</v>
      </c>
      <c r="J47" s="15">
        <f t="shared" si="4"/>
        <v>0</v>
      </c>
    </row>
    <row r="48" spans="2:12" x14ac:dyDescent="0.25">
      <c r="B48" s="23"/>
      <c r="C48" s="25"/>
      <c r="D48" s="15"/>
      <c r="E48" s="11"/>
      <c r="F48" s="11"/>
      <c r="G48" s="11"/>
      <c r="H48" s="11"/>
      <c r="J48" s="15">
        <f t="shared" si="4"/>
        <v>0</v>
      </c>
    </row>
    <row r="49" spans="2:10" x14ac:dyDescent="0.25">
      <c r="B49" s="23"/>
      <c r="C49" s="25"/>
      <c r="D49" s="15"/>
      <c r="E49" s="11"/>
      <c r="F49" s="11"/>
      <c r="G49" s="11"/>
      <c r="H49" s="11"/>
      <c r="J49" s="15">
        <f t="shared" si="4"/>
        <v>0</v>
      </c>
    </row>
    <row r="50" spans="2:10" x14ac:dyDescent="0.25">
      <c r="B50" s="23"/>
      <c r="C50" s="10"/>
      <c r="D50" s="15"/>
      <c r="E50" s="11"/>
      <c r="F50" s="11"/>
      <c r="G50" s="11"/>
      <c r="H50" s="11"/>
      <c r="J50" s="15">
        <f t="shared" si="4"/>
        <v>0</v>
      </c>
    </row>
    <row r="51" spans="2:10" x14ac:dyDescent="0.25">
      <c r="B51" s="24"/>
      <c r="C51" s="9" t="s">
        <v>34</v>
      </c>
      <c r="D51" s="16">
        <f>SUM(D45:D50)</f>
        <v>15000</v>
      </c>
      <c r="E51" s="16">
        <f>SUM(E45:E50)</f>
        <v>15000</v>
      </c>
      <c r="F51" s="16">
        <f>SUM(F45:F50)</f>
        <v>15000</v>
      </c>
      <c r="G51" s="16">
        <f>SUM(G45:G50)</f>
        <v>15000</v>
      </c>
      <c r="H51" s="16">
        <f>SUM(H45:H50)</f>
        <v>10000</v>
      </c>
      <c r="J51" s="16">
        <f t="shared" si="4"/>
        <v>70000</v>
      </c>
    </row>
    <row r="52" spans="2:10" x14ac:dyDescent="0.25">
      <c r="B52" s="24"/>
      <c r="C52" s="9" t="s">
        <v>35</v>
      </c>
      <c r="D52" s="16">
        <f>SUM(D51,D43,D36,D32,D27,D16,D11)</f>
        <v>550000</v>
      </c>
      <c r="E52" s="16">
        <f>SUM(E51,E43,E36,E32,E27,E16,E11)</f>
        <v>215000</v>
      </c>
      <c r="F52" s="16">
        <f>SUM(F51,F43,F36,F32,F27,F16,F11)</f>
        <v>80000</v>
      </c>
      <c r="G52" s="16">
        <f>SUM(G51,G43,G36,G32,G27,G16,G11)</f>
        <v>80000</v>
      </c>
      <c r="H52" s="16">
        <f>SUM(H51,H43,H36,H32,H27,H16,H11)</f>
        <v>75000</v>
      </c>
      <c r="J52" s="16">
        <f t="shared" si="4"/>
        <v>1000000</v>
      </c>
    </row>
    <row r="53" spans="2:10" x14ac:dyDescent="0.25">
      <c r="B53" s="6"/>
      <c r="D53"/>
      <c r="E53"/>
      <c r="H53"/>
      <c r="I53"/>
      <c r="J53" t="s">
        <v>36</v>
      </c>
    </row>
    <row r="54" spans="2:10" ht="30" x14ac:dyDescent="0.25">
      <c r="B54" s="67" t="s">
        <v>85</v>
      </c>
      <c r="C54" s="17" t="s">
        <v>85</v>
      </c>
      <c r="D54" s="18"/>
      <c r="E54" s="18"/>
      <c r="F54" s="18"/>
      <c r="G54" s="18"/>
      <c r="H54" s="18"/>
      <c r="I54"/>
      <c r="J54" s="18" t="s">
        <v>36</v>
      </c>
    </row>
    <row r="55" spans="2:10" x14ac:dyDescent="0.25">
      <c r="B55" s="23"/>
      <c r="C55" s="124"/>
      <c r="D55" s="125"/>
      <c r="E55" s="168"/>
      <c r="F55" s="168"/>
      <c r="G55" s="168"/>
      <c r="H55" s="168"/>
      <c r="I55" s="134">
        <v>70000</v>
      </c>
      <c r="J55" s="15">
        <f>SUM(D55:H55)</f>
        <v>0</v>
      </c>
    </row>
    <row r="56" spans="2:10" x14ac:dyDescent="0.25">
      <c r="B56" s="23"/>
      <c r="C56" s="25"/>
      <c r="D56" s="13"/>
      <c r="E56" s="10"/>
      <c r="F56" s="10"/>
      <c r="G56" s="10"/>
      <c r="H56" s="10"/>
      <c r="J56" s="15">
        <f>SUM(D56:H56)</f>
        <v>0</v>
      </c>
    </row>
    <row r="57" spans="2:10" x14ac:dyDescent="0.25">
      <c r="B57" s="24"/>
      <c r="C57" s="9" t="s">
        <v>37</v>
      </c>
      <c r="D57" s="16">
        <f>SUM(D55:D56)</f>
        <v>0</v>
      </c>
      <c r="E57" s="16">
        <f>SUM(E55:E56)</f>
        <v>0</v>
      </c>
      <c r="F57" s="16">
        <f>SUM(F55:F56)</f>
        <v>0</v>
      </c>
      <c r="G57" s="16">
        <f>SUM(G55:G56)</f>
        <v>0</v>
      </c>
      <c r="H57" s="16">
        <f>SUM(H55:H56)</f>
        <v>0</v>
      </c>
      <c r="J57" s="16">
        <f>SUM(D57:H57)</f>
        <v>0</v>
      </c>
    </row>
    <row r="58" spans="2:10" ht="15.75" thickBot="1" x14ac:dyDescent="0.3">
      <c r="B58" s="6"/>
      <c r="D58"/>
      <c r="E58"/>
      <c r="H58"/>
      <c r="I58"/>
      <c r="J58" t="s">
        <v>36</v>
      </c>
    </row>
    <row r="59" spans="2:10" s="1" customFormat="1" ht="30.75" thickBot="1" x14ac:dyDescent="0.3">
      <c r="B59" s="19" t="s">
        <v>38</v>
      </c>
      <c r="C59" s="19"/>
      <c r="D59" s="20">
        <f t="shared" ref="D59:J59" si="5">SUM(D57,D52)</f>
        <v>550000</v>
      </c>
      <c r="E59" s="20">
        <f t="shared" si="5"/>
        <v>215000</v>
      </c>
      <c r="F59" s="20">
        <f t="shared" si="5"/>
        <v>80000</v>
      </c>
      <c r="G59" s="20">
        <f t="shared" si="5"/>
        <v>80000</v>
      </c>
      <c r="H59" s="20">
        <f t="shared" si="5"/>
        <v>75000</v>
      </c>
      <c r="I59" s="7">
        <f t="shared" si="5"/>
        <v>0</v>
      </c>
      <c r="J59" s="20">
        <f t="shared" si="5"/>
        <v>1000000</v>
      </c>
    </row>
    <row r="60" spans="2:10" x14ac:dyDescent="0.25">
      <c r="B60" s="6"/>
      <c r="D60" s="167"/>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row r="74" spans="2:2" x14ac:dyDescent="0.25">
      <c r="B74" s="6"/>
    </row>
  </sheetData>
  <pageMargins left="0.7" right="0.7" top="0.75" bottom="0.75" header="0.3" footer="0.3"/>
  <pageSetup scale="58"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C84A9-CD2C-43C0-91D1-978A6C6F409F}">
  <sheetPr>
    <tabColor theme="9" tint="0.39997558519241921"/>
    <pageSetUpPr fitToPage="1"/>
  </sheetPr>
  <dimension ref="B2:AJ73"/>
  <sheetViews>
    <sheetView showGridLines="0" tabSelected="1" zoomScale="85" zoomScaleNormal="85" workbookViewId="0">
      <pane xSplit="3" ySplit="6" topLeftCell="D33" activePane="bottomRight" state="frozen"/>
      <selection pane="topRight" activeCell="R20" sqref="R20:W20"/>
      <selection pane="bottomLeft" activeCell="R20" sqref="R20:W20"/>
      <selection pane="bottomRight" activeCell="J50" sqref="J50"/>
    </sheetView>
  </sheetViews>
  <sheetFormatPr defaultColWidth="9.28515625" defaultRowHeight="15" x14ac:dyDescent="0.25"/>
  <cols>
    <col min="1" max="1" width="3.28515625" customWidth="1"/>
    <col min="2" max="2" width="11.28515625" customWidth="1"/>
    <col min="3" max="3" width="46.42578125" customWidth="1"/>
    <col min="4" max="4" width="13.28515625" style="6" customWidth="1"/>
    <col min="5" max="5" width="13.28515625" style="68" customWidth="1"/>
    <col min="6" max="7" width="13.28515625" customWidth="1"/>
    <col min="8" max="8" width="12.7109375" style="68" customWidth="1"/>
    <col min="9" max="9" width="0.7109375" style="7" customWidth="1"/>
    <col min="10" max="10" width="14.5703125" customWidth="1"/>
    <col min="11" max="11" width="10.28515625" customWidth="1"/>
    <col min="12" max="12" width="26.5703125" customWidth="1"/>
    <col min="13" max="13" width="32.42578125" customWidth="1"/>
  </cols>
  <sheetData>
    <row r="2" spans="2:36" ht="23.25" x14ac:dyDescent="0.35">
      <c r="B2" s="30" t="s">
        <v>279</v>
      </c>
    </row>
    <row r="3" spans="2:36" ht="15.75" x14ac:dyDescent="0.25">
      <c r="B3" s="63" t="s">
        <v>87</v>
      </c>
      <c r="L3" s="69" t="s">
        <v>88</v>
      </c>
    </row>
    <row r="4" spans="2:36" x14ac:dyDescent="0.25">
      <c r="B4" s="5"/>
    </row>
    <row r="5" spans="2:36" ht="18.75" x14ac:dyDescent="0.3">
      <c r="B5" s="36" t="s">
        <v>18</v>
      </c>
      <c r="C5" s="37"/>
      <c r="D5" s="37"/>
      <c r="E5" s="37"/>
      <c r="F5" s="37"/>
      <c r="G5" s="37"/>
      <c r="H5" s="37"/>
      <c r="I5" s="37"/>
      <c r="J5" s="38"/>
    </row>
    <row r="6" spans="2:36" ht="15" customHeight="1" x14ac:dyDescent="0.25">
      <c r="B6" s="39" t="s">
        <v>19</v>
      </c>
      <c r="C6" s="39" t="s">
        <v>20</v>
      </c>
      <c r="D6" s="39" t="s">
        <v>21</v>
      </c>
      <c r="E6" s="40" t="s">
        <v>22</v>
      </c>
      <c r="F6" s="40" t="s">
        <v>23</v>
      </c>
      <c r="G6" s="40" t="s">
        <v>24</v>
      </c>
      <c r="H6" s="41" t="s">
        <v>25</v>
      </c>
      <c r="I6" s="42"/>
      <c r="J6" s="43" t="s">
        <v>26</v>
      </c>
    </row>
    <row r="7" spans="2:36" s="5" customFormat="1" ht="15" customHeight="1" x14ac:dyDescent="0.25">
      <c r="B7" s="22" t="s">
        <v>27</v>
      </c>
      <c r="C7" s="26" t="s">
        <v>61</v>
      </c>
      <c r="D7" s="10" t="s">
        <v>62</v>
      </c>
      <c r="E7" s="10" t="s">
        <v>62</v>
      </c>
      <c r="F7" s="10" t="s">
        <v>62</v>
      </c>
      <c r="G7" s="10"/>
      <c r="H7" s="10" t="s">
        <v>62</v>
      </c>
      <c r="I7" s="7"/>
      <c r="J7" s="8" t="s">
        <v>62</v>
      </c>
      <c r="K7"/>
      <c r="L7"/>
      <c r="M7"/>
      <c r="N7"/>
      <c r="O7"/>
      <c r="P7"/>
      <c r="Q7"/>
      <c r="R7"/>
      <c r="S7"/>
      <c r="T7"/>
      <c r="U7"/>
      <c r="V7"/>
      <c r="W7"/>
      <c r="X7"/>
      <c r="Y7"/>
      <c r="Z7"/>
      <c r="AA7"/>
      <c r="AB7"/>
      <c r="AC7"/>
      <c r="AD7"/>
      <c r="AE7"/>
      <c r="AF7"/>
      <c r="AG7"/>
      <c r="AH7"/>
      <c r="AI7"/>
      <c r="AJ7"/>
    </row>
    <row r="8" spans="2:36" x14ac:dyDescent="0.25">
      <c r="B8" s="23"/>
      <c r="C8" s="70" t="s">
        <v>280</v>
      </c>
      <c r="D8" s="110">
        <v>61440</v>
      </c>
      <c r="E8" s="110">
        <v>61440</v>
      </c>
      <c r="F8" s="110">
        <v>61440</v>
      </c>
      <c r="G8" s="110">
        <v>61440</v>
      </c>
      <c r="H8" s="110">
        <v>0</v>
      </c>
      <c r="I8" s="35">
        <v>450000</v>
      </c>
      <c r="J8" s="15">
        <f>SUM(D8:H8)</f>
        <v>245760</v>
      </c>
    </row>
    <row r="9" spans="2:36" x14ac:dyDescent="0.25">
      <c r="B9" s="23"/>
      <c r="C9" s="70" t="s">
        <v>281</v>
      </c>
      <c r="D9" s="110">
        <v>192000</v>
      </c>
      <c r="E9" s="110">
        <v>192000</v>
      </c>
      <c r="F9" s="110">
        <v>192000</v>
      </c>
      <c r="G9" s="110">
        <v>192000</v>
      </c>
      <c r="H9" s="110">
        <v>0</v>
      </c>
      <c r="J9" s="15">
        <f>SUM(D9:H9)</f>
        <v>768000</v>
      </c>
    </row>
    <row r="10" spans="2:36" x14ac:dyDescent="0.25">
      <c r="B10" s="23"/>
      <c r="C10" s="27"/>
      <c r="D10" s="110"/>
      <c r="E10" s="110"/>
      <c r="F10" s="110"/>
      <c r="G10" s="110"/>
      <c r="H10" s="110"/>
      <c r="J10" s="15">
        <f>SUM(D10:H10)</f>
        <v>0</v>
      </c>
    </row>
    <row r="11" spans="2:36" x14ac:dyDescent="0.25">
      <c r="B11" s="23"/>
      <c r="C11" s="9" t="s">
        <v>28</v>
      </c>
      <c r="D11" s="119">
        <f>SUM(D8:D10)</f>
        <v>253440</v>
      </c>
      <c r="E11" s="119">
        <f t="shared" ref="E11:J11" si="0">SUM(E8:E10)</f>
        <v>253440</v>
      </c>
      <c r="F11" s="119">
        <f t="shared" si="0"/>
        <v>253440</v>
      </c>
      <c r="G11" s="119">
        <f t="shared" si="0"/>
        <v>253440</v>
      </c>
      <c r="H11" s="119">
        <f t="shared" si="0"/>
        <v>0</v>
      </c>
      <c r="I11" s="7">
        <f t="shared" si="0"/>
        <v>450000</v>
      </c>
      <c r="J11" s="16">
        <f t="shared" si="0"/>
        <v>1013760</v>
      </c>
    </row>
    <row r="12" spans="2:36" x14ac:dyDescent="0.25">
      <c r="B12" s="23"/>
      <c r="C12" s="14" t="s">
        <v>65</v>
      </c>
      <c r="D12" s="110" t="s">
        <v>62</v>
      </c>
      <c r="E12" s="110"/>
      <c r="F12" s="110"/>
      <c r="G12" s="110"/>
      <c r="H12" s="110"/>
      <c r="J12" s="8" t="s">
        <v>62</v>
      </c>
    </row>
    <row r="13" spans="2:36" x14ac:dyDescent="0.25">
      <c r="B13" s="23"/>
      <c r="C13" s="70" t="s">
        <v>282</v>
      </c>
      <c r="D13" s="110">
        <v>70963</v>
      </c>
      <c r="E13" s="110">
        <v>70963</v>
      </c>
      <c r="F13" s="110">
        <v>70963</v>
      </c>
      <c r="G13" s="110">
        <v>70963</v>
      </c>
      <c r="H13" s="110">
        <v>0</v>
      </c>
      <c r="J13" s="15">
        <f>SUM(D13:H13)</f>
        <v>283852</v>
      </c>
    </row>
    <row r="14" spans="2:36" x14ac:dyDescent="0.25">
      <c r="B14" s="23"/>
      <c r="C14" s="25"/>
      <c r="D14" s="110"/>
      <c r="E14" s="110"/>
      <c r="F14" s="110"/>
      <c r="G14" s="110"/>
      <c r="H14" s="110"/>
      <c r="J14" s="15">
        <f>SUM(D14:H14)</f>
        <v>0</v>
      </c>
    </row>
    <row r="15" spans="2:36" x14ac:dyDescent="0.25">
      <c r="B15" s="23"/>
      <c r="C15" s="10"/>
      <c r="D15" s="110"/>
      <c r="E15" s="110"/>
      <c r="F15" s="110"/>
      <c r="G15" s="110"/>
      <c r="H15" s="110"/>
      <c r="J15" s="15">
        <f>SUM(D15:H15)</f>
        <v>0</v>
      </c>
    </row>
    <row r="16" spans="2:36" x14ac:dyDescent="0.25">
      <c r="B16" s="23"/>
      <c r="C16" s="9" t="s">
        <v>67</v>
      </c>
      <c r="D16" s="119">
        <f>SUM(D13:D15)</f>
        <v>70963</v>
      </c>
      <c r="E16" s="119">
        <f t="shared" ref="E16:I16" si="1">SUM(E13:E15)</f>
        <v>70963</v>
      </c>
      <c r="F16" s="119">
        <f t="shared" si="1"/>
        <v>70963</v>
      </c>
      <c r="G16" s="119">
        <f t="shared" si="1"/>
        <v>70963</v>
      </c>
      <c r="H16" s="119">
        <f t="shared" si="1"/>
        <v>0</v>
      </c>
      <c r="I16" s="7">
        <f t="shared" si="1"/>
        <v>0</v>
      </c>
      <c r="J16" s="16">
        <f>SUM(D16:H16)</f>
        <v>283852</v>
      </c>
    </row>
    <row r="17" spans="2:10" x14ac:dyDescent="0.25">
      <c r="B17" s="23"/>
      <c r="C17" s="14" t="s">
        <v>68</v>
      </c>
      <c r="D17" s="110" t="s">
        <v>62</v>
      </c>
      <c r="E17" s="110"/>
      <c r="F17" s="110"/>
      <c r="G17" s="110"/>
      <c r="H17" s="110"/>
      <c r="J17" s="8" t="s">
        <v>62</v>
      </c>
    </row>
    <row r="18" spans="2:10" x14ac:dyDescent="0.25">
      <c r="B18" s="23"/>
      <c r="C18" s="70"/>
      <c r="D18" s="110"/>
      <c r="E18" s="110"/>
      <c r="F18" s="110"/>
      <c r="G18" s="110"/>
      <c r="H18" s="110"/>
      <c r="J18" s="15">
        <f t="shared" ref="J18:J27" si="2">SUM(D18:H18)</f>
        <v>0</v>
      </c>
    </row>
    <row r="19" spans="2:10" x14ac:dyDescent="0.25">
      <c r="B19" s="23"/>
      <c r="C19" s="29"/>
      <c r="D19" s="110"/>
      <c r="E19" s="110"/>
      <c r="F19" s="110"/>
      <c r="G19" s="110"/>
      <c r="H19" s="110"/>
      <c r="J19" s="15">
        <f t="shared" si="2"/>
        <v>0</v>
      </c>
    </row>
    <row r="20" spans="2:10" x14ac:dyDescent="0.25">
      <c r="B20" s="23"/>
      <c r="C20" s="29"/>
      <c r="D20" s="110"/>
      <c r="E20" s="110"/>
      <c r="F20" s="110"/>
      <c r="G20" s="110"/>
      <c r="H20" s="110"/>
      <c r="I20" s="35">
        <v>2000</v>
      </c>
      <c r="J20" s="15">
        <f t="shared" si="2"/>
        <v>0</v>
      </c>
    </row>
    <row r="21" spans="2:10" x14ac:dyDescent="0.25">
      <c r="B21" s="23"/>
      <c r="C21" s="29"/>
      <c r="D21" s="110"/>
      <c r="E21" s="110"/>
      <c r="F21" s="110"/>
      <c r="G21" s="110"/>
      <c r="H21" s="110"/>
      <c r="I21" s="35">
        <v>250</v>
      </c>
      <c r="J21" s="15">
        <f t="shared" si="2"/>
        <v>0</v>
      </c>
    </row>
    <row r="22" spans="2:10" x14ac:dyDescent="0.25">
      <c r="B22" s="23"/>
      <c r="C22" s="25"/>
      <c r="D22" s="110"/>
      <c r="E22" s="110"/>
      <c r="F22" s="110"/>
      <c r="G22" s="110"/>
      <c r="H22" s="110"/>
      <c r="I22" s="35">
        <v>2250</v>
      </c>
      <c r="J22" s="15">
        <f t="shared" si="2"/>
        <v>0</v>
      </c>
    </row>
    <row r="23" spans="2:10" x14ac:dyDescent="0.25">
      <c r="B23" s="23"/>
      <c r="C23" s="29"/>
      <c r="D23" s="110"/>
      <c r="E23" s="110"/>
      <c r="F23" s="110"/>
      <c r="G23" s="110"/>
      <c r="H23" s="110"/>
      <c r="I23" s="35">
        <v>1243</v>
      </c>
      <c r="J23" s="15">
        <f t="shared" si="2"/>
        <v>0</v>
      </c>
    </row>
    <row r="24" spans="2:10" x14ac:dyDescent="0.25">
      <c r="B24" s="23"/>
      <c r="C24" s="29"/>
      <c r="D24" s="110"/>
      <c r="E24" s="110"/>
      <c r="F24" s="110"/>
      <c r="G24" s="110"/>
      <c r="H24" s="110"/>
      <c r="I24" s="35">
        <v>225</v>
      </c>
      <c r="J24" s="15">
        <f t="shared" si="2"/>
        <v>0</v>
      </c>
    </row>
    <row r="25" spans="2:10" x14ac:dyDescent="0.25">
      <c r="B25" s="23"/>
      <c r="C25" s="29"/>
      <c r="D25" s="110"/>
      <c r="E25" s="110"/>
      <c r="F25" s="110"/>
      <c r="G25" s="110"/>
      <c r="H25" s="110"/>
      <c r="I25" s="35">
        <v>400</v>
      </c>
      <c r="J25" s="15">
        <f t="shared" si="2"/>
        <v>0</v>
      </c>
    </row>
    <row r="26" spans="2:10" x14ac:dyDescent="0.25">
      <c r="B26" s="23"/>
      <c r="C26" s="25"/>
      <c r="D26" s="110"/>
      <c r="E26" s="110"/>
      <c r="F26" s="110"/>
      <c r="G26" s="110"/>
      <c r="H26" s="110"/>
      <c r="I26" s="35">
        <v>1638</v>
      </c>
      <c r="J26" s="15">
        <f t="shared" si="2"/>
        <v>0</v>
      </c>
    </row>
    <row r="27" spans="2:10" x14ac:dyDescent="0.25">
      <c r="B27" s="23"/>
      <c r="C27" s="9" t="s">
        <v>76</v>
      </c>
      <c r="D27" s="119">
        <f>SUM(D20:D26)</f>
        <v>0</v>
      </c>
      <c r="E27" s="119">
        <f>SUM(E20:E26)</f>
        <v>0</v>
      </c>
      <c r="F27" s="119">
        <f>SUM(F20:F26)</f>
        <v>0</v>
      </c>
      <c r="G27" s="119">
        <f>SUM(G20:G26)</f>
        <v>0</v>
      </c>
      <c r="H27" s="119">
        <f>SUM(H20:H26)</f>
        <v>0</v>
      </c>
      <c r="J27" s="16">
        <f t="shared" si="2"/>
        <v>0</v>
      </c>
    </row>
    <row r="28" spans="2:10" x14ac:dyDescent="0.25">
      <c r="B28" s="23"/>
      <c r="C28" s="14" t="s">
        <v>77</v>
      </c>
      <c r="D28" s="110"/>
      <c r="E28" s="110"/>
      <c r="F28" s="110"/>
      <c r="G28" s="110"/>
      <c r="H28" s="110"/>
      <c r="J28" s="15" t="s">
        <v>36</v>
      </c>
    </row>
    <row r="29" spans="2:10" x14ac:dyDescent="0.25">
      <c r="B29" s="23"/>
      <c r="C29" s="70" t="s">
        <v>283</v>
      </c>
      <c r="D29" s="110">
        <v>100000</v>
      </c>
      <c r="E29" s="110"/>
      <c r="F29" s="110"/>
      <c r="G29" s="110"/>
      <c r="H29" s="110"/>
      <c r="J29" s="15">
        <f>SUM(D29:H29)</f>
        <v>100000</v>
      </c>
    </row>
    <row r="30" spans="2:10" x14ac:dyDescent="0.25">
      <c r="B30" s="23" t="s">
        <v>71</v>
      </c>
      <c r="C30" s="145" t="s">
        <v>284</v>
      </c>
      <c r="D30" s="110">
        <v>20000</v>
      </c>
      <c r="E30" s="110"/>
      <c r="F30" s="110"/>
      <c r="G30" s="110"/>
      <c r="H30" s="110"/>
      <c r="J30" s="15">
        <f>SUM(D30:H30)</f>
        <v>20000</v>
      </c>
    </row>
    <row r="31" spans="2:10" x14ac:dyDescent="0.25">
      <c r="B31" s="23"/>
      <c r="C31" s="9" t="s">
        <v>78</v>
      </c>
      <c r="D31" s="109">
        <f>SUM(D29:D30)</f>
        <v>120000</v>
      </c>
      <c r="E31" s="109">
        <f>SUM(E29:E30)</f>
        <v>0</v>
      </c>
      <c r="F31" s="109">
        <f>SUM(F29:F30)</f>
        <v>0</v>
      </c>
      <c r="G31" s="109">
        <f>SUM(G29:G30)</f>
        <v>0</v>
      </c>
      <c r="H31" s="109">
        <f>SUM(H29:H30)</f>
        <v>0</v>
      </c>
      <c r="J31" s="16">
        <f>SUM(D31:H31)</f>
        <v>120000</v>
      </c>
    </row>
    <row r="32" spans="2:10" x14ac:dyDescent="0.25">
      <c r="B32" s="23"/>
      <c r="C32" s="14" t="s">
        <v>79</v>
      </c>
      <c r="D32" s="110" t="s">
        <v>62</v>
      </c>
      <c r="E32" s="110"/>
      <c r="F32" s="110"/>
      <c r="G32" s="110"/>
      <c r="H32" s="110"/>
      <c r="J32" s="15"/>
    </row>
    <row r="33" spans="2:12" ht="30" x14ac:dyDescent="0.25">
      <c r="B33" s="23"/>
      <c r="C33" s="74" t="s">
        <v>285</v>
      </c>
      <c r="D33" s="120">
        <v>136320</v>
      </c>
      <c r="E33" s="121">
        <v>121480</v>
      </c>
      <c r="F33" s="121">
        <v>128280</v>
      </c>
      <c r="G33" s="121">
        <v>121480</v>
      </c>
      <c r="H33" s="121">
        <v>0</v>
      </c>
      <c r="I33" s="107">
        <v>507562</v>
      </c>
      <c r="J33" s="15">
        <f>SUM(D33:H33)</f>
        <v>507560</v>
      </c>
      <c r="L33" t="s">
        <v>108</v>
      </c>
    </row>
    <row r="34" spans="2:12" x14ac:dyDescent="0.25">
      <c r="B34" s="23"/>
      <c r="C34" s="70" t="s">
        <v>286</v>
      </c>
      <c r="D34" s="120">
        <v>60458</v>
      </c>
      <c r="E34" s="121">
        <v>17125</v>
      </c>
      <c r="F34" s="121">
        <v>60458</v>
      </c>
      <c r="G34" s="121">
        <v>35959</v>
      </c>
      <c r="H34" s="121">
        <v>0</v>
      </c>
      <c r="I34" s="107">
        <v>174000</v>
      </c>
      <c r="J34" s="15">
        <f>D34+E34+F34+G34</f>
        <v>174000</v>
      </c>
    </row>
    <row r="35" spans="2:12" x14ac:dyDescent="0.25">
      <c r="B35" s="23"/>
      <c r="C35" s="25" t="s">
        <v>287</v>
      </c>
      <c r="D35" s="110">
        <v>19360</v>
      </c>
      <c r="E35" s="110"/>
      <c r="F35" s="110"/>
      <c r="G35" s="110"/>
      <c r="H35" s="110"/>
      <c r="J35" s="15">
        <f>SUM(D35:H35)</f>
        <v>19360</v>
      </c>
    </row>
    <row r="36" spans="2:12" x14ac:dyDescent="0.25">
      <c r="B36" s="23"/>
      <c r="C36" s="9" t="s">
        <v>81</v>
      </c>
      <c r="D36" s="119">
        <f>SUM(D33:D35)</f>
        <v>216138</v>
      </c>
      <c r="E36" s="119">
        <f>SUM(E33:E35)</f>
        <v>138605</v>
      </c>
      <c r="F36" s="119">
        <f>SUM(F33:F35)</f>
        <v>188738</v>
      </c>
      <c r="G36" s="119">
        <f>SUM(G33:G35)</f>
        <v>157439</v>
      </c>
      <c r="H36" s="119">
        <f>SUM(H33:H35)</f>
        <v>0</v>
      </c>
      <c r="J36" s="16">
        <f>SUM(D36:H36)</f>
        <v>700920</v>
      </c>
    </row>
    <row r="37" spans="2:12" x14ac:dyDescent="0.25">
      <c r="B37" s="23"/>
      <c r="C37" s="14" t="s">
        <v>82</v>
      </c>
      <c r="D37" s="110" t="s">
        <v>62</v>
      </c>
      <c r="E37" s="110"/>
      <c r="F37" s="110"/>
      <c r="G37" s="110"/>
      <c r="H37" s="110"/>
      <c r="J37" s="15"/>
    </row>
    <row r="38" spans="2:12" x14ac:dyDescent="0.25">
      <c r="B38" s="23"/>
      <c r="C38" s="70" t="s">
        <v>288</v>
      </c>
      <c r="D38" s="110"/>
      <c r="E38" s="110"/>
      <c r="F38" s="110">
        <v>10000</v>
      </c>
      <c r="G38" s="110"/>
      <c r="H38" s="110">
        <v>10000</v>
      </c>
      <c r="I38" s="35">
        <v>5106000</v>
      </c>
      <c r="J38" s="15">
        <f>SUM(D38:H38)</f>
        <v>20000</v>
      </c>
    </row>
    <row r="39" spans="2:12" x14ac:dyDescent="0.25">
      <c r="B39" s="23"/>
      <c r="C39" s="25"/>
      <c r="D39" s="110"/>
      <c r="E39" s="110"/>
      <c r="F39" s="110"/>
      <c r="G39" s="110"/>
      <c r="H39" s="110"/>
      <c r="I39" s="35">
        <v>22500000</v>
      </c>
      <c r="J39" s="15">
        <f>SUM(D39:H39)</f>
        <v>0</v>
      </c>
    </row>
    <row r="40" spans="2:12" x14ac:dyDescent="0.25">
      <c r="B40" s="23"/>
      <c r="C40" s="25"/>
      <c r="D40" s="110"/>
      <c r="E40" s="110"/>
      <c r="F40" s="110"/>
      <c r="G40" s="110"/>
      <c r="H40" s="110"/>
      <c r="I40" s="35">
        <v>75000000</v>
      </c>
      <c r="J40" s="15">
        <f>SUM(D40:H40)</f>
        <v>0</v>
      </c>
    </row>
    <row r="41" spans="2:12" x14ac:dyDescent="0.25">
      <c r="B41" s="23"/>
      <c r="C41" s="25"/>
      <c r="D41" s="110"/>
      <c r="E41" s="110"/>
      <c r="F41" s="110"/>
      <c r="G41" s="110"/>
      <c r="H41" s="110"/>
      <c r="J41" s="15">
        <f>SUM(D41:H41)</f>
        <v>0</v>
      </c>
    </row>
    <row r="42" spans="2:12" x14ac:dyDescent="0.25">
      <c r="B42" s="23"/>
      <c r="C42" s="9" t="s">
        <v>83</v>
      </c>
      <c r="D42" s="119">
        <f>SUM(D38:D41)</f>
        <v>0</v>
      </c>
      <c r="E42" s="119">
        <f>SUM(E38:E41)</f>
        <v>0</v>
      </c>
      <c r="F42" s="119">
        <f>SUM(F38:F41)</f>
        <v>10000</v>
      </c>
      <c r="G42" s="119">
        <f>SUM(G38:G41)</f>
        <v>0</v>
      </c>
      <c r="H42" s="119">
        <f>SUM(H38:H41)</f>
        <v>10000</v>
      </c>
      <c r="J42" s="16">
        <f>SUM(D42:H42)</f>
        <v>20000</v>
      </c>
    </row>
    <row r="43" spans="2:12" x14ac:dyDescent="0.25">
      <c r="B43" s="23"/>
      <c r="C43" s="14" t="s">
        <v>84</v>
      </c>
      <c r="D43" s="110" t="s">
        <v>62</v>
      </c>
      <c r="E43" s="110"/>
      <c r="F43" s="110"/>
      <c r="G43" s="110"/>
      <c r="H43" s="110"/>
      <c r="J43" s="15"/>
    </row>
    <row r="44" spans="2:12" ht="30" x14ac:dyDescent="0.25">
      <c r="B44" s="23"/>
      <c r="C44" s="70" t="s">
        <v>289</v>
      </c>
      <c r="D44" s="110">
        <v>11663</v>
      </c>
      <c r="E44" s="110">
        <v>9700</v>
      </c>
      <c r="F44" s="110">
        <v>14764</v>
      </c>
      <c r="G44" s="110">
        <v>9700</v>
      </c>
      <c r="H44" s="110">
        <v>8700</v>
      </c>
      <c r="I44" s="35">
        <v>375000</v>
      </c>
      <c r="J44" s="15">
        <f t="shared" ref="J44:J51" si="3">SUM(D44:H44)</f>
        <v>54527</v>
      </c>
    </row>
    <row r="45" spans="2:12" x14ac:dyDescent="0.25">
      <c r="B45" s="23"/>
      <c r="C45" s="70" t="s">
        <v>290</v>
      </c>
      <c r="D45" s="110">
        <v>0</v>
      </c>
      <c r="E45" s="110">
        <v>0</v>
      </c>
      <c r="F45" s="110">
        <v>0</v>
      </c>
      <c r="G45" s="110">
        <v>0</v>
      </c>
      <c r="H45" s="110">
        <v>20000</v>
      </c>
      <c r="I45" s="35">
        <v>781250</v>
      </c>
      <c r="J45" s="15">
        <f t="shared" si="3"/>
        <v>20000</v>
      </c>
    </row>
    <row r="46" spans="2:12" x14ac:dyDescent="0.25">
      <c r="B46" s="23"/>
      <c r="C46" s="70" t="s">
        <v>318</v>
      </c>
      <c r="D46" s="110">
        <v>67220</v>
      </c>
      <c r="E46" s="110">
        <v>47271</v>
      </c>
      <c r="F46" s="110">
        <v>53790</v>
      </c>
      <c r="G46" s="110">
        <v>49154</v>
      </c>
      <c r="H46" s="110">
        <v>3870</v>
      </c>
      <c r="I46" s="35">
        <v>2083335</v>
      </c>
      <c r="J46" s="15">
        <f>SUM(D46:H46)</f>
        <v>221305</v>
      </c>
    </row>
    <row r="47" spans="2:12" x14ac:dyDescent="0.25">
      <c r="B47" s="23"/>
      <c r="C47" s="25"/>
      <c r="D47" s="110"/>
      <c r="E47" s="110"/>
      <c r="F47" s="110"/>
      <c r="G47" s="110"/>
      <c r="H47" s="110"/>
      <c r="J47" s="15">
        <f t="shared" si="3"/>
        <v>0</v>
      </c>
    </row>
    <row r="48" spans="2:12" x14ac:dyDescent="0.25">
      <c r="B48" s="23"/>
      <c r="C48" s="25"/>
      <c r="D48" s="110"/>
      <c r="E48" s="110"/>
      <c r="F48" s="110"/>
      <c r="G48" s="110"/>
      <c r="H48" s="110"/>
      <c r="J48" s="15">
        <f t="shared" si="3"/>
        <v>0</v>
      </c>
    </row>
    <row r="49" spans="2:10" x14ac:dyDescent="0.25">
      <c r="B49" s="23"/>
      <c r="C49" s="10"/>
      <c r="D49" s="110"/>
      <c r="E49" s="110"/>
      <c r="F49" s="110"/>
      <c r="G49" s="110"/>
      <c r="H49" s="110"/>
      <c r="J49" s="15">
        <f t="shared" si="3"/>
        <v>0</v>
      </c>
    </row>
    <row r="50" spans="2:10" x14ac:dyDescent="0.25">
      <c r="B50" s="24"/>
      <c r="C50" s="9" t="s">
        <v>34</v>
      </c>
      <c r="D50" s="119">
        <f>SUM(D44:D49)</f>
        <v>78883</v>
      </c>
      <c r="E50" s="119">
        <f>SUM(E44:E49)</f>
        <v>56971</v>
      </c>
      <c r="F50" s="119">
        <f>SUM(F44:F49)</f>
        <v>68554</v>
      </c>
      <c r="G50" s="119">
        <f>SUM(G44:G49)</f>
        <v>58854</v>
      </c>
      <c r="H50" s="119">
        <f>SUM(H44:H49)</f>
        <v>32570</v>
      </c>
      <c r="J50" s="16">
        <f t="shared" si="3"/>
        <v>295832</v>
      </c>
    </row>
    <row r="51" spans="2:10" x14ac:dyDescent="0.25">
      <c r="B51" s="24"/>
      <c r="C51" s="9" t="s">
        <v>35</v>
      </c>
      <c r="D51" s="119">
        <f>SUM(D50,D42,D36,D31,D27,D16,D11)</f>
        <v>739424</v>
      </c>
      <c r="E51" s="119">
        <f>SUM(E50,E42,E36,E31,E27,E16,E11)</f>
        <v>519979</v>
      </c>
      <c r="F51" s="119">
        <f>SUM(F50,F42,F36,F31,F27,F16,F11)</f>
        <v>591695</v>
      </c>
      <c r="G51" s="119">
        <f>SUM(G50,G42,G36,G31,G27,G16,G11)</f>
        <v>540696</v>
      </c>
      <c r="H51" s="119">
        <f>SUM(H50,H42,H36,H31,H27,H16,H11)</f>
        <v>42570</v>
      </c>
      <c r="J51" s="16">
        <f t="shared" si="3"/>
        <v>2434364</v>
      </c>
    </row>
    <row r="52" spans="2:10" x14ac:dyDescent="0.25">
      <c r="B52" s="6"/>
      <c r="D52"/>
      <c r="E52"/>
      <c r="H52"/>
      <c r="I52"/>
      <c r="J52" t="s">
        <v>36</v>
      </c>
    </row>
    <row r="53" spans="2:10" ht="30" x14ac:dyDescent="0.25">
      <c r="B53" s="67" t="s">
        <v>85</v>
      </c>
      <c r="C53" s="17" t="s">
        <v>85</v>
      </c>
      <c r="D53" s="18"/>
      <c r="E53" s="18"/>
      <c r="F53" s="18"/>
      <c r="G53" s="18"/>
      <c r="H53" s="18"/>
      <c r="I53"/>
      <c r="J53" s="18" t="s">
        <v>36</v>
      </c>
    </row>
    <row r="54" spans="2:10" x14ac:dyDescent="0.25">
      <c r="B54" s="23"/>
      <c r="J54" s="15"/>
    </row>
    <row r="55" spans="2:10" x14ac:dyDescent="0.25">
      <c r="B55" s="23"/>
      <c r="C55" s="25"/>
      <c r="D55" s="118"/>
      <c r="E55" s="118"/>
      <c r="F55" s="118"/>
      <c r="G55" s="118"/>
      <c r="H55" s="118"/>
      <c r="J55" s="15">
        <f>SUM(D55:H55)</f>
        <v>0</v>
      </c>
    </row>
    <row r="56" spans="2:10" x14ac:dyDescent="0.25">
      <c r="B56" s="24"/>
      <c r="C56" s="9" t="s">
        <v>37</v>
      </c>
      <c r="D56" s="16"/>
      <c r="E56" s="16"/>
      <c r="F56" s="16"/>
      <c r="G56" s="16"/>
      <c r="H56" s="16"/>
      <c r="J56" s="16">
        <f>SUM(D56:H56)</f>
        <v>0</v>
      </c>
    </row>
    <row r="57" spans="2:10" x14ac:dyDescent="0.25">
      <c r="B57" s="6"/>
      <c r="D57"/>
      <c r="E57"/>
      <c r="H57"/>
      <c r="I57"/>
      <c r="J57" t="s">
        <v>36</v>
      </c>
    </row>
    <row r="58" spans="2:10" s="1" customFormat="1" ht="30" x14ac:dyDescent="0.25">
      <c r="B58" s="19" t="s">
        <v>38</v>
      </c>
      <c r="C58" s="19"/>
      <c r="D58" s="20">
        <f t="shared" ref="D58:J58" si="4">SUM(D56,D51)</f>
        <v>739424</v>
      </c>
      <c r="E58" s="20">
        <f t="shared" si="4"/>
        <v>519979</v>
      </c>
      <c r="F58" s="20">
        <f t="shared" si="4"/>
        <v>591695</v>
      </c>
      <c r="G58" s="20">
        <f t="shared" si="4"/>
        <v>540696</v>
      </c>
      <c r="H58" s="20">
        <f t="shared" si="4"/>
        <v>42570</v>
      </c>
      <c r="I58" s="7">
        <f t="shared" si="4"/>
        <v>0</v>
      </c>
      <c r="J58" s="20">
        <f t="shared" si="4"/>
        <v>2434364</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44"/>
  <sheetViews>
    <sheetView showGridLines="0" zoomScale="85" zoomScaleNormal="85" workbookViewId="0">
      <selection activeCell="E39" sqref="C23:F39"/>
    </sheetView>
  </sheetViews>
  <sheetFormatPr defaultColWidth="9.28515625" defaultRowHeight="15" customHeight="1" x14ac:dyDescent="0.25"/>
  <cols>
    <col min="1" max="1" width="3.28515625" customWidth="1"/>
    <col min="2" max="2" width="12.28515625" customWidth="1"/>
    <col min="3" max="3" width="63.28515625" customWidth="1"/>
    <col min="4" max="4" width="15.5703125" style="6" customWidth="1"/>
    <col min="5" max="5" width="11.7109375" style="2" customWidth="1"/>
    <col min="6" max="6" width="12.28515625" customWidth="1"/>
    <col min="7" max="7" width="12.7109375" bestFit="1" customWidth="1"/>
    <col min="8" max="8" width="15.7109375" style="2" customWidth="1"/>
    <col min="9" max="9" width="1.28515625" style="7" customWidth="1"/>
    <col min="10" max="10" width="14.85546875" customWidth="1"/>
    <col min="11" max="11" width="14.42578125" customWidth="1"/>
    <col min="12" max="12" width="23.28515625" customWidth="1"/>
    <col min="13" max="13" width="15.28515625" customWidth="1"/>
  </cols>
  <sheetData>
    <row r="2" spans="2:39" ht="23.25" x14ac:dyDescent="0.35">
      <c r="B2" s="30" t="s">
        <v>16</v>
      </c>
    </row>
    <row r="3" spans="2:39" ht="26.65" customHeight="1" x14ac:dyDescent="0.25">
      <c r="B3" s="187" t="s">
        <v>17</v>
      </c>
      <c r="C3" s="187"/>
      <c r="D3" s="187"/>
      <c r="E3" s="187"/>
      <c r="F3" s="187"/>
      <c r="G3" s="187"/>
      <c r="H3" s="187"/>
      <c r="I3" s="187"/>
      <c r="J3" s="187"/>
    </row>
    <row r="4" spans="2:39" ht="15" customHeight="1" x14ac:dyDescent="0.25">
      <c r="B4" s="5"/>
    </row>
    <row r="5" spans="2:39" ht="18.75" x14ac:dyDescent="0.3">
      <c r="B5" s="45" t="s">
        <v>18</v>
      </c>
      <c r="C5" s="46"/>
      <c r="D5" s="46"/>
      <c r="E5" s="46"/>
      <c r="F5" s="46"/>
      <c r="G5" s="46"/>
      <c r="H5" s="46"/>
      <c r="I5" s="46"/>
      <c r="J5" s="65"/>
    </row>
    <row r="6" spans="2:39" ht="17.100000000000001" customHeight="1" x14ac:dyDescent="0.25">
      <c r="B6" s="47" t="s">
        <v>19</v>
      </c>
      <c r="C6" s="47" t="s">
        <v>20</v>
      </c>
      <c r="D6" s="47" t="s">
        <v>21</v>
      </c>
      <c r="E6" s="48" t="s">
        <v>22</v>
      </c>
      <c r="F6" s="48" t="s">
        <v>23</v>
      </c>
      <c r="G6" s="48" t="s">
        <v>24</v>
      </c>
      <c r="H6" s="49" t="s">
        <v>25</v>
      </c>
      <c r="I6" s="50"/>
      <c r="J6" s="66" t="s">
        <v>26</v>
      </c>
    </row>
    <row r="7" spans="2:39" s="5" customFormat="1" x14ac:dyDescent="0.25">
      <c r="B7" s="22" t="s">
        <v>27</v>
      </c>
      <c r="C7" s="51" t="s">
        <v>28</v>
      </c>
      <c r="D7" s="15">
        <f>'HSEO - Staff and Admin'!C11+'1. Skyline Connection'!D11+'2. Paratransit Electrification'!D11+'3. Honolulu Micromobility'!D11+'4.Complete Streets'!D11+'5. Affordable Green Housing'!D11+'6. Green Building Library'!D11+'7.  Energy Efficiency Upgrades'!D11+'8. Decentralized Compost'!D12+'9. Cardboard and Composting'!D11+'10. Reusable Foodware'!D11+'11. Compost and Containers'!D11+'12. Transfer Station Life Ext.'!D11+'13. Waste and Land Management'!D15+'14. Million Trees'!D11+'15. Maui Biochar'!D11+'16. Reforestation'!D11</f>
        <v>959891.5555555555</v>
      </c>
      <c r="E7" s="15">
        <f>'HSEO - Staff and Admin'!D11+'1. Skyline Connection'!E11+'2. Paratransit Electrification'!E11+'3. Honolulu Micromobility'!E11+'4.Complete Streets'!E11+'5. Affordable Green Housing'!E11+'6. Green Building Library'!E11+'7.  Energy Efficiency Upgrades'!E11+'8. Decentralized Compost'!E12+'9. Cardboard and Composting'!E11+'10. Reusable Foodware'!E11+'11. Compost and Containers'!E11+'12. Transfer Station Life Ext.'!E11+'13. Waste and Land Management'!E15+'14. Million Trees'!E11+'15. Maui Biochar'!E11+'16. Reforestation'!E11</f>
        <v>1132417.7777777778</v>
      </c>
      <c r="F7" s="15">
        <f>'HSEO - Staff and Admin'!E11+'1. Skyline Connection'!F11+'2. Paratransit Electrification'!F11+'3. Honolulu Micromobility'!F11+'4.Complete Streets'!F11+'5. Affordable Green Housing'!F11+'6. Green Building Library'!F11+'7.  Energy Efficiency Upgrades'!F11+'8. Decentralized Compost'!F12+'9. Cardboard and Composting'!F11+'10. Reusable Foodware'!F11+'11. Compost and Containers'!F11+'12. Transfer Station Life Ext.'!F11+'13. Waste and Land Management'!F15+'14. Million Trees'!F11+'15. Maui Biochar'!F11+'16. Reforestation'!F11</f>
        <v>1164156.888888889</v>
      </c>
      <c r="G7" s="15">
        <f>'HSEO - Staff and Admin'!F11+'1. Skyline Connection'!G11+'2. Paratransit Electrification'!G11+'3. Honolulu Micromobility'!G11+'4.Complete Streets'!G11+'5. Affordable Green Housing'!G11+'6. Green Building Library'!G11+'7.  Energy Efficiency Upgrades'!G11+'8. Decentralized Compost'!G12+'9. Cardboard and Composting'!G11+'10. Reusable Foodware'!G11+'11. Compost and Containers'!G11+'12. Transfer Station Life Ext.'!G11+'13. Waste and Land Management'!G15+'14. Million Trees'!G11+'15. Maui Biochar'!G11+'16. Reforestation'!G11</f>
        <v>1184655.5644444444</v>
      </c>
      <c r="H7" s="15">
        <f>'HSEO - Staff and Admin'!G11+'1. Skyline Connection'!H11+'2. Paratransit Electrification'!H11+'3. Honolulu Micromobility'!H11+'4.Complete Streets'!H11+'5. Affordable Green Housing'!H11+'6. Green Building Library'!H11+'7.  Energy Efficiency Upgrades'!H11+'8. Decentralized Compost'!H12+'9. Cardboard and Composting'!H11+'10. Reusable Foodware'!H11+'11. Compost and Containers'!H11+'12. Transfer Station Life Ext.'!H11+'13. Waste and Land Management'!H15+'14. Million Trees'!H11+'15. Maui Biochar'!H11+'16. Reforestation'!H11</f>
        <v>754744.18702222221</v>
      </c>
      <c r="I7" s="53"/>
      <c r="J7" s="52">
        <f>SUM(D7:H7)</f>
        <v>5195865.9736888884</v>
      </c>
      <c r="K7" s="34"/>
      <c r="L7"/>
      <c r="M7"/>
      <c r="N7"/>
      <c r="O7"/>
      <c r="P7"/>
      <c r="Q7"/>
      <c r="R7"/>
      <c r="S7"/>
      <c r="T7"/>
      <c r="U7"/>
      <c r="V7"/>
      <c r="W7"/>
      <c r="X7"/>
      <c r="Y7"/>
      <c r="Z7"/>
      <c r="AA7"/>
      <c r="AB7"/>
      <c r="AC7"/>
      <c r="AD7"/>
      <c r="AE7"/>
      <c r="AF7"/>
      <c r="AG7"/>
      <c r="AH7"/>
      <c r="AI7"/>
      <c r="AJ7"/>
      <c r="AK7"/>
      <c r="AL7"/>
      <c r="AM7"/>
    </row>
    <row r="8" spans="2:39" x14ac:dyDescent="0.25">
      <c r="B8" s="23"/>
      <c r="C8" s="51" t="s">
        <v>29</v>
      </c>
      <c r="D8" s="15">
        <f>'HSEO - Staff and Admin'!C16+'1. Skyline Connection'!D16+'2. Paratransit Electrification'!D16+'3. Honolulu Micromobility'!D16+'4.Complete Streets'!D16+'5. Affordable Green Housing'!D16+'6. Green Building Library'!D16+'7.  Energy Efficiency Upgrades'!D16+'8. Decentralized Compost'!D17+'9. Cardboard and Composting'!D16+'10. Reusable Foodware'!D16+'11. Compost and Containers'!D16+'12. Transfer Station Life Ext.'!D16+'13. Waste and Land Management'!D20+'14. Million Trees'!D16+'15. Maui Biochar'!D16+'16. Reforestation'!D16</f>
        <v>268619.66666666663</v>
      </c>
      <c r="E8" s="15">
        <f>'HSEO - Staff and Admin'!D16+'1. Skyline Connection'!E16+'2. Paratransit Electrification'!E16+'3. Honolulu Micromobility'!E16+'4.Complete Streets'!E16+'5. Affordable Green Housing'!E16+'6. Green Building Library'!E16+'7.  Energy Efficiency Upgrades'!E16+'8. Decentralized Compost'!E17+'9. Cardboard and Composting'!E16+'10. Reusable Foodware'!E16+'11. Compost and Containers'!E16+'12. Transfer Station Life Ext.'!E16+'13. Waste and Land Management'!E20+'14. Million Trees'!E16+'15. Maui Biochar'!E16+'16. Reforestation'!E16</f>
        <v>363704.93333333335</v>
      </c>
      <c r="F8" s="15">
        <f>'HSEO - Staff and Admin'!E16+'1. Skyline Connection'!F16+'2. Paratransit Electrification'!F16+'3. Honolulu Micromobility'!F16+'4.Complete Streets'!F16+'5. Affordable Green Housing'!F16+'6. Green Building Library'!F16+'7.  Energy Efficiency Upgrades'!F16+'8. Decentralized Compost'!F17+'9. Cardboard and Composting'!F16+'10. Reusable Foodware'!F16+'11. Compost and Containers'!F16+'12. Transfer Station Life Ext.'!F16+'13. Waste and Land Management'!F20+'14. Million Trees'!F16+'15. Maui Biochar'!F16+'16. Reforestation'!F16</f>
        <v>371513.99466666667</v>
      </c>
      <c r="G8" s="15">
        <f>'HSEO - Staff and Admin'!F16+'1. Skyline Connection'!G16+'2. Paratransit Electrification'!G16+'3. Honolulu Micromobility'!G16+'4.Complete Streets'!G16+'5. Affordable Green Housing'!G16+'6. Green Building Library'!G16+'7.  Energy Efficiency Upgrades'!G16+'8. Decentralized Compost'!G17+'9. Cardboard and Composting'!G16+'10. Reusable Foodware'!G16+'11. Compost and Containers'!G16+'12. Transfer Station Life Ext.'!G16+'13. Waste and Land Management'!G20+'14. Million Trees'!G16+'15. Maui Biochar'!G16+'16. Reforestation'!G16</f>
        <v>378868.18445333338</v>
      </c>
      <c r="H8" s="15">
        <f>'HSEO - Staff and Admin'!G16+'1. Skyline Connection'!H16+'2. Paratransit Electrification'!H16+'3. Honolulu Micromobility'!H16+'4.Complete Streets'!H16+'5. Affordable Green Housing'!H16+'6. Green Building Library'!H16+'7.  Energy Efficiency Upgrades'!H16+'8. Decentralized Compost'!H17+'9. Cardboard and Composting'!H16+'10. Reusable Foodware'!H16+'11. Compost and Containers'!H16+'12. Transfer Station Life Ext.'!H16+'13. Waste and Land Management'!H20+'14. Million Trees'!H16+'15. Maui Biochar'!H16+'16. Reforestation'!H16</f>
        <v>242193.29983146666</v>
      </c>
      <c r="I8" s="53"/>
      <c r="J8" s="52">
        <f t="shared" ref="J8:J13" si="0">SUM(D8:H8)</f>
        <v>1624900.0789514668</v>
      </c>
      <c r="K8" s="34"/>
    </row>
    <row r="9" spans="2:39" x14ac:dyDescent="0.25">
      <c r="B9" s="23"/>
      <c r="C9" s="51" t="s">
        <v>30</v>
      </c>
      <c r="D9" s="15">
        <f>'HSEO - Staff and Admin'!C25+'1. Skyline Connection'!D27+'2. Paratransit Electrification'!D27+'3. Honolulu Micromobility'!D27+'4.Complete Streets'!D27+'5. Affordable Green Housing'!D26+'6. Green Building Library'!D27+'7.  Energy Efficiency Upgrades'!D27+'8. Decentralized Compost'!D28+'9. Cardboard and Composting'!D22+'10. Reusable Foodware'!D27+'11. Compost and Containers'!D27+'12. Transfer Station Life Ext.'!D27+'13. Waste and Land Management'!D31+'14. Million Trees'!D27+'15. Maui Biochar'!D27+'16. Reforestation'!D27</f>
        <v>64690</v>
      </c>
      <c r="E9" s="15">
        <f>'HSEO - Staff and Admin'!D25+'1. Skyline Connection'!E27+'2. Paratransit Electrification'!E27+'3. Honolulu Micromobility'!E27+'4.Complete Streets'!E27+'5. Affordable Green Housing'!E26+'6. Green Building Library'!E27+'7.  Energy Efficiency Upgrades'!E27+'8. Decentralized Compost'!E28+'9. Cardboard and Composting'!E22+'10. Reusable Foodware'!E27+'11. Compost and Containers'!E27+'12. Transfer Station Life Ext.'!E27+'13. Waste and Land Management'!E31+'14. Million Trees'!E27+'15. Maui Biochar'!E27+'16. Reforestation'!E27</f>
        <v>62606</v>
      </c>
      <c r="F9" s="15">
        <f>'HSEO - Staff and Admin'!E25+'1. Skyline Connection'!F27+'2. Paratransit Electrification'!F27+'3. Honolulu Micromobility'!F27+'4.Complete Streets'!F27+'5. Affordable Green Housing'!F26+'6. Green Building Library'!F27+'7.  Energy Efficiency Upgrades'!F27+'8. Decentralized Compost'!F28+'9. Cardboard and Composting'!F22+'10. Reusable Foodware'!F27+'11. Compost and Containers'!F27+'12. Transfer Station Life Ext.'!F27+'13. Waste and Land Management'!F31+'14. Million Trees'!F27+'15. Maui Biochar'!F27+'16. Reforestation'!F27</f>
        <v>41521</v>
      </c>
      <c r="G9" s="15">
        <f>'HSEO - Staff and Admin'!F25+'1. Skyline Connection'!G27+'2. Paratransit Electrification'!G27+'3. Honolulu Micromobility'!G27+'4.Complete Streets'!G27+'5. Affordable Green Housing'!G26+'6. Green Building Library'!G27+'7.  Energy Efficiency Upgrades'!G27+'8. Decentralized Compost'!G28+'9. Cardboard and Composting'!G22+'10. Reusable Foodware'!G27+'11. Compost and Containers'!G27+'12. Transfer Station Life Ext.'!G27+'13. Waste and Land Management'!G31+'14. Million Trees'!G27+'15. Maui Biochar'!G27+'16. Reforestation'!G27</f>
        <v>32552</v>
      </c>
      <c r="H9" s="15">
        <f>'HSEO - Staff and Admin'!G25+'1. Skyline Connection'!H27+'2. Paratransit Electrification'!H27+'3. Honolulu Micromobility'!H27+'4.Complete Streets'!H27+'5. Affordable Green Housing'!H26+'6. Green Building Library'!H27+'7.  Energy Efficiency Upgrades'!H27+'8. Decentralized Compost'!H28+'9. Cardboard and Composting'!H22+'10. Reusable Foodware'!H27+'11. Compost and Containers'!H27+'12. Transfer Station Life Ext.'!H27+'13. Waste and Land Management'!H31+'14. Million Trees'!H27+'15. Maui Biochar'!H27+'16. Reforestation'!H27</f>
        <v>16135.5</v>
      </c>
      <c r="I9" s="53"/>
      <c r="J9" s="52">
        <f t="shared" si="0"/>
        <v>217504.5</v>
      </c>
      <c r="K9" s="34"/>
    </row>
    <row r="10" spans="2:39" x14ac:dyDescent="0.25">
      <c r="B10" s="23"/>
      <c r="C10" s="51" t="s">
        <v>31</v>
      </c>
      <c r="D10" s="15">
        <f>'HSEO - Staff and Admin'!C29+'1. Skyline Connection'!D32+'2. Paratransit Electrification'!D32+'3. Honolulu Micromobility'!D34+'4.Complete Streets'!D31+'5. Affordable Green Housing'!D30++'6. Green Building Library'!D31+'7.  Energy Efficiency Upgrades'!D31+'8. Decentralized Compost'!D32+'9. Cardboard and Composting'!D33+'10. Reusable Foodware'!D33+'11. Compost and Containers'!D31+'13. Waste and Land Management'!D40+'14. Million Trees'!D31+'15. Maui Biochar'!D32+'16. Reforestation'!D31</f>
        <v>7781526.4299999997</v>
      </c>
      <c r="E10" s="15">
        <f>'HSEO - Staff and Admin'!D29+'1. Skyline Connection'!E32+'2. Paratransit Electrification'!E32+'3. Honolulu Micromobility'!E34+'4.Complete Streets'!E31+'5. Affordable Green Housing'!E30++'6. Green Building Library'!E31+'7.  Energy Efficiency Upgrades'!E31+'8. Decentralized Compost'!E32+'9. Cardboard and Composting'!E33+'10. Reusable Foodware'!E33+'11. Compost and Containers'!E31+'13. Waste and Land Management'!E40+'14. Million Trees'!E31+'15. Maui Biochar'!E32+'16. Reforestation'!E31</f>
        <v>1096700</v>
      </c>
      <c r="F10" s="15">
        <f>'HSEO - Staff and Admin'!E29+'1. Skyline Connection'!F32+'2. Paratransit Electrification'!F32+'3. Honolulu Micromobility'!F34+'4.Complete Streets'!F31+'5. Affordable Green Housing'!F30++'6. Green Building Library'!F31+'7.  Energy Efficiency Upgrades'!F31+'8. Decentralized Compost'!F32+'9. Cardboard and Composting'!F33+'10. Reusable Foodware'!F33+'11. Compost and Containers'!F31+'13. Waste and Land Management'!F40+'14. Million Trees'!F31+'15. Maui Biochar'!F32+'16. Reforestation'!F31</f>
        <v>490200</v>
      </c>
      <c r="G10" s="15">
        <f>'HSEO - Staff and Admin'!F29+'1. Skyline Connection'!G32+'2. Paratransit Electrification'!G32+'3. Honolulu Micromobility'!G34+'4.Complete Streets'!G31+'5. Affordable Green Housing'!G30++'6. Green Building Library'!G31+'7.  Energy Efficiency Upgrades'!G31+'8. Decentralized Compost'!G32+'9. Cardboard and Composting'!G33+'10. Reusable Foodware'!G33+'11. Compost and Containers'!G31+'13. Waste and Land Management'!G40+'14. Million Trees'!G31+'15. Maui Biochar'!G32+'16. Reforestation'!G31</f>
        <v>588200</v>
      </c>
      <c r="H10" s="15">
        <f>'HSEO - Staff and Admin'!G29+'1. Skyline Connection'!H32+'2. Paratransit Electrification'!H32+'3. Honolulu Micromobility'!H34+'4.Complete Streets'!H31+'5. Affordable Green Housing'!H30++'6. Green Building Library'!H31+'7.  Energy Efficiency Upgrades'!H31+'8. Decentralized Compost'!H32+'9. Cardboard and Composting'!H33+'10. Reusable Foodware'!H33+'11. Compost and Containers'!H31+'13. Waste and Land Management'!H40+'14. Million Trees'!H31+'15. Maui Biochar'!H32+'16. Reforestation'!H31</f>
        <v>88200</v>
      </c>
      <c r="I10" s="53"/>
      <c r="J10" s="52">
        <f t="shared" si="0"/>
        <v>10044826.43</v>
      </c>
      <c r="K10" s="34"/>
    </row>
    <row r="11" spans="2:39" x14ac:dyDescent="0.25">
      <c r="B11" s="23"/>
      <c r="C11" s="51" t="s">
        <v>32</v>
      </c>
      <c r="D11" s="15">
        <f>'HSEO - Staff and Admin'!C33+'1. Skyline Connection'!D36+'2. Paratransit Electrification'!D36+'3. Honolulu Micromobility'!D38+'4.Complete Streets'!D35+'5. Affordable Green Housing'!D34+'6. Green Building Library'!D35+'7.  Energy Efficiency Upgrades'!D35+'8. Decentralized Compost'!D36+'9. Cardboard and Composting'!D41+'10. Reusable Foodware'!D37+'11. Compost and Containers'!D35+'12. Transfer Station Life Ext.'!D42+'13. Waste and Land Management'!D52+'14. Million Trees'!D35+'15. Maui Biochar'!D36+'16. Reforestation'!D36</f>
        <v>712254.4</v>
      </c>
      <c r="E11" s="15">
        <f>'HSEO - Staff and Admin'!D33+'1. Skyline Connection'!E36+'2. Paratransit Electrification'!E36+'3. Honolulu Micromobility'!E38+'4.Complete Streets'!E35+'5. Affordable Green Housing'!E34+'6. Green Building Library'!E35+'7.  Energy Efficiency Upgrades'!E35+'8. Decentralized Compost'!E36+'9. Cardboard and Composting'!E41+'10. Reusable Foodware'!E37+'11. Compost and Containers'!E35+'12. Transfer Station Life Ext.'!E42+'13. Waste and Land Management'!E52+'14. Million Trees'!E35+'15. Maui Biochar'!E36+'16. Reforestation'!E36</f>
        <v>461015.4</v>
      </c>
      <c r="F11" s="15">
        <f>'HSEO - Staff and Admin'!E33+'1. Skyline Connection'!F36+'2. Paratransit Electrification'!F36+'3. Honolulu Micromobility'!F38+'4.Complete Streets'!F35+'5. Affordable Green Housing'!F34+'6. Green Building Library'!F35+'7.  Energy Efficiency Upgrades'!F35+'8. Decentralized Compost'!F36+'9. Cardboard and Composting'!F41+'10. Reusable Foodware'!F37+'11. Compost and Containers'!F35+'12. Transfer Station Life Ext.'!F42+'13. Waste and Land Management'!F52+'14. Million Trees'!F35+'15. Maui Biochar'!F36+'16. Reforestation'!F36</f>
        <v>334348.40000000002</v>
      </c>
      <c r="G11" s="15">
        <f>'HSEO - Staff and Admin'!F33+'1. Skyline Connection'!G36+'2. Paratransit Electrification'!G36+'3. Honolulu Micromobility'!G38+'4.Complete Streets'!G35+'5. Affordable Green Housing'!G34+'6. Green Building Library'!G35+'7.  Energy Efficiency Upgrades'!G35+'8. Decentralized Compost'!G36+'9. Cardboard and Composting'!G41+'10. Reusable Foodware'!G37+'11. Compost and Containers'!G35+'12. Transfer Station Life Ext.'!G42+'13. Waste and Land Management'!G52+'14. Million Trees'!G35+'15. Maui Biochar'!G36+'16. Reforestation'!G36</f>
        <v>303049.40000000002</v>
      </c>
      <c r="H11" s="15">
        <f>'HSEO - Staff and Admin'!G33+'1. Skyline Connection'!H36+'2. Paratransit Electrification'!H36+'3. Honolulu Micromobility'!H38+'4.Complete Streets'!H35+'5. Affordable Green Housing'!H34+'6. Green Building Library'!H35+'7.  Energy Efficiency Upgrades'!H35+'8. Decentralized Compost'!H36+'9. Cardboard and Composting'!H41+'10. Reusable Foodware'!H37+'11. Compost and Containers'!H35+'12. Transfer Station Life Ext.'!H42+'13. Waste and Land Management'!H52+'14. Million Trees'!H35+'15. Maui Biochar'!H36+'16. Reforestation'!H36</f>
        <v>130310.39999999999</v>
      </c>
      <c r="I11" s="53"/>
      <c r="J11" s="52">
        <f t="shared" si="0"/>
        <v>1940978</v>
      </c>
      <c r="K11" s="34"/>
    </row>
    <row r="12" spans="2:39" x14ac:dyDescent="0.25">
      <c r="B12" s="23"/>
      <c r="C12" s="51" t="s">
        <v>33</v>
      </c>
      <c r="D12" s="15">
        <f>'HSEO - Staff and Admin'!C40+'1. Skyline Connection'!D43+'2. Paratransit Electrification'!D42+'3. Honolulu Micromobility'!D45+'4.Complete Streets'!D42+'5. Affordable Green Housing'!D41+'6. Green Building Library'!D43+'7.  Energy Efficiency Upgrades'!D41+'8. Decentralized Compost'!D43+'9. Cardboard and Composting'!D50+'10. Reusable Foodware'!D43+'11. Compost and Containers'!D42+'12. Transfer Station Life Ext.'!D48+'13. Waste and Land Management'!D64+'14. Million Trees'!D42+'15. Maui Biochar'!D43+'16. Reforestation'!D42</f>
        <v>6100900</v>
      </c>
      <c r="E12" s="15">
        <f>'HSEO - Staff and Admin'!D40+'1. Skyline Connection'!E43+'2. Paratransit Electrification'!E42+'3. Honolulu Micromobility'!E45+'4.Complete Streets'!E42+'5. Affordable Green Housing'!E41+'6. Green Building Library'!E43+'7.  Energy Efficiency Upgrades'!E41+'8. Decentralized Compost'!E43+'9. Cardboard and Composting'!E50+'10. Reusable Foodware'!E43+'11. Compost and Containers'!E42+'12. Transfer Station Life Ext.'!E48+'13. Waste and Land Management'!E64+'14. Million Trees'!E42+'15. Maui Biochar'!E43+'16. Reforestation'!E42</f>
        <v>5030080</v>
      </c>
      <c r="F12" s="15">
        <f>'HSEO - Staff and Admin'!E40+'1. Skyline Connection'!F43+'2. Paratransit Electrification'!F42+'3. Honolulu Micromobility'!F45+'4.Complete Streets'!F42+'5. Affordable Green Housing'!F41+'6. Green Building Library'!F43+'7.  Energy Efficiency Upgrades'!F41+'8. Decentralized Compost'!F43+'9. Cardboard and Composting'!F50+'10. Reusable Foodware'!F43+'11. Compost and Containers'!F42+'12. Transfer Station Life Ext.'!F48+'13. Waste and Land Management'!F64+'14. Million Trees'!F42+'15. Maui Biochar'!F43+'16. Reforestation'!F42</f>
        <v>4550424</v>
      </c>
      <c r="G12" s="15">
        <f>'HSEO - Staff and Admin'!F40+'1. Skyline Connection'!G43+'2. Paratransit Electrification'!G42+'3. Honolulu Micromobility'!G45+'4.Complete Streets'!G42+'5. Affordable Green Housing'!G41+'6. Green Building Library'!G43+'7.  Energy Efficiency Upgrades'!G41+'8. Decentralized Compost'!G43+'9. Cardboard and Composting'!G50+'10. Reusable Foodware'!G43+'11. Compost and Containers'!G42+'12. Transfer Station Life Ext.'!G48+'13. Waste and Land Management'!G64+'14. Million Trees'!G42+'15. Maui Biochar'!G43+'16. Reforestation'!G42</f>
        <v>11462249.592</v>
      </c>
      <c r="H12" s="15">
        <f>'HSEO - Staff and Admin'!G40+'1. Skyline Connection'!H43+'2. Paratransit Electrification'!H42+'3. Honolulu Micromobility'!H45+'4.Complete Streets'!H42+'5. Affordable Green Housing'!H41+'6. Green Building Library'!H43+'7.  Energy Efficiency Upgrades'!H41+'8. Decentralized Compost'!H43+'9. Cardboard and Composting'!H50+'10. Reusable Foodware'!H43+'11. Compost and Containers'!H42+'12. Transfer Station Life Ext.'!H48+'13. Waste and Land Management'!H64+'14. Million Trees'!H42+'15. Maui Biochar'!H43+'16. Reforestation'!H42</f>
        <v>2064384.57568</v>
      </c>
      <c r="I12" s="53"/>
      <c r="J12" s="52">
        <f t="shared" si="0"/>
        <v>29208038.167679999</v>
      </c>
      <c r="K12" s="34"/>
    </row>
    <row r="13" spans="2:39" ht="14.25" customHeight="1" x14ac:dyDescent="0.25">
      <c r="B13" s="23"/>
      <c r="C13" s="51" t="s">
        <v>34</v>
      </c>
      <c r="D13" s="15">
        <f>SUM('HSEO - Staff and Admin'!C48, '1. Skyline Connection'!D51, '2. Paratransit Electrification'!D50, '3. Honolulu Micromobility'!D53, '4.Complete Streets'!D50, '5. Affordable Green Housing'!D46, '6. Green Building Library'!D51, '7.  Energy Efficiency Upgrades'!D49, '8. Decentralized Compost'!D51, '9. Cardboard and Composting'!D58, '10. Reusable Foodware'!D51, '11. Compost and Containers'!D50, '12. Transfer Station Life Ext.'!D56,'13. Waste and Land Management'!D72, '14. Million Trees'!D50, '15. Maui Biochar'!D51, '16. Reforestation'!D50)</f>
        <v>766760.12</v>
      </c>
      <c r="E13" s="15">
        <f>SUM('HSEO - Staff and Admin'!D48, '1. Skyline Connection'!E51, '2. Paratransit Electrification'!E50, '3. Honolulu Micromobility'!E53, '4.Complete Streets'!E50, '5. Affordable Green Housing'!E46, '6. Green Building Library'!E51, '7.  Energy Efficiency Upgrades'!E49, '8. Decentralized Compost'!E51, '9. Cardboard and Composting'!E58, '10. Reusable Foodware'!E51, '11. Compost and Containers'!E50, '12. Transfer Station Life Ext.'!E56,'13. Waste and Land Management'!E72, '14. Million Trees'!E50, '15. Maui Biochar'!E51, '16. Reforestation'!E50)</f>
        <v>257405.2</v>
      </c>
      <c r="F13" s="15">
        <f>SUM('HSEO - Staff and Admin'!E48, '1. Skyline Connection'!F51, '2. Paratransit Electrification'!F50, '3. Honolulu Micromobility'!F53, '4.Complete Streets'!F50, '5. Affordable Green Housing'!F46, '6. Green Building Library'!F51, '7.  Energy Efficiency Upgrades'!F49, '8. Decentralized Compost'!F51, '9. Cardboard and Composting'!F58, '10. Reusable Foodware'!F51, '11. Compost and Containers'!F50, '12. Transfer Station Life Ext.'!F56,'13. Waste and Land Management'!F72, '14. Million Trees'!F50, '15. Maui Biochar'!F51, '16. Reforestation'!F50)</f>
        <v>234796.82</v>
      </c>
      <c r="G13" s="15">
        <f>SUM('HSEO - Staff and Admin'!F48, '1. Skyline Connection'!G51, '2. Paratransit Electrification'!G50, '3. Honolulu Micromobility'!G53, '4.Complete Streets'!G50, '5. Affordable Green Housing'!G46, '6. Green Building Library'!G51, '7.  Energy Efficiency Upgrades'!G49, '8. Decentralized Compost'!G51, '9. Cardboard and Composting'!G58, '10. Reusable Foodware'!G51, '11. Compost and Containers'!G50, '12. Transfer Station Life Ext.'!G56,'13. Waste and Land Management'!G72, '14. Million Trees'!G50, '15. Maui Biochar'!G51, '16. Reforestation'!G50)</f>
        <v>182885.2248</v>
      </c>
      <c r="H13" s="15">
        <f>SUM('HSEO - Staff and Admin'!G48, '1. Skyline Connection'!H51, '2. Paratransit Electrification'!H50, '3. Honolulu Micromobility'!H53, '4.Complete Streets'!H50, '5. Affordable Green Housing'!H46, '6. Green Building Library'!H51, '7.  Energy Efficiency Upgrades'!H49, '8. Decentralized Compost'!H51, '9. Cardboard and Composting'!H58, '10. Reusable Foodware'!H51, '11. Compost and Containers'!H50, '12. Transfer Station Life Ext.'!H56,'13. Waste and Land Management'!H72, '14. Million Trees'!H50, '15. Maui Biochar'!H51, '16. Reforestation'!H50)</f>
        <v>145037.59179199999</v>
      </c>
      <c r="I13" s="53"/>
      <c r="J13" s="52">
        <f t="shared" si="0"/>
        <v>1586884.9565920001</v>
      </c>
      <c r="K13" s="34"/>
    </row>
    <row r="14" spans="2:39" x14ac:dyDescent="0.25">
      <c r="B14" s="24"/>
      <c r="C14" s="9" t="s">
        <v>35</v>
      </c>
      <c r="D14" s="16">
        <f>SUM(D7:D13)</f>
        <v>16654642.172222221</v>
      </c>
      <c r="E14" s="16">
        <f t="shared" ref="E14:H14" si="1">SUM(E7:E13)</f>
        <v>8403929.3111111112</v>
      </c>
      <c r="F14" s="16">
        <f t="shared" si="1"/>
        <v>7186961.1035555564</v>
      </c>
      <c r="G14" s="16">
        <f t="shared" si="1"/>
        <v>14132459.965697778</v>
      </c>
      <c r="H14" s="16">
        <f t="shared" si="1"/>
        <v>3441005.5543256891</v>
      </c>
      <c r="J14" s="16">
        <f>SUM(J7:J13)</f>
        <v>49818998.106912352</v>
      </c>
    </row>
    <row r="15" spans="2:39" x14ac:dyDescent="0.25">
      <c r="B15" s="64"/>
      <c r="D15"/>
      <c r="E15"/>
      <c r="H15"/>
      <c r="I15"/>
      <c r="J15" s="18" t="s">
        <v>36</v>
      </c>
    </row>
    <row r="16" spans="2:39" ht="20.100000000000001" customHeight="1" x14ac:dyDescent="0.25">
      <c r="B16" s="64"/>
      <c r="C16" s="9" t="s">
        <v>37</v>
      </c>
      <c r="D16" s="57">
        <f>SUM('HSEO - Staff and Admin'!C54, '1. Skyline Connection'!D57, '2. Paratransit Electrification'!D56, '3. Honolulu Micromobility'!D59, '4.Complete Streets'!D56, '5. Affordable Green Housing'!D52, '6. Green Building Library'!D57, '7.  Energy Efficiency Upgrades'!D55, '8. Decentralized Compost'!D57, '9. Cardboard and Composting'!D64, '10. Reusable Foodware'!D57, '11. Compost and Containers'!D56, '12. Transfer Station Life Ext.'!D65, '13. Waste and Land Management'!D79, '14. Million Trees'!D56, '15. Maui Biochar'!D57, '16. Reforestation'!D56)</f>
        <v>16001</v>
      </c>
      <c r="E16" s="57">
        <f>SUM('HSEO - Staff and Admin'!D54, '1. Skyline Connection'!E57, '2. Paratransit Electrification'!E56, '3. Honolulu Micromobility'!E59, '4.Complete Streets'!E56, '5. Affordable Green Housing'!E52, '6. Green Building Library'!E57, '7.  Energy Efficiency Upgrades'!E55, '8. Decentralized Compost'!E57, '9. Cardboard and Composting'!E64, '10. Reusable Foodware'!E57, '11. Compost and Containers'!E56, '12. Transfer Station Life Ext.'!E65, '13. Waste and Land Management'!E79, '14. Million Trees'!E56, '15. Maui Biochar'!E57, '16. Reforestation'!E56)</f>
        <v>35265</v>
      </c>
      <c r="F16" s="57">
        <f>SUM('HSEO - Staff and Admin'!E54, '1. Skyline Connection'!F57, '2. Paratransit Electrification'!F56, '3. Honolulu Micromobility'!F59, '4.Complete Streets'!F56, '5. Affordable Green Housing'!F52, '6. Green Building Library'!F57, '7.  Energy Efficiency Upgrades'!F55, '8. Decentralized Compost'!F57, '9. Cardboard and Composting'!F64, '10. Reusable Foodware'!F57, '11. Compost and Containers'!F56, '12. Transfer Station Life Ext.'!F65, '13. Waste and Land Management'!F79, '14. Million Trees'!F56, '15. Maui Biochar'!F57, '16. Reforestation'!F56)</f>
        <v>40875</v>
      </c>
      <c r="G16" s="57">
        <f>SUM('HSEO - Staff and Admin'!F54, '1. Skyline Connection'!G57, '2. Paratransit Electrification'!G56, '3. Honolulu Micromobility'!G59, '4.Complete Streets'!G56, '5. Affordable Green Housing'!G52, '6. Green Building Library'!G57, '7.  Energy Efficiency Upgrades'!G55, '8. Decentralized Compost'!G57, '9. Cardboard and Composting'!G64, '10. Reusable Foodware'!G57, '11. Compost and Containers'!G56, '12. Transfer Station Life Ext.'!G65, '13. Waste and Land Management'!G79, '14. Million Trees'!G56, '15. Maui Biochar'!G57, '16. Reforestation'!G56)</f>
        <v>42388</v>
      </c>
      <c r="H16" s="57">
        <f>SUM('HSEO - Staff and Admin'!G54, '1. Skyline Connection'!H57, '2. Paratransit Electrification'!H56, '3. Honolulu Micromobility'!H59, '4.Complete Streets'!H56, '5. Affordable Green Housing'!H52, '6. Green Building Library'!H57, '7.  Energy Efficiency Upgrades'!H55, '8. Decentralized Compost'!H57, '9. Cardboard and Composting'!H64, '10. Reusable Foodware'!H57, '11. Compost and Containers'!H56, '12. Transfer Station Life Ext.'!H65, '13. Waste and Land Management'!H79, '14. Million Trees'!H56, '15. Maui Biochar'!H57, '16. Reforestation'!H56)</f>
        <v>43526</v>
      </c>
      <c r="J16" s="57">
        <f>SUM(D16:H16)</f>
        <v>178055</v>
      </c>
    </row>
    <row r="17" spans="2:13" ht="15.75" thickBot="1" x14ac:dyDescent="0.3">
      <c r="B17" s="174"/>
      <c r="D17"/>
      <c r="E17"/>
      <c r="H17"/>
      <c r="I17"/>
      <c r="J17" s="175" t="s">
        <v>36</v>
      </c>
    </row>
    <row r="18" spans="2:13" ht="31.15" customHeight="1" thickBot="1" x14ac:dyDescent="0.3">
      <c r="B18" s="19" t="s">
        <v>38</v>
      </c>
      <c r="C18" s="177"/>
      <c r="D18" s="178">
        <f>D14+D16</f>
        <v>16670643.172222221</v>
      </c>
      <c r="E18" s="178">
        <f>E14+E16</f>
        <v>8439194.3111111112</v>
      </c>
      <c r="F18" s="178">
        <f>F14+F16</f>
        <v>7227836.1035555564</v>
      </c>
      <c r="G18" s="178">
        <f>G14+G16</f>
        <v>14174847.965697778</v>
      </c>
      <c r="H18" s="179">
        <f>H14+H16</f>
        <v>3484531.5543256891</v>
      </c>
      <c r="I18" s="176"/>
      <c r="J18" s="54">
        <f>J14+J16</f>
        <v>49997053.106912352</v>
      </c>
      <c r="L18" s="180"/>
      <c r="M18" s="180"/>
    </row>
    <row r="19" spans="2:13" s="1" customFormat="1" x14ac:dyDescent="0.25">
      <c r="B19" s="6"/>
      <c r="C19"/>
      <c r="D19" s="6"/>
      <c r="E19" s="2"/>
      <c r="F19"/>
      <c r="G19"/>
      <c r="H19" s="2"/>
      <c r="I19" s="7"/>
      <c r="J19"/>
      <c r="M19"/>
    </row>
    <row r="20" spans="2:13" ht="15" customHeight="1" x14ac:dyDescent="0.25">
      <c r="B20" s="6"/>
    </row>
    <row r="21" spans="2:13" ht="15" customHeight="1" x14ac:dyDescent="0.3">
      <c r="B21" s="45" t="s">
        <v>39</v>
      </c>
      <c r="C21" s="46"/>
      <c r="D21" s="46"/>
      <c r="E21" s="183"/>
      <c r="F21" s="183"/>
      <c r="H21"/>
      <c r="I21"/>
    </row>
    <row r="22" spans="2:13" ht="29.1" customHeight="1" x14ac:dyDescent="0.25">
      <c r="B22" s="47" t="s">
        <v>40</v>
      </c>
      <c r="C22" s="47" t="s">
        <v>41</v>
      </c>
      <c r="D22" s="55" t="s">
        <v>42</v>
      </c>
      <c r="E22" s="184" t="s">
        <v>43</v>
      </c>
      <c r="F22" s="184"/>
      <c r="H22"/>
      <c r="I22"/>
    </row>
    <row r="23" spans="2:13" ht="15" customHeight="1" x14ac:dyDescent="0.25">
      <c r="B23" s="51">
        <v>1</v>
      </c>
      <c r="C23" s="17" t="s">
        <v>44</v>
      </c>
      <c r="D23" s="56">
        <f>'1. Skyline Connection'!J59</f>
        <v>10970000</v>
      </c>
      <c r="E23" s="185">
        <f t="shared" ref="E23:E39" si="2">D23/D$40</f>
        <v>0.21941293172903706</v>
      </c>
      <c r="F23" s="186"/>
      <c r="H23"/>
      <c r="I23"/>
    </row>
    <row r="24" spans="2:13" ht="15" customHeight="1" x14ac:dyDescent="0.25">
      <c r="B24" s="51">
        <v>2</v>
      </c>
      <c r="C24" s="17" t="s">
        <v>45</v>
      </c>
      <c r="D24" s="56">
        <f>'2. Paratransit Electrification'!J58</f>
        <v>3741584</v>
      </c>
      <c r="E24" s="185">
        <f t="shared" si="2"/>
        <v>7.4836090679166578E-2</v>
      </c>
      <c r="F24" s="186"/>
      <c r="H24"/>
      <c r="I24"/>
    </row>
    <row r="25" spans="2:13" ht="15" customHeight="1" x14ac:dyDescent="0.25">
      <c r="B25" s="51">
        <v>3</v>
      </c>
      <c r="C25" s="17" t="s">
        <v>46</v>
      </c>
      <c r="D25" s="56">
        <f>'3. Honolulu Micromobility'!J61</f>
        <v>2991838.43</v>
      </c>
      <c r="E25" s="185">
        <f t="shared" si="2"/>
        <v>5.9840295459061027E-2</v>
      </c>
      <c r="F25" s="186"/>
      <c r="H25"/>
      <c r="I25"/>
    </row>
    <row r="26" spans="2:13" ht="15" customHeight="1" x14ac:dyDescent="0.25">
      <c r="B26" s="51">
        <v>4</v>
      </c>
      <c r="C26" s="17" t="s">
        <v>47</v>
      </c>
      <c r="D26" s="56">
        <f>'4.Complete Streets'!J58</f>
        <v>5000000</v>
      </c>
      <c r="E26" s="185">
        <f t="shared" si="2"/>
        <v>0.10000589413356292</v>
      </c>
      <c r="F26" s="186"/>
      <c r="H26"/>
      <c r="I26"/>
    </row>
    <row r="27" spans="2:13" ht="15" customHeight="1" x14ac:dyDescent="0.25">
      <c r="B27" s="51">
        <v>5</v>
      </c>
      <c r="C27" s="17" t="s">
        <v>48</v>
      </c>
      <c r="D27" s="56">
        <f>'5. Affordable Green Housing'!J54</f>
        <v>7495000</v>
      </c>
      <c r="E27" s="185">
        <f t="shared" si="2"/>
        <v>0.14990883530621082</v>
      </c>
      <c r="F27" s="186"/>
      <c r="H27"/>
      <c r="I27"/>
    </row>
    <row r="28" spans="2:13" ht="15" customHeight="1" x14ac:dyDescent="0.25">
      <c r="B28" s="51">
        <v>6</v>
      </c>
      <c r="C28" s="17" t="s">
        <v>49</v>
      </c>
      <c r="D28" s="56">
        <f>'6. Green Building Library'!J59</f>
        <v>3300000</v>
      </c>
      <c r="E28" s="185">
        <f t="shared" si="2"/>
        <v>6.6003890128151527E-2</v>
      </c>
      <c r="F28" s="186"/>
      <c r="H28"/>
      <c r="I28"/>
    </row>
    <row r="29" spans="2:13" ht="15" customHeight="1" x14ac:dyDescent="0.25">
      <c r="B29" s="51">
        <v>7</v>
      </c>
      <c r="C29" s="17" t="s">
        <v>6</v>
      </c>
      <c r="D29" s="56">
        <f>'7.  Energy Efficiency Upgrades'!J57</f>
        <v>1000000</v>
      </c>
      <c r="E29" s="188">
        <f t="shared" si="2"/>
        <v>2.0001178826712585E-2</v>
      </c>
      <c r="F29" s="188"/>
      <c r="H29"/>
      <c r="I29"/>
    </row>
    <row r="30" spans="2:13" ht="15" customHeight="1" x14ac:dyDescent="0.25">
      <c r="B30" s="51">
        <v>8</v>
      </c>
      <c r="C30" s="17" t="s">
        <v>7</v>
      </c>
      <c r="D30" s="56">
        <f>'8. Decentralized Compost'!J59</f>
        <v>2484400</v>
      </c>
      <c r="E30" s="185">
        <f t="shared" si="2"/>
        <v>4.9690928677084745E-2</v>
      </c>
      <c r="F30" s="186"/>
      <c r="H30"/>
      <c r="I30"/>
    </row>
    <row r="31" spans="2:13" ht="15" customHeight="1" x14ac:dyDescent="0.25">
      <c r="B31" s="51">
        <v>9</v>
      </c>
      <c r="C31" s="17" t="s">
        <v>50</v>
      </c>
      <c r="D31" s="56">
        <f>'9. Cardboard and Composting'!J66</f>
        <v>499800</v>
      </c>
      <c r="E31" s="185">
        <f t="shared" si="2"/>
        <v>9.9965891775909508E-3</v>
      </c>
      <c r="F31" s="186"/>
      <c r="H31"/>
      <c r="I31"/>
    </row>
    <row r="32" spans="2:13" ht="15" customHeight="1" x14ac:dyDescent="0.25">
      <c r="B32" s="51">
        <v>10</v>
      </c>
      <c r="C32" s="17" t="s">
        <v>51</v>
      </c>
      <c r="D32" s="56">
        <f>'10. Reusable Foodware'!J59</f>
        <v>2057188</v>
      </c>
      <c r="E32" s="185">
        <f t="shared" si="2"/>
        <v>4.114618506816721E-2</v>
      </c>
      <c r="F32" s="186"/>
      <c r="H32"/>
      <c r="I32"/>
    </row>
    <row r="33" spans="2:10" x14ac:dyDescent="0.25">
      <c r="B33" s="51">
        <v>11</v>
      </c>
      <c r="C33" s="17" t="s">
        <v>52</v>
      </c>
      <c r="D33" s="56">
        <f>'11. Compost and Containers'!J58</f>
        <v>500000.00000000006</v>
      </c>
      <c r="E33" s="185">
        <f t="shared" si="2"/>
        <v>1.0000589413356294E-2</v>
      </c>
      <c r="F33" s="186"/>
      <c r="H33"/>
      <c r="I33"/>
    </row>
    <row r="34" spans="2:10" ht="15" customHeight="1" x14ac:dyDescent="0.25">
      <c r="B34" s="51">
        <v>12</v>
      </c>
      <c r="C34" s="17" t="s">
        <v>53</v>
      </c>
      <c r="D34" s="56">
        <f>'12. Transfer Station Life Ext.'!J67</f>
        <v>135202.72</v>
      </c>
      <c r="E34" s="185">
        <f t="shared" si="2"/>
        <v>2.7042137805779504E-3</v>
      </c>
      <c r="F34" s="186"/>
      <c r="H34"/>
      <c r="I34"/>
    </row>
    <row r="35" spans="2:10" ht="15" customHeight="1" x14ac:dyDescent="0.25">
      <c r="B35" s="51">
        <v>13</v>
      </c>
      <c r="C35" s="17" t="s">
        <v>54</v>
      </c>
      <c r="D35" s="56">
        <f>'13. Waste and Land Management'!J81</f>
        <v>4000842.4069123552</v>
      </c>
      <c r="E35" s="185">
        <f t="shared" si="2"/>
        <v>8.0021564438149215E-2</v>
      </c>
      <c r="F35" s="186"/>
      <c r="H35"/>
      <c r="I35"/>
    </row>
    <row r="36" spans="2:10" ht="15" customHeight="1" x14ac:dyDescent="0.25">
      <c r="B36" s="51">
        <v>14</v>
      </c>
      <c r="C36" s="17" t="s">
        <v>55</v>
      </c>
      <c r="D36" s="56">
        <f>'14. Million Trees'!J58</f>
        <v>2000000</v>
      </c>
      <c r="E36" s="185">
        <f t="shared" si="2"/>
        <v>4.000235765342517E-2</v>
      </c>
      <c r="F36" s="186"/>
      <c r="H36"/>
      <c r="I36"/>
    </row>
    <row r="37" spans="2:10" ht="15" customHeight="1" x14ac:dyDescent="0.25">
      <c r="B37" s="51">
        <v>15</v>
      </c>
      <c r="C37" s="17" t="s">
        <v>14</v>
      </c>
      <c r="D37" s="56">
        <f>'15. Maui Biochar'!J59</f>
        <v>1000000</v>
      </c>
      <c r="E37" s="185">
        <f t="shared" si="2"/>
        <v>2.0001178826712585E-2</v>
      </c>
      <c r="F37" s="186"/>
      <c r="H37"/>
      <c r="I37"/>
    </row>
    <row r="38" spans="2:10" ht="15" customHeight="1" x14ac:dyDescent="0.25">
      <c r="B38" s="51">
        <v>16</v>
      </c>
      <c r="C38" s="17" t="s">
        <v>56</v>
      </c>
      <c r="D38" s="56">
        <f>'16. Reforestation'!J58</f>
        <v>2434364</v>
      </c>
      <c r="E38" s="185">
        <f t="shared" si="2"/>
        <v>4.8690149693311355E-2</v>
      </c>
      <c r="F38" s="186"/>
      <c r="G38" s="34"/>
      <c r="H38"/>
      <c r="J38" s="148"/>
    </row>
    <row r="39" spans="2:10" ht="15" customHeight="1" x14ac:dyDescent="0.25">
      <c r="B39" s="51"/>
      <c r="C39" s="17" t="s">
        <v>57</v>
      </c>
      <c r="D39" s="166">
        <f>'HSEO - Staff and Admin'!I56</f>
        <v>386833.55</v>
      </c>
      <c r="E39" s="185">
        <f t="shared" si="2"/>
        <v>7.7371270097220642E-3</v>
      </c>
      <c r="F39" s="186"/>
      <c r="G39" s="148"/>
      <c r="H39" s="34"/>
      <c r="I39" s="148"/>
    </row>
    <row r="40" spans="2:10" ht="15" customHeight="1" x14ac:dyDescent="0.25">
      <c r="B40" s="51" t="s">
        <v>58</v>
      </c>
      <c r="C40" s="17"/>
      <c r="D40" s="164">
        <f>SUM(D23:D39)</f>
        <v>49997053.106912352</v>
      </c>
      <c r="E40" s="181">
        <f>SUM(E23:E39)</f>
        <v>1</v>
      </c>
      <c r="F40" s="182"/>
      <c r="H40"/>
      <c r="I40"/>
    </row>
    <row r="41" spans="2:10" ht="15" customHeight="1" x14ac:dyDescent="0.25">
      <c r="H41" s="148"/>
      <c r="I41"/>
    </row>
    <row r="42" spans="2:10" ht="15" customHeight="1" x14ac:dyDescent="0.25">
      <c r="D42" s="158"/>
      <c r="H42"/>
      <c r="I42"/>
    </row>
    <row r="43" spans="2:10" ht="15" customHeight="1" x14ac:dyDescent="0.25">
      <c r="H43"/>
      <c r="I43"/>
    </row>
    <row r="44" spans="2:10" ht="15" customHeight="1" x14ac:dyDescent="0.25">
      <c r="H44"/>
      <c r="I44"/>
    </row>
  </sheetData>
  <mergeCells count="21">
    <mergeCell ref="B3:J3"/>
    <mergeCell ref="E34:F34"/>
    <mergeCell ref="E39:F39"/>
    <mergeCell ref="E32:F32"/>
    <mergeCell ref="E33:F33"/>
    <mergeCell ref="E29:F29"/>
    <mergeCell ref="E40:F40"/>
    <mergeCell ref="E21:F21"/>
    <mergeCell ref="E22:F22"/>
    <mergeCell ref="E27:F27"/>
    <mergeCell ref="E23:F23"/>
    <mergeCell ref="E26:F26"/>
    <mergeCell ref="E25:F25"/>
    <mergeCell ref="E24:F24"/>
    <mergeCell ref="E36:F36"/>
    <mergeCell ref="E30:F30"/>
    <mergeCell ref="E38:F38"/>
    <mergeCell ref="E35:F35"/>
    <mergeCell ref="E37:F37"/>
    <mergeCell ref="E28:F28"/>
    <mergeCell ref="E31:F31"/>
  </mergeCells>
  <pageMargins left="0.7" right="0.7" top="0.75" bottom="0.75" header="0.3" footer="0.3"/>
  <pageSetup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9DBA7-59F4-4427-8748-75C60F85996F}">
  <sheetPr>
    <tabColor theme="7" tint="0.59999389629810485"/>
  </sheetPr>
  <dimension ref="B2:AM73"/>
  <sheetViews>
    <sheetView showGridLines="0" zoomScale="85" zoomScaleNormal="85" workbookViewId="0">
      <pane xSplit="3" ySplit="6" topLeftCell="D45" activePane="bottomRight" state="frozen"/>
      <selection pane="topRight" activeCell="R20" sqref="R20:W20"/>
      <selection pane="bottomLeft" activeCell="R20" sqref="R20:W20"/>
      <selection pane="bottomRight" activeCell="P27" sqref="P27"/>
    </sheetView>
  </sheetViews>
  <sheetFormatPr defaultColWidth="9.28515625" defaultRowHeight="15" x14ac:dyDescent="0.25"/>
  <cols>
    <col min="1" max="1" width="3.28515625" customWidth="1"/>
    <col min="2" max="2" width="12.28515625" customWidth="1"/>
    <col min="3" max="3" width="52.7109375" customWidth="1"/>
    <col min="4" max="4" width="12.7109375" style="6" customWidth="1"/>
    <col min="5" max="5" width="12.42578125" style="2" customWidth="1"/>
    <col min="6" max="7" width="12.7109375" customWidth="1"/>
    <col min="8" max="8" width="13.42578125" style="2" customWidth="1"/>
    <col min="9" max="9" width="0.7109375" style="7" customWidth="1"/>
    <col min="10" max="10" width="14.42578125" customWidth="1"/>
    <col min="11" max="11" width="10.28515625" customWidth="1"/>
  </cols>
  <sheetData>
    <row r="2" spans="2:39" ht="23.25" x14ac:dyDescent="0.35">
      <c r="B2" s="30" t="s">
        <v>291</v>
      </c>
    </row>
    <row r="3" spans="2:39" x14ac:dyDescent="0.25">
      <c r="B3" s="5"/>
    </row>
    <row r="4" spans="2:39" x14ac:dyDescent="0.25">
      <c r="B4" s="5"/>
    </row>
    <row r="5" spans="2:39" ht="18.75" x14ac:dyDescent="0.3">
      <c r="B5" s="36" t="s">
        <v>18</v>
      </c>
      <c r="C5" s="37"/>
      <c r="D5" s="37"/>
      <c r="E5" s="37"/>
      <c r="F5" s="37"/>
      <c r="G5" s="37"/>
      <c r="H5" s="37"/>
      <c r="I5" s="37"/>
      <c r="J5" s="38"/>
    </row>
    <row r="6" spans="2:39" x14ac:dyDescent="0.25">
      <c r="B6" s="39" t="s">
        <v>19</v>
      </c>
      <c r="C6" s="39" t="s">
        <v>20</v>
      </c>
      <c r="D6" s="39" t="s">
        <v>21</v>
      </c>
      <c r="E6" s="40" t="s">
        <v>22</v>
      </c>
      <c r="F6" s="40" t="s">
        <v>23</v>
      </c>
      <c r="G6" s="40" t="s">
        <v>24</v>
      </c>
      <c r="H6" s="41" t="s">
        <v>25</v>
      </c>
      <c r="I6" s="42"/>
      <c r="J6" s="43" t="s">
        <v>26</v>
      </c>
    </row>
    <row r="7" spans="2:39" s="5" customFormat="1" x14ac:dyDescent="0.25">
      <c r="B7" s="22" t="s">
        <v>27</v>
      </c>
      <c r="C7" s="26" t="s">
        <v>61</v>
      </c>
      <c r="D7" s="10" t="s">
        <v>62</v>
      </c>
      <c r="E7" s="10" t="s">
        <v>62</v>
      </c>
      <c r="F7" s="10" t="s">
        <v>62</v>
      </c>
      <c r="G7" s="10"/>
      <c r="H7" s="10" t="s">
        <v>62</v>
      </c>
      <c r="I7" s="7"/>
      <c r="J7" s="8" t="s">
        <v>62</v>
      </c>
      <c r="K7"/>
      <c r="L7"/>
      <c r="M7"/>
      <c r="N7"/>
      <c r="O7"/>
      <c r="P7"/>
      <c r="Q7"/>
      <c r="R7"/>
      <c r="S7"/>
      <c r="T7"/>
      <c r="U7"/>
      <c r="V7"/>
      <c r="W7"/>
      <c r="X7"/>
      <c r="Y7"/>
      <c r="Z7"/>
      <c r="AA7"/>
      <c r="AB7"/>
      <c r="AC7"/>
      <c r="AD7"/>
      <c r="AE7"/>
      <c r="AF7"/>
      <c r="AG7"/>
      <c r="AH7"/>
      <c r="AI7"/>
      <c r="AJ7"/>
      <c r="AK7"/>
      <c r="AL7"/>
      <c r="AM7"/>
    </row>
    <row r="8" spans="2:39" ht="30" x14ac:dyDescent="0.25">
      <c r="B8" s="23"/>
      <c r="C8" s="25" t="s">
        <v>292</v>
      </c>
      <c r="D8" s="15">
        <v>40000</v>
      </c>
      <c r="E8" s="15">
        <v>42500</v>
      </c>
      <c r="F8" s="15">
        <v>45000</v>
      </c>
      <c r="G8" s="15">
        <v>47500</v>
      </c>
      <c r="H8" s="15">
        <v>50000</v>
      </c>
      <c r="I8" s="35">
        <v>450000</v>
      </c>
      <c r="J8" s="15">
        <f>SUM(D8:H8)</f>
        <v>225000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28</v>
      </c>
      <c r="D11" s="16">
        <f>SUM(D8:D10)</f>
        <v>40000</v>
      </c>
      <c r="E11" s="16">
        <f t="shared" ref="E11:J11" si="0">SUM(E8:E10)</f>
        <v>42500</v>
      </c>
      <c r="F11" s="16">
        <f t="shared" si="0"/>
        <v>45000</v>
      </c>
      <c r="G11" s="16">
        <f t="shared" si="0"/>
        <v>47500</v>
      </c>
      <c r="H11" s="16">
        <f t="shared" si="0"/>
        <v>50000</v>
      </c>
      <c r="I11" s="7">
        <f t="shared" si="0"/>
        <v>450000</v>
      </c>
      <c r="J11" s="16">
        <f t="shared" si="0"/>
        <v>225000</v>
      </c>
    </row>
    <row r="12" spans="2:39" x14ac:dyDescent="0.25">
      <c r="B12" s="23"/>
      <c r="C12" s="14" t="s">
        <v>65</v>
      </c>
      <c r="D12" s="13" t="s">
        <v>62</v>
      </c>
      <c r="E12" s="10"/>
      <c r="F12" s="10"/>
      <c r="G12" s="10"/>
      <c r="H12" s="10"/>
      <c r="J12" s="8" t="s">
        <v>62</v>
      </c>
    </row>
    <row r="13" spans="2:39" x14ac:dyDescent="0.25">
      <c r="B13" s="23"/>
      <c r="C13" s="25" t="s">
        <v>293</v>
      </c>
      <c r="D13" s="15">
        <f>0.17*D11</f>
        <v>6800.0000000000009</v>
      </c>
      <c r="E13" s="15">
        <f t="shared" ref="E13:H13" si="1">0.17*E11</f>
        <v>7225.0000000000009</v>
      </c>
      <c r="F13" s="15">
        <f t="shared" si="1"/>
        <v>7650.0000000000009</v>
      </c>
      <c r="G13" s="15">
        <f t="shared" si="1"/>
        <v>8075.0000000000009</v>
      </c>
      <c r="H13" s="15">
        <f t="shared" si="1"/>
        <v>8500</v>
      </c>
      <c r="J13" s="15">
        <f>SUM(D13:H13)</f>
        <v>38250</v>
      </c>
    </row>
    <row r="14" spans="2:39" x14ac:dyDescent="0.25">
      <c r="B14" s="23"/>
      <c r="C14" s="25"/>
      <c r="D14" s="15"/>
      <c r="E14" s="15"/>
      <c r="F14" s="15"/>
      <c r="G14" s="15"/>
      <c r="H14" s="15"/>
      <c r="J14" s="15">
        <f t="shared" ref="J14:J15" si="2">SUM(D14:H14)</f>
        <v>0</v>
      </c>
    </row>
    <row r="15" spans="2:39" x14ac:dyDescent="0.25">
      <c r="B15" s="23"/>
      <c r="C15" s="10"/>
      <c r="D15" s="15"/>
      <c r="E15" s="11"/>
      <c r="F15" s="11"/>
      <c r="G15" s="11"/>
      <c r="H15" s="11"/>
      <c r="J15" s="15">
        <f t="shared" si="2"/>
        <v>0</v>
      </c>
    </row>
    <row r="16" spans="2:39" x14ac:dyDescent="0.25">
      <c r="B16" s="23"/>
      <c r="C16" s="9" t="s">
        <v>67</v>
      </c>
      <c r="D16" s="16">
        <f>SUM(D13:D15)</f>
        <v>6800.0000000000009</v>
      </c>
      <c r="E16" s="16">
        <f t="shared" ref="E16:J16" si="3">SUM(E13:E15)</f>
        <v>7225.0000000000009</v>
      </c>
      <c r="F16" s="16">
        <f t="shared" si="3"/>
        <v>7650.0000000000009</v>
      </c>
      <c r="G16" s="16">
        <f t="shared" si="3"/>
        <v>8075.0000000000009</v>
      </c>
      <c r="H16" s="16">
        <f t="shared" si="3"/>
        <v>8500</v>
      </c>
      <c r="I16" s="7">
        <f t="shared" si="3"/>
        <v>0</v>
      </c>
      <c r="J16" s="16">
        <f t="shared" si="3"/>
        <v>38250</v>
      </c>
    </row>
    <row r="17" spans="2:10" x14ac:dyDescent="0.25">
      <c r="B17" s="23"/>
      <c r="C17" s="14" t="s">
        <v>68</v>
      </c>
      <c r="D17" s="13" t="s">
        <v>62</v>
      </c>
      <c r="E17" s="10"/>
      <c r="F17" s="10"/>
      <c r="G17" s="10"/>
      <c r="H17" s="10"/>
      <c r="J17" s="8" t="s">
        <v>62</v>
      </c>
    </row>
    <row r="18" spans="2:10" x14ac:dyDescent="0.25">
      <c r="B18" s="23"/>
      <c r="C18" s="25" t="s">
        <v>294</v>
      </c>
      <c r="D18" s="13"/>
      <c r="E18" s="10"/>
      <c r="F18" s="10"/>
      <c r="G18" s="10"/>
      <c r="H18" s="10"/>
      <c r="J18" s="15" t="s">
        <v>62</v>
      </c>
    </row>
    <row r="19" spans="2:10" x14ac:dyDescent="0.25">
      <c r="B19" s="23"/>
      <c r="C19" s="29" t="s">
        <v>295</v>
      </c>
      <c r="D19" s="15" t="s">
        <v>71</v>
      </c>
      <c r="E19" s="11" t="s">
        <v>71</v>
      </c>
      <c r="F19" s="11" t="s">
        <v>71</v>
      </c>
      <c r="G19" s="11"/>
      <c r="H19" s="11"/>
      <c r="J19" s="15"/>
    </row>
    <row r="20" spans="2:10" x14ac:dyDescent="0.25">
      <c r="B20" s="23"/>
      <c r="C20" s="29" t="s">
        <v>296</v>
      </c>
      <c r="D20" s="15">
        <v>400</v>
      </c>
      <c r="E20" s="15">
        <v>400</v>
      </c>
      <c r="F20" s="15">
        <v>400</v>
      </c>
      <c r="G20" s="15">
        <v>400</v>
      </c>
      <c r="H20" s="15">
        <v>400</v>
      </c>
      <c r="I20" s="35">
        <v>2000</v>
      </c>
      <c r="J20" s="15">
        <f>SUM(D20:H20)</f>
        <v>2000</v>
      </c>
    </row>
    <row r="21" spans="2:10" x14ac:dyDescent="0.25">
      <c r="B21" s="23"/>
      <c r="C21" s="29" t="s">
        <v>297</v>
      </c>
      <c r="D21" s="15">
        <v>50</v>
      </c>
      <c r="E21" s="15">
        <v>50</v>
      </c>
      <c r="F21" s="15">
        <v>50</v>
      </c>
      <c r="G21" s="15">
        <v>50</v>
      </c>
      <c r="H21" s="15">
        <v>50</v>
      </c>
      <c r="I21" s="35">
        <v>250</v>
      </c>
      <c r="J21" s="15">
        <f t="shared" ref="J21:J26" si="4">SUM(D21:H21)</f>
        <v>250</v>
      </c>
    </row>
    <row r="22" spans="2:10" x14ac:dyDescent="0.25">
      <c r="B22" s="23"/>
      <c r="C22" s="25" t="s">
        <v>298</v>
      </c>
      <c r="D22" s="15">
        <v>450</v>
      </c>
      <c r="E22" s="15">
        <v>450</v>
      </c>
      <c r="F22" s="15">
        <v>450</v>
      </c>
      <c r="G22" s="15">
        <v>450</v>
      </c>
      <c r="H22" s="15">
        <v>450</v>
      </c>
      <c r="I22" s="35">
        <v>2250</v>
      </c>
      <c r="J22" s="15">
        <f t="shared" si="4"/>
        <v>2250</v>
      </c>
    </row>
    <row r="23" spans="2:10" x14ac:dyDescent="0.25">
      <c r="B23" s="23"/>
      <c r="C23" s="29" t="s">
        <v>299</v>
      </c>
      <c r="D23" s="15">
        <v>248</v>
      </c>
      <c r="E23" s="15">
        <v>248</v>
      </c>
      <c r="F23" s="15">
        <v>248</v>
      </c>
      <c r="G23" s="15">
        <v>248</v>
      </c>
      <c r="H23" s="15">
        <v>248</v>
      </c>
      <c r="I23" s="35">
        <v>1243</v>
      </c>
      <c r="J23" s="15">
        <f t="shared" si="4"/>
        <v>1240</v>
      </c>
    </row>
    <row r="24" spans="2:10" x14ac:dyDescent="0.25">
      <c r="B24" s="23"/>
      <c r="C24" s="29" t="s">
        <v>300</v>
      </c>
      <c r="D24" s="15">
        <v>45</v>
      </c>
      <c r="E24" s="15">
        <v>45</v>
      </c>
      <c r="F24" s="15">
        <v>45</v>
      </c>
      <c r="G24" s="15">
        <v>45</v>
      </c>
      <c r="H24" s="15">
        <v>45</v>
      </c>
      <c r="I24" s="35">
        <v>225</v>
      </c>
      <c r="J24" s="15">
        <f t="shared" si="4"/>
        <v>225</v>
      </c>
    </row>
    <row r="25" spans="2:10" x14ac:dyDescent="0.25">
      <c r="B25" s="23"/>
      <c r="C25" s="29" t="s">
        <v>301</v>
      </c>
      <c r="D25" s="15">
        <v>80</v>
      </c>
      <c r="E25" s="15">
        <v>80</v>
      </c>
      <c r="F25" s="15">
        <v>80</v>
      </c>
      <c r="G25" s="15">
        <v>80</v>
      </c>
      <c r="H25" s="15">
        <v>80</v>
      </c>
      <c r="I25" s="35">
        <v>400</v>
      </c>
      <c r="J25" s="15">
        <f t="shared" si="4"/>
        <v>400</v>
      </c>
    </row>
    <row r="26" spans="2:10" ht="30" x14ac:dyDescent="0.25">
      <c r="B26" s="23"/>
      <c r="C26" s="25" t="s">
        <v>302</v>
      </c>
      <c r="D26" s="15">
        <v>328</v>
      </c>
      <c r="E26" s="15">
        <v>328</v>
      </c>
      <c r="F26" s="15">
        <v>328</v>
      </c>
      <c r="G26" s="15">
        <v>328</v>
      </c>
      <c r="H26" s="15">
        <v>328</v>
      </c>
      <c r="I26" s="35">
        <v>1638</v>
      </c>
      <c r="J26" s="15">
        <f t="shared" si="4"/>
        <v>1640</v>
      </c>
    </row>
    <row r="27" spans="2:10" x14ac:dyDescent="0.25">
      <c r="B27" s="23"/>
      <c r="C27" s="9" t="s">
        <v>76</v>
      </c>
      <c r="D27" s="16">
        <f>SUM(D20:D26)</f>
        <v>1601</v>
      </c>
      <c r="E27" s="16">
        <f t="shared" ref="E27:H27" si="5">SUM(E20:E26)</f>
        <v>1601</v>
      </c>
      <c r="F27" s="16">
        <f t="shared" si="5"/>
        <v>1601</v>
      </c>
      <c r="G27" s="16">
        <f t="shared" si="5"/>
        <v>1601</v>
      </c>
      <c r="H27" s="16">
        <f t="shared" si="5"/>
        <v>1601</v>
      </c>
      <c r="J27" s="16">
        <f>SUM(D27:H27)</f>
        <v>8005</v>
      </c>
    </row>
    <row r="28" spans="2:10" x14ac:dyDescent="0.25">
      <c r="B28" s="23"/>
      <c r="C28" s="14" t="s">
        <v>77</v>
      </c>
      <c r="D28" s="15"/>
      <c r="E28" s="10"/>
      <c r="F28" s="10"/>
      <c r="G28" s="10"/>
      <c r="H28" s="10"/>
      <c r="J28" s="15" t="s">
        <v>36</v>
      </c>
    </row>
    <row r="29" spans="2:10" x14ac:dyDescent="0.25">
      <c r="B29" s="23"/>
      <c r="C29" s="25"/>
      <c r="D29" s="15"/>
      <c r="E29" s="10"/>
      <c r="F29" s="10"/>
      <c r="G29" s="10"/>
      <c r="H29" s="10"/>
      <c r="J29" s="15">
        <f>SUM(D29:H29)</f>
        <v>0</v>
      </c>
    </row>
    <row r="30" spans="2:10" x14ac:dyDescent="0.25">
      <c r="B30" s="23" t="s">
        <v>71</v>
      </c>
      <c r="C30" s="28" t="s">
        <v>71</v>
      </c>
      <c r="D30" s="13" t="s">
        <v>62</v>
      </c>
      <c r="E30" s="10"/>
      <c r="F30" s="10"/>
      <c r="G30" s="10"/>
      <c r="H30" s="10"/>
      <c r="J30" s="15">
        <f t="shared" ref="J30:J51" si="6">SUM(D30:H30)</f>
        <v>0</v>
      </c>
    </row>
    <row r="31" spans="2:10" x14ac:dyDescent="0.25">
      <c r="B31" s="23"/>
      <c r="C31" s="9" t="s">
        <v>78</v>
      </c>
      <c r="D31" s="12">
        <f>SUM(D29:D30)</f>
        <v>0</v>
      </c>
      <c r="E31" s="12">
        <f t="shared" ref="E31:H31" si="7">SUM(E29:E30)</f>
        <v>0</v>
      </c>
      <c r="F31" s="12">
        <f t="shared" si="7"/>
        <v>0</v>
      </c>
      <c r="G31" s="12">
        <f t="shared" si="7"/>
        <v>0</v>
      </c>
      <c r="H31" s="12">
        <f t="shared" si="7"/>
        <v>0</v>
      </c>
      <c r="J31" s="16">
        <f t="shared" si="6"/>
        <v>0</v>
      </c>
    </row>
    <row r="32" spans="2:10" x14ac:dyDescent="0.25">
      <c r="B32" s="23"/>
      <c r="C32" s="14" t="s">
        <v>79</v>
      </c>
      <c r="D32" s="13" t="s">
        <v>62</v>
      </c>
      <c r="E32" s="10"/>
      <c r="F32" s="10"/>
      <c r="G32" s="10"/>
      <c r="H32" s="10"/>
      <c r="J32" s="15"/>
    </row>
    <row r="33" spans="2:10" x14ac:dyDescent="0.25">
      <c r="B33" s="23"/>
      <c r="C33" s="25" t="s">
        <v>303</v>
      </c>
      <c r="D33" s="15">
        <v>5000</v>
      </c>
      <c r="E33" s="15">
        <v>0</v>
      </c>
      <c r="F33" s="15">
        <v>0</v>
      </c>
      <c r="G33" s="15">
        <v>0</v>
      </c>
      <c r="H33" s="15">
        <v>0</v>
      </c>
      <c r="I33" s="35">
        <v>5000</v>
      </c>
      <c r="J33" s="15">
        <f t="shared" si="6"/>
        <v>5000</v>
      </c>
    </row>
    <row r="34" spans="2:10" x14ac:dyDescent="0.25">
      <c r="B34" s="23"/>
      <c r="C34" s="25"/>
      <c r="D34" s="15"/>
      <c r="E34" s="11"/>
      <c r="F34" s="11"/>
      <c r="G34" s="11"/>
      <c r="H34" s="11"/>
      <c r="J34" s="15">
        <f t="shared" si="6"/>
        <v>0</v>
      </c>
    </row>
    <row r="35" spans="2:10" x14ac:dyDescent="0.25">
      <c r="B35" s="23"/>
      <c r="C35" s="9" t="s">
        <v>81</v>
      </c>
      <c r="D35" s="16">
        <f>SUM(D33:D34)</f>
        <v>5000</v>
      </c>
      <c r="E35" s="16">
        <f t="shared" ref="E35:H35" si="8">SUM(E33:E34)</f>
        <v>0</v>
      </c>
      <c r="F35" s="16">
        <f t="shared" si="8"/>
        <v>0</v>
      </c>
      <c r="G35" s="16">
        <f t="shared" si="8"/>
        <v>0</v>
      </c>
      <c r="H35" s="16">
        <f t="shared" si="8"/>
        <v>0</v>
      </c>
      <c r="J35" s="16">
        <f t="shared" si="6"/>
        <v>5000</v>
      </c>
    </row>
    <row r="36" spans="2:10" x14ac:dyDescent="0.25">
      <c r="B36" s="23"/>
      <c r="C36" s="14" t="s">
        <v>82</v>
      </c>
      <c r="D36" s="13" t="s">
        <v>62</v>
      </c>
      <c r="E36" s="10"/>
      <c r="F36" s="10"/>
      <c r="G36" s="10"/>
      <c r="H36" s="10"/>
      <c r="J36" s="15"/>
    </row>
    <row r="37" spans="2:10" x14ac:dyDescent="0.25">
      <c r="B37" s="23"/>
      <c r="C37" s="13"/>
      <c r="D37" s="15"/>
      <c r="E37" s="15"/>
      <c r="F37" s="15"/>
      <c r="G37" s="15"/>
      <c r="H37" s="15"/>
      <c r="I37" s="35"/>
      <c r="J37" s="15"/>
    </row>
    <row r="38" spans="2:10" x14ac:dyDescent="0.25">
      <c r="B38" s="23"/>
      <c r="C38" s="13"/>
      <c r="D38" s="15"/>
      <c r="E38" s="15"/>
      <c r="F38" s="15"/>
      <c r="G38" s="15"/>
      <c r="H38" s="15"/>
      <c r="I38" s="35"/>
      <c r="J38" s="15"/>
    </row>
    <row r="39" spans="2:10" x14ac:dyDescent="0.25">
      <c r="B39" s="23"/>
      <c r="C39" s="13"/>
      <c r="D39" s="15"/>
      <c r="E39" s="15"/>
      <c r="F39" s="15"/>
      <c r="G39" s="15"/>
      <c r="H39" s="15"/>
      <c r="I39" s="35"/>
      <c r="J39" s="15"/>
    </row>
    <row r="40" spans="2:10" x14ac:dyDescent="0.25">
      <c r="B40" s="23"/>
      <c r="C40" s="60"/>
      <c r="D40" s="15"/>
      <c r="E40" s="15"/>
      <c r="F40" s="15"/>
      <c r="G40" s="15"/>
      <c r="H40" s="15"/>
      <c r="I40" s="35"/>
      <c r="J40" s="15"/>
    </row>
    <row r="41" spans="2:10" x14ac:dyDescent="0.25">
      <c r="B41" s="23"/>
      <c r="C41" s="25"/>
      <c r="D41" s="15"/>
      <c r="E41" s="11"/>
      <c r="F41" s="11"/>
      <c r="G41" s="11"/>
      <c r="H41" s="11"/>
      <c r="J41" s="15">
        <f t="shared" si="6"/>
        <v>0</v>
      </c>
    </row>
    <row r="42" spans="2:10" x14ac:dyDescent="0.25">
      <c r="B42" s="23"/>
      <c r="C42" s="9" t="s">
        <v>83</v>
      </c>
      <c r="D42" s="16">
        <f>SUM(D37:D41)</f>
        <v>0</v>
      </c>
      <c r="E42" s="16">
        <f t="shared" ref="E42:H42" si="9">SUM(E37:E41)</f>
        <v>0</v>
      </c>
      <c r="F42" s="16">
        <f t="shared" si="9"/>
        <v>0</v>
      </c>
      <c r="G42" s="16">
        <f t="shared" si="9"/>
        <v>0</v>
      </c>
      <c r="H42" s="16">
        <f t="shared" si="9"/>
        <v>0</v>
      </c>
      <c r="J42" s="16">
        <f t="shared" si="6"/>
        <v>0</v>
      </c>
    </row>
    <row r="43" spans="2:10" x14ac:dyDescent="0.25">
      <c r="B43" s="23"/>
      <c r="C43" s="14" t="s">
        <v>84</v>
      </c>
      <c r="D43" s="13" t="s">
        <v>62</v>
      </c>
      <c r="E43" s="10"/>
      <c r="F43" s="10"/>
      <c r="G43" s="10"/>
      <c r="H43" s="10"/>
      <c r="J43" s="15"/>
    </row>
    <row r="44" spans="2:10" ht="45" x14ac:dyDescent="0.25">
      <c r="B44" s="23"/>
      <c r="C44" s="25" t="s">
        <v>304</v>
      </c>
      <c r="D44" s="15">
        <v>75000</v>
      </c>
      <c r="E44" s="15">
        <v>75000</v>
      </c>
      <c r="F44" s="15">
        <v>75000</v>
      </c>
      <c r="G44" s="15">
        <v>75000</v>
      </c>
      <c r="H44" s="15">
        <v>75000</v>
      </c>
      <c r="I44" s="35">
        <v>375000</v>
      </c>
      <c r="J44" s="15">
        <f t="shared" si="6"/>
        <v>375000</v>
      </c>
    </row>
    <row r="45" spans="2:10" ht="75" x14ac:dyDescent="0.25">
      <c r="B45" s="23"/>
      <c r="C45" s="25" t="s">
        <v>305</v>
      </c>
      <c r="D45" s="15">
        <v>125000</v>
      </c>
      <c r="E45" s="15">
        <v>156250</v>
      </c>
      <c r="F45" s="15">
        <v>156250</v>
      </c>
      <c r="G45" s="15">
        <v>156250</v>
      </c>
      <c r="H45" s="15">
        <v>156250</v>
      </c>
      <c r="I45" s="35">
        <v>781250</v>
      </c>
      <c r="J45" s="15">
        <f t="shared" si="6"/>
        <v>750000</v>
      </c>
    </row>
    <row r="46" spans="2:10" ht="90" x14ac:dyDescent="0.25">
      <c r="B46" s="23"/>
      <c r="C46" s="25" t="s">
        <v>306</v>
      </c>
      <c r="D46" s="15">
        <v>333332</v>
      </c>
      <c r="E46" s="15">
        <v>416667</v>
      </c>
      <c r="F46" s="15">
        <v>416667</v>
      </c>
      <c r="G46" s="15">
        <v>416667</v>
      </c>
      <c r="H46" s="15">
        <v>416667</v>
      </c>
      <c r="I46" s="35">
        <v>2083335</v>
      </c>
      <c r="J46" s="15">
        <f t="shared" si="6"/>
        <v>2000000</v>
      </c>
    </row>
    <row r="47" spans="2:10" x14ac:dyDescent="0.25">
      <c r="B47" s="23"/>
      <c r="C47" s="25"/>
      <c r="D47" s="15"/>
      <c r="E47" s="11"/>
      <c r="F47" s="11"/>
      <c r="G47" s="11"/>
      <c r="H47" s="11"/>
      <c r="J47" s="15">
        <f t="shared" si="6"/>
        <v>0</v>
      </c>
    </row>
    <row r="48" spans="2:10" x14ac:dyDescent="0.25">
      <c r="B48" s="23"/>
      <c r="C48" s="25"/>
      <c r="D48" s="15"/>
      <c r="E48" s="11"/>
      <c r="F48" s="11"/>
      <c r="G48" s="11"/>
      <c r="H48" s="11"/>
      <c r="J48" s="15">
        <f t="shared" si="6"/>
        <v>0</v>
      </c>
    </row>
    <row r="49" spans="2:10" x14ac:dyDescent="0.25">
      <c r="B49" s="23"/>
      <c r="C49" s="10"/>
      <c r="D49" s="15"/>
      <c r="E49" s="11"/>
      <c r="F49" s="11"/>
      <c r="G49" s="11"/>
      <c r="H49" s="11"/>
      <c r="J49" s="15">
        <f t="shared" si="6"/>
        <v>0</v>
      </c>
    </row>
    <row r="50" spans="2:10" x14ac:dyDescent="0.25">
      <c r="B50" s="24"/>
      <c r="C50" s="9" t="s">
        <v>34</v>
      </c>
      <c r="D50" s="16">
        <f>SUM(D44:D49)</f>
        <v>533332</v>
      </c>
      <c r="E50" s="16">
        <f t="shared" ref="E50:H50" si="10">SUM(E44:E49)</f>
        <v>647917</v>
      </c>
      <c r="F50" s="16">
        <f t="shared" si="10"/>
        <v>647917</v>
      </c>
      <c r="G50" s="16">
        <f t="shared" si="10"/>
        <v>647917</v>
      </c>
      <c r="H50" s="16">
        <f t="shared" si="10"/>
        <v>647917</v>
      </c>
      <c r="J50" s="16">
        <f t="shared" si="6"/>
        <v>3125000</v>
      </c>
    </row>
    <row r="51" spans="2:10" x14ac:dyDescent="0.25">
      <c r="B51" s="24"/>
      <c r="C51" s="9" t="s">
        <v>35</v>
      </c>
      <c r="D51" s="16">
        <f>SUM(D50,D42,D35,D31,D27,D16,D11)</f>
        <v>586733</v>
      </c>
      <c r="E51" s="16">
        <f t="shared" ref="E51:H51" si="11">SUM(E50,E42,E35,E31,E27,E16,E11)</f>
        <v>699243</v>
      </c>
      <c r="F51" s="16">
        <f t="shared" si="11"/>
        <v>702168</v>
      </c>
      <c r="G51" s="16">
        <f t="shared" si="11"/>
        <v>705093</v>
      </c>
      <c r="H51" s="16">
        <f t="shared" si="11"/>
        <v>708018</v>
      </c>
      <c r="J51" s="16">
        <f t="shared" si="6"/>
        <v>3401255</v>
      </c>
    </row>
    <row r="52" spans="2:10" x14ac:dyDescent="0.25">
      <c r="B52" s="6"/>
      <c r="D52"/>
      <c r="E52"/>
      <c r="H52"/>
      <c r="I52"/>
      <c r="J52" t="s">
        <v>36</v>
      </c>
    </row>
    <row r="53" spans="2:10" x14ac:dyDescent="0.25">
      <c r="B53" s="22" t="s">
        <v>85</v>
      </c>
      <c r="C53" s="17" t="s">
        <v>85</v>
      </c>
      <c r="D53" s="18"/>
      <c r="E53" s="18"/>
      <c r="F53" s="18"/>
      <c r="G53" s="18"/>
      <c r="H53" s="18"/>
      <c r="I53"/>
      <c r="J53" s="18" t="s">
        <v>36</v>
      </c>
    </row>
    <row r="54" spans="2:10" x14ac:dyDescent="0.25">
      <c r="B54" s="23"/>
      <c r="C54" s="25"/>
      <c r="D54" s="13"/>
      <c r="E54" s="10"/>
      <c r="F54" s="10"/>
      <c r="G54" s="10"/>
      <c r="H54" s="10"/>
      <c r="J54" s="15">
        <f>SUM(D54:H54)</f>
        <v>0</v>
      </c>
    </row>
    <row r="55" spans="2:10" x14ac:dyDescent="0.25">
      <c r="B55" s="23"/>
      <c r="C55" s="25"/>
      <c r="D55" s="13"/>
      <c r="E55" s="10"/>
      <c r="F55" s="10"/>
      <c r="G55" s="10"/>
      <c r="H55" s="10"/>
      <c r="J55" s="15">
        <f t="shared" ref="J55:J56" si="12">SUM(D55:H55)</f>
        <v>0</v>
      </c>
    </row>
    <row r="56" spans="2:10" x14ac:dyDescent="0.25">
      <c r="B56" s="24"/>
      <c r="C56" s="9" t="s">
        <v>37</v>
      </c>
      <c r="D56" s="16">
        <f>SUM(D54:D55)</f>
        <v>0</v>
      </c>
      <c r="E56" s="16">
        <f t="shared" ref="E56:H56" si="13">SUM(E54:E55)</f>
        <v>0</v>
      </c>
      <c r="F56" s="16">
        <f t="shared" si="13"/>
        <v>0</v>
      </c>
      <c r="G56" s="16">
        <f t="shared" si="13"/>
        <v>0</v>
      </c>
      <c r="H56" s="16">
        <f t="shared" si="13"/>
        <v>0</v>
      </c>
      <c r="J56" s="16">
        <f t="shared" si="12"/>
        <v>0</v>
      </c>
    </row>
    <row r="57" spans="2:10" ht="15.75" thickBot="1" x14ac:dyDescent="0.3">
      <c r="B57" s="6"/>
      <c r="D57"/>
      <c r="E57"/>
      <c r="H57"/>
      <c r="I57"/>
      <c r="J57" t="s">
        <v>36</v>
      </c>
    </row>
    <row r="58" spans="2:10" s="1" customFormat="1" ht="30.75" thickBot="1" x14ac:dyDescent="0.3">
      <c r="B58" s="19" t="s">
        <v>38</v>
      </c>
      <c r="C58" s="19"/>
      <c r="D58" s="20">
        <f>SUM(D56,D51)</f>
        <v>586733</v>
      </c>
      <c r="E58" s="20">
        <f t="shared" ref="E58:J58" si="14">SUM(E56,E51)</f>
        <v>699243</v>
      </c>
      <c r="F58" s="20">
        <f t="shared" si="14"/>
        <v>702168</v>
      </c>
      <c r="G58" s="20">
        <f t="shared" si="14"/>
        <v>705093</v>
      </c>
      <c r="H58" s="20">
        <f t="shared" si="14"/>
        <v>708018</v>
      </c>
      <c r="I58" s="7">
        <f>SUM(I56,I51)</f>
        <v>0</v>
      </c>
      <c r="J58" s="20">
        <f t="shared" si="14"/>
        <v>3401255</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orientation="portrait" r:id="rId1"/>
  <ignoredErrors>
    <ignoredError sqref="J44:J46 J20:J26 J33 J8" formulaRange="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41A7F-3401-468B-A449-C5F7D60184DC}">
  <sheetPr>
    <tabColor theme="7" tint="0.59999389629810485"/>
  </sheetPr>
  <dimension ref="K7:AM58"/>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B1" sqref="B1:J1048576"/>
    </sheetView>
  </sheetViews>
  <sheetFormatPr defaultColWidth="9.28515625" defaultRowHeight="15" x14ac:dyDescent="0.25"/>
  <cols>
    <col min="1" max="1" width="3.28515625" customWidth="1"/>
    <col min="11" max="11" width="10.28515625" customWidth="1"/>
  </cols>
  <sheetData>
    <row r="7" spans="11:39" s="5" customFormat="1" x14ac:dyDescent="0.25">
      <c r="K7"/>
      <c r="L7"/>
      <c r="M7"/>
      <c r="N7"/>
      <c r="O7"/>
      <c r="P7"/>
      <c r="Q7"/>
      <c r="R7"/>
      <c r="S7"/>
      <c r="T7"/>
      <c r="U7"/>
      <c r="V7"/>
      <c r="W7"/>
      <c r="X7"/>
      <c r="Y7"/>
      <c r="Z7"/>
      <c r="AA7"/>
      <c r="AB7"/>
      <c r="AC7"/>
      <c r="AD7"/>
      <c r="AE7"/>
      <c r="AF7"/>
      <c r="AG7"/>
      <c r="AH7"/>
      <c r="AI7"/>
      <c r="AJ7"/>
      <c r="AK7"/>
      <c r="AL7"/>
      <c r="AM7"/>
    </row>
    <row r="58" s="1" customFormat="1" x14ac:dyDescent="0.25"/>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71672-BB92-4D09-A632-1E26786BBF55}">
  <sheetPr>
    <tabColor theme="4" tint="-0.249977111117893"/>
  </sheetPr>
  <dimension ref="A2:M71"/>
  <sheetViews>
    <sheetView topLeftCell="A22" zoomScale="85" zoomScaleNormal="85" workbookViewId="0">
      <selection activeCell="L56" sqref="K56:L56"/>
    </sheetView>
  </sheetViews>
  <sheetFormatPr defaultRowHeight="15" x14ac:dyDescent="0.25"/>
  <cols>
    <col min="1" max="1" width="12.28515625" customWidth="1"/>
    <col min="2" max="2" width="52.7109375" customWidth="1"/>
    <col min="3" max="3" width="12.7109375" style="6" customWidth="1"/>
    <col min="4" max="4" width="12.5703125" style="2" customWidth="1"/>
    <col min="5" max="6" width="12.42578125" customWidth="1"/>
    <col min="7" max="7" width="12.5703125" style="2" customWidth="1"/>
    <col min="8" max="8" width="0.7109375" style="7" customWidth="1"/>
    <col min="9" max="9" width="13.5703125" customWidth="1"/>
    <col min="11" max="11" width="9.7109375" bestFit="1" customWidth="1"/>
    <col min="12" max="12" width="76.28515625" customWidth="1"/>
    <col min="13" max="13" width="9.7109375" bestFit="1" customWidth="1"/>
  </cols>
  <sheetData>
    <row r="2" spans="1:12" ht="23.25" x14ac:dyDescent="0.35">
      <c r="A2" s="30" t="s">
        <v>59</v>
      </c>
    </row>
    <row r="3" spans="1:12" x14ac:dyDescent="0.25">
      <c r="A3" s="5"/>
    </row>
    <row r="4" spans="1:12" x14ac:dyDescent="0.25">
      <c r="A4" s="5"/>
    </row>
    <row r="5" spans="1:12" ht="18.75" x14ac:dyDescent="0.3">
      <c r="A5" s="36" t="s">
        <v>18</v>
      </c>
      <c r="B5" s="37"/>
      <c r="C5" s="37"/>
      <c r="D5" s="37"/>
      <c r="E5" s="37"/>
      <c r="F5" s="37"/>
      <c r="G5" s="37"/>
      <c r="H5" s="37"/>
      <c r="I5" s="38"/>
    </row>
    <row r="6" spans="1:12" x14ac:dyDescent="0.25">
      <c r="A6" s="39" t="s">
        <v>19</v>
      </c>
      <c r="B6" s="39" t="s">
        <v>20</v>
      </c>
      <c r="C6" s="39" t="s">
        <v>21</v>
      </c>
      <c r="D6" s="40" t="s">
        <v>22</v>
      </c>
      <c r="E6" s="40" t="s">
        <v>23</v>
      </c>
      <c r="F6" s="40" t="s">
        <v>24</v>
      </c>
      <c r="G6" s="41" t="s">
        <v>25</v>
      </c>
      <c r="H6" s="42"/>
      <c r="I6" s="43" t="s">
        <v>26</v>
      </c>
      <c r="L6" s="1" t="s">
        <v>60</v>
      </c>
    </row>
    <row r="7" spans="1:12" x14ac:dyDescent="0.25">
      <c r="A7" s="22" t="s">
        <v>27</v>
      </c>
      <c r="B7" s="26" t="s">
        <v>61</v>
      </c>
      <c r="C7" s="10" t="s">
        <v>62</v>
      </c>
      <c r="D7" s="10" t="s">
        <v>62</v>
      </c>
      <c r="E7" s="10" t="s">
        <v>62</v>
      </c>
      <c r="F7" s="10"/>
      <c r="G7" s="10" t="s">
        <v>62</v>
      </c>
      <c r="I7" s="8" t="s">
        <v>62</v>
      </c>
      <c r="L7" s="189" t="s">
        <v>63</v>
      </c>
    </row>
    <row r="8" spans="1:12" x14ac:dyDescent="0.25">
      <c r="A8" s="23"/>
      <c r="B8" s="25" t="s">
        <v>64</v>
      </c>
      <c r="C8" s="15"/>
      <c r="D8" s="15">
        <v>75000</v>
      </c>
      <c r="E8" s="15">
        <v>75000</v>
      </c>
      <c r="F8" s="15">
        <f>E8+(D8*0.03)</f>
        <v>77250</v>
      </c>
      <c r="G8" s="15">
        <v>0</v>
      </c>
      <c r="H8" s="35">
        <v>450000</v>
      </c>
      <c r="I8" s="15">
        <f>SUM(C8:G8)</f>
        <v>227250</v>
      </c>
      <c r="L8" s="189"/>
    </row>
    <row r="9" spans="1:12" x14ac:dyDescent="0.25">
      <c r="A9" s="23"/>
      <c r="B9" s="25"/>
      <c r="C9" s="15"/>
      <c r="D9" s="15"/>
      <c r="E9" s="15"/>
      <c r="F9" s="15"/>
      <c r="G9" s="15"/>
      <c r="I9" s="15">
        <f>SUM(C9:G9)</f>
        <v>0</v>
      </c>
      <c r="L9" s="189"/>
    </row>
    <row r="10" spans="1:12" x14ac:dyDescent="0.25">
      <c r="A10" s="23"/>
      <c r="B10" s="27"/>
      <c r="C10" s="15"/>
      <c r="D10" s="11"/>
      <c r="E10" s="11"/>
      <c r="F10" s="11"/>
      <c r="G10" s="11"/>
      <c r="I10" s="15">
        <f>SUM(C10:G10)</f>
        <v>0</v>
      </c>
      <c r="L10" s="189"/>
    </row>
    <row r="11" spans="1:12" x14ac:dyDescent="0.25">
      <c r="A11" s="23"/>
      <c r="B11" s="9" t="s">
        <v>28</v>
      </c>
      <c r="C11" s="16">
        <f t="shared" ref="C11:I11" si="0">SUM(C8:C10)</f>
        <v>0</v>
      </c>
      <c r="D11" s="16">
        <f t="shared" si="0"/>
        <v>75000</v>
      </c>
      <c r="E11" s="16">
        <f t="shared" si="0"/>
        <v>75000</v>
      </c>
      <c r="F11" s="16">
        <f>SUM(F8:F10)</f>
        <v>77250</v>
      </c>
      <c r="G11" s="16">
        <f t="shared" si="0"/>
        <v>0</v>
      </c>
      <c r="H11" s="7">
        <f t="shared" si="0"/>
        <v>450000</v>
      </c>
      <c r="I11" s="16">
        <f t="shared" si="0"/>
        <v>227250</v>
      </c>
    </row>
    <row r="12" spans="1:12" x14ac:dyDescent="0.25">
      <c r="A12" s="23"/>
      <c r="B12" s="14" t="s">
        <v>65</v>
      </c>
      <c r="C12" s="13" t="s">
        <v>62</v>
      </c>
      <c r="D12" s="10"/>
      <c r="E12" s="10"/>
      <c r="F12" s="10"/>
      <c r="G12" s="10"/>
      <c r="I12" s="8" t="s">
        <v>62</v>
      </c>
      <c r="L12" t="s">
        <v>308</v>
      </c>
    </row>
    <row r="13" spans="1:12" x14ac:dyDescent="0.25">
      <c r="A13" s="23"/>
      <c r="B13" s="25" t="s">
        <v>66</v>
      </c>
      <c r="C13" s="15">
        <f>0.6238*C11</f>
        <v>0</v>
      </c>
      <c r="D13" s="15">
        <f t="shared" ref="D13:G13" si="1">0.6238*D11</f>
        <v>46785</v>
      </c>
      <c r="E13" s="15">
        <f t="shared" si="1"/>
        <v>46785</v>
      </c>
      <c r="F13" s="15">
        <f t="shared" si="1"/>
        <v>48188.55</v>
      </c>
      <c r="G13" s="15">
        <f t="shared" si="1"/>
        <v>0</v>
      </c>
      <c r="I13" s="15">
        <f>SUM(C13:G13)</f>
        <v>141758.54999999999</v>
      </c>
    </row>
    <row r="14" spans="1:12" x14ac:dyDescent="0.25">
      <c r="A14" s="23"/>
      <c r="B14" s="25"/>
      <c r="C14" s="15"/>
      <c r="D14" s="15"/>
      <c r="E14" s="15"/>
      <c r="F14" s="15"/>
      <c r="G14" s="15"/>
      <c r="I14" s="15">
        <f>SUM(C14:G14)</f>
        <v>0</v>
      </c>
    </row>
    <row r="15" spans="1:12" x14ac:dyDescent="0.25">
      <c r="A15" s="23"/>
      <c r="B15" s="10"/>
      <c r="C15" s="15"/>
      <c r="D15" s="11"/>
      <c r="E15" s="11"/>
      <c r="F15" s="11"/>
      <c r="G15" s="11"/>
      <c r="I15" s="15">
        <f>SUM(C15:G15)</f>
        <v>0</v>
      </c>
    </row>
    <row r="16" spans="1:12" x14ac:dyDescent="0.25">
      <c r="A16" s="23"/>
      <c r="B16" s="9" t="s">
        <v>67</v>
      </c>
      <c r="C16" s="16">
        <f t="shared" ref="C16:H16" si="2">SUM(C13:C15)</f>
        <v>0</v>
      </c>
      <c r="D16" s="16">
        <f t="shared" si="2"/>
        <v>46785</v>
      </c>
      <c r="E16" s="16">
        <f t="shared" si="2"/>
        <v>46785</v>
      </c>
      <c r="F16" s="16">
        <f t="shared" si="2"/>
        <v>48188.55</v>
      </c>
      <c r="G16" s="16">
        <f t="shared" si="2"/>
        <v>0</v>
      </c>
      <c r="H16" s="7">
        <f t="shared" si="2"/>
        <v>0</v>
      </c>
      <c r="I16" s="16">
        <f>SUM(I13:I15)</f>
        <v>141758.54999999999</v>
      </c>
      <c r="K16" s="34"/>
    </row>
    <row r="17" spans="1:9" x14ac:dyDescent="0.25">
      <c r="A17" s="23"/>
      <c r="B17" s="14" t="s">
        <v>68</v>
      </c>
      <c r="C17" s="13" t="s">
        <v>62</v>
      </c>
      <c r="D17" s="10"/>
      <c r="E17" s="10"/>
      <c r="F17" s="10"/>
      <c r="G17" s="10"/>
      <c r="I17" s="8" t="s">
        <v>62</v>
      </c>
    </row>
    <row r="18" spans="1:9" x14ac:dyDescent="0.25">
      <c r="A18" s="23"/>
      <c r="B18" s="25" t="s">
        <v>69</v>
      </c>
      <c r="C18" s="13"/>
      <c r="D18" s="10"/>
      <c r="E18" s="10"/>
      <c r="F18" s="10"/>
      <c r="G18" s="10"/>
      <c r="I18" s="15" t="s">
        <v>62</v>
      </c>
    </row>
    <row r="19" spans="1:9" ht="30" x14ac:dyDescent="0.25">
      <c r="A19" s="23"/>
      <c r="B19" s="29" t="s">
        <v>70</v>
      </c>
      <c r="C19" s="15" t="s">
        <v>71</v>
      </c>
      <c r="D19" s="11" t="s">
        <v>71</v>
      </c>
      <c r="E19" s="11" t="s">
        <v>71</v>
      </c>
      <c r="F19" s="11"/>
      <c r="G19" s="11"/>
      <c r="I19" s="15"/>
    </row>
    <row r="20" spans="1:9" ht="30" x14ac:dyDescent="0.25">
      <c r="A20" s="23"/>
      <c r="B20" s="29" t="s">
        <v>72</v>
      </c>
      <c r="C20" s="15">
        <f>250*6</f>
        <v>1500</v>
      </c>
      <c r="D20" s="15">
        <f t="shared" ref="D20:G20" si="3">250*6</f>
        <v>1500</v>
      </c>
      <c r="E20" s="15">
        <f t="shared" si="3"/>
        <v>1500</v>
      </c>
      <c r="F20" s="15">
        <f t="shared" si="3"/>
        <v>1500</v>
      </c>
      <c r="G20" s="15">
        <f t="shared" si="3"/>
        <v>1500</v>
      </c>
      <c r="H20" s="35">
        <v>2000</v>
      </c>
      <c r="I20" s="15">
        <f>SUM(C20:G20)</f>
        <v>7500</v>
      </c>
    </row>
    <row r="21" spans="1:9" x14ac:dyDescent="0.25">
      <c r="A21" s="23"/>
      <c r="B21" s="25" t="s">
        <v>73</v>
      </c>
      <c r="C21" s="15">
        <f>200*2*2</f>
        <v>800</v>
      </c>
      <c r="D21" s="15">
        <f t="shared" ref="D21:H21" si="4">200*2*2</f>
        <v>800</v>
      </c>
      <c r="E21" s="15">
        <f t="shared" si="4"/>
        <v>800</v>
      </c>
      <c r="F21" s="15">
        <f t="shared" si="4"/>
        <v>800</v>
      </c>
      <c r="G21" s="15">
        <f t="shared" si="4"/>
        <v>800</v>
      </c>
      <c r="H21" s="15">
        <f t="shared" si="4"/>
        <v>800</v>
      </c>
      <c r="I21" s="15">
        <f t="shared" ref="I21:I23" si="5">SUM(C21:G21)</f>
        <v>4000</v>
      </c>
    </row>
    <row r="22" spans="1:9" ht="30" x14ac:dyDescent="0.25">
      <c r="A22" s="23"/>
      <c r="B22" s="29" t="s">
        <v>74</v>
      </c>
      <c r="C22" s="15">
        <f>90*3*2</f>
        <v>540</v>
      </c>
      <c r="D22" s="15">
        <f t="shared" ref="D22:G22" si="6">90*3*2</f>
        <v>540</v>
      </c>
      <c r="E22" s="15">
        <f t="shared" si="6"/>
        <v>540</v>
      </c>
      <c r="F22" s="15">
        <f t="shared" si="6"/>
        <v>540</v>
      </c>
      <c r="G22" s="15">
        <f t="shared" si="6"/>
        <v>540</v>
      </c>
      <c r="H22" s="35">
        <v>1243</v>
      </c>
      <c r="I22" s="15">
        <f t="shared" si="5"/>
        <v>2700</v>
      </c>
    </row>
    <row r="23" spans="1:9" x14ac:dyDescent="0.25">
      <c r="A23" s="23"/>
      <c r="B23" s="29" t="s">
        <v>75</v>
      </c>
      <c r="C23" s="15">
        <f>75*3</f>
        <v>225</v>
      </c>
      <c r="D23" s="15">
        <f t="shared" ref="D23:G23" si="7">75*3</f>
        <v>225</v>
      </c>
      <c r="E23" s="15">
        <f t="shared" si="7"/>
        <v>225</v>
      </c>
      <c r="F23" s="15">
        <f t="shared" si="7"/>
        <v>225</v>
      </c>
      <c r="G23" s="15">
        <f t="shared" si="7"/>
        <v>225</v>
      </c>
      <c r="H23" s="35">
        <v>225</v>
      </c>
      <c r="I23" s="15">
        <f t="shared" si="5"/>
        <v>1125</v>
      </c>
    </row>
    <row r="24" spans="1:9" x14ac:dyDescent="0.25">
      <c r="A24" s="23"/>
      <c r="B24" s="25"/>
      <c r="C24" s="15"/>
      <c r="D24" s="15"/>
      <c r="E24" s="15"/>
      <c r="F24" s="15"/>
      <c r="G24" s="15"/>
      <c r="H24" s="35">
        <v>1638</v>
      </c>
      <c r="I24" s="15"/>
    </row>
    <row r="25" spans="1:9" x14ac:dyDescent="0.25">
      <c r="A25" s="23"/>
      <c r="B25" s="9" t="s">
        <v>76</v>
      </c>
      <c r="C25" s="16">
        <f>SUM(C20:C24)</f>
        <v>3065</v>
      </c>
      <c r="D25" s="16">
        <f t="shared" ref="D25:G25" si="8">SUM(D20:D24)</f>
        <v>3065</v>
      </c>
      <c r="E25" s="16">
        <f t="shared" si="8"/>
        <v>3065</v>
      </c>
      <c r="F25" s="16">
        <f t="shared" si="8"/>
        <v>3065</v>
      </c>
      <c r="G25" s="16">
        <f t="shared" si="8"/>
        <v>3065</v>
      </c>
      <c r="I25" s="16">
        <f>SUM(C25:G25)</f>
        <v>15325</v>
      </c>
    </row>
    <row r="26" spans="1:9" x14ac:dyDescent="0.25">
      <c r="A26" s="23"/>
      <c r="B26" s="14" t="s">
        <v>77</v>
      </c>
      <c r="C26" s="15"/>
      <c r="D26" s="10"/>
      <c r="E26" s="10"/>
      <c r="F26" s="10"/>
      <c r="G26" s="10"/>
      <c r="I26" s="15" t="s">
        <v>36</v>
      </c>
    </row>
    <row r="27" spans="1:9" x14ac:dyDescent="0.25">
      <c r="A27" s="23"/>
      <c r="B27" s="25"/>
      <c r="C27" s="15"/>
      <c r="D27" s="10"/>
      <c r="E27" s="10"/>
      <c r="F27" s="10"/>
      <c r="G27" s="10"/>
      <c r="I27" s="15">
        <f>SUM(C27:G27)</f>
        <v>0</v>
      </c>
    </row>
    <row r="28" spans="1:9" x14ac:dyDescent="0.25">
      <c r="A28" s="23" t="s">
        <v>71</v>
      </c>
      <c r="B28" s="28" t="s">
        <v>71</v>
      </c>
      <c r="C28" s="13" t="s">
        <v>62</v>
      </c>
      <c r="D28" s="10"/>
      <c r="E28" s="10"/>
      <c r="F28" s="10"/>
      <c r="G28" s="10"/>
      <c r="I28" s="15">
        <f>SUM(C28:G28)</f>
        <v>0</v>
      </c>
    </row>
    <row r="29" spans="1:9" x14ac:dyDescent="0.25">
      <c r="A29" s="23"/>
      <c r="B29" s="9" t="s">
        <v>78</v>
      </c>
      <c r="C29" s="12">
        <f>SUM(C27:C28)</f>
        <v>0</v>
      </c>
      <c r="D29" s="12">
        <f>SUM(D27:D28)</f>
        <v>0</v>
      </c>
      <c r="E29" s="12">
        <f>SUM(E27:E28)</f>
        <v>0</v>
      </c>
      <c r="F29" s="12">
        <f>SUM(F27:F28)</f>
        <v>0</v>
      </c>
      <c r="G29" s="12">
        <f>SUM(G27:G28)</f>
        <v>0</v>
      </c>
      <c r="I29" s="16">
        <f>SUM(C29:G29)</f>
        <v>0</v>
      </c>
    </row>
    <row r="30" spans="1:9" x14ac:dyDescent="0.25">
      <c r="A30" s="23"/>
      <c r="B30" s="14" t="s">
        <v>79</v>
      </c>
      <c r="C30" s="13" t="s">
        <v>62</v>
      </c>
      <c r="D30" s="10"/>
      <c r="E30" s="10"/>
      <c r="F30" s="10"/>
      <c r="G30" s="10"/>
      <c r="I30" s="15"/>
    </row>
    <row r="31" spans="1:9" x14ac:dyDescent="0.25">
      <c r="A31" s="23"/>
      <c r="B31" s="25" t="s">
        <v>80</v>
      </c>
      <c r="C31" s="15">
        <v>2500</v>
      </c>
      <c r="D31" s="15">
        <v>0</v>
      </c>
      <c r="E31" s="15">
        <v>0</v>
      </c>
      <c r="F31" s="15">
        <v>0</v>
      </c>
      <c r="G31" s="15">
        <v>0</v>
      </c>
      <c r="H31" s="35">
        <v>5000</v>
      </c>
      <c r="I31" s="15">
        <f>SUM(C31:G31)</f>
        <v>2500</v>
      </c>
    </row>
    <row r="32" spans="1:9" x14ac:dyDescent="0.25">
      <c r="A32" s="23"/>
      <c r="B32" s="25"/>
      <c r="C32" s="15"/>
      <c r="D32" s="11"/>
      <c r="E32" s="11"/>
      <c r="F32" s="11"/>
      <c r="G32" s="11"/>
      <c r="I32" s="15">
        <f>SUM(C32:G32)</f>
        <v>0</v>
      </c>
    </row>
    <row r="33" spans="1:9" x14ac:dyDescent="0.25">
      <c r="A33" s="23"/>
      <c r="B33" s="9" t="s">
        <v>81</v>
      </c>
      <c r="C33" s="16">
        <f>SUM(C31:C32)</f>
        <v>2500</v>
      </c>
      <c r="D33" s="16">
        <f>SUM(D31:D32)</f>
        <v>0</v>
      </c>
      <c r="E33" s="16">
        <f>SUM(E31:E32)</f>
        <v>0</v>
      </c>
      <c r="F33" s="16">
        <f>SUM(F31:F32)</f>
        <v>0</v>
      </c>
      <c r="G33" s="16">
        <f>SUM(G31:G32)</f>
        <v>0</v>
      </c>
      <c r="I33" s="16">
        <f>SUM(C33:G33)</f>
        <v>2500</v>
      </c>
    </row>
    <row r="34" spans="1:9" x14ac:dyDescent="0.25">
      <c r="A34" s="23"/>
      <c r="B34" s="14" t="s">
        <v>82</v>
      </c>
      <c r="C34" s="13" t="s">
        <v>62</v>
      </c>
      <c r="D34" s="10"/>
      <c r="E34" s="10"/>
      <c r="F34" s="10"/>
      <c r="G34" s="10"/>
      <c r="I34" s="15"/>
    </row>
    <row r="35" spans="1:9" x14ac:dyDescent="0.25">
      <c r="A35" s="23"/>
      <c r="B35" s="59"/>
      <c r="C35" s="15"/>
      <c r="D35" s="15"/>
      <c r="E35" s="15"/>
      <c r="F35" s="15"/>
      <c r="G35" s="15"/>
      <c r="H35" s="35"/>
      <c r="I35" s="15"/>
    </row>
    <row r="36" spans="1:9" x14ac:dyDescent="0.25">
      <c r="A36" s="23"/>
      <c r="B36" s="25"/>
      <c r="C36" s="15"/>
      <c r="D36" s="15"/>
      <c r="E36" s="15"/>
      <c r="F36" s="15"/>
      <c r="G36" s="15"/>
      <c r="H36" s="35"/>
      <c r="I36" s="15"/>
    </row>
    <row r="37" spans="1:9" x14ac:dyDescent="0.25">
      <c r="A37" s="23"/>
      <c r="B37" s="25"/>
      <c r="C37" s="15"/>
      <c r="D37" s="15"/>
      <c r="E37" s="15"/>
      <c r="F37" s="15"/>
      <c r="G37" s="15"/>
      <c r="H37" s="35"/>
      <c r="I37" s="15"/>
    </row>
    <row r="38" spans="1:9" x14ac:dyDescent="0.25">
      <c r="A38" s="23"/>
      <c r="B38" s="25"/>
      <c r="C38" s="15"/>
      <c r="D38" s="15"/>
      <c r="E38" s="15"/>
      <c r="F38" s="15"/>
      <c r="G38" s="15"/>
      <c r="H38" s="35"/>
      <c r="I38" s="15"/>
    </row>
    <row r="39" spans="1:9" x14ac:dyDescent="0.25">
      <c r="A39" s="23"/>
      <c r="B39" s="25"/>
      <c r="C39" s="15"/>
      <c r="D39" s="15"/>
      <c r="E39" s="15"/>
      <c r="F39" s="15"/>
      <c r="G39" s="15"/>
      <c r="I39" s="15"/>
    </row>
    <row r="40" spans="1:9" x14ac:dyDescent="0.25">
      <c r="A40" s="23"/>
      <c r="B40" s="9" t="s">
        <v>83</v>
      </c>
      <c r="C40" s="16">
        <f>SUM(C35:C39)</f>
        <v>0</v>
      </c>
      <c r="D40" s="16">
        <f>SUM(D35:D39)</f>
        <v>0</v>
      </c>
      <c r="E40" s="16">
        <f>SUM(E35:E39)</f>
        <v>0</v>
      </c>
      <c r="F40" s="16">
        <f>SUM(F35:F39)</f>
        <v>0</v>
      </c>
      <c r="G40" s="16">
        <f>SUM(G35:G39)</f>
        <v>0</v>
      </c>
      <c r="I40" s="16">
        <f>SUM(C40:G40)</f>
        <v>0</v>
      </c>
    </row>
    <row r="41" spans="1:9" x14ac:dyDescent="0.25">
      <c r="A41" s="23"/>
      <c r="B41" s="14" t="s">
        <v>84</v>
      </c>
      <c r="C41" s="13" t="s">
        <v>62</v>
      </c>
      <c r="D41" s="10"/>
      <c r="E41" s="10"/>
      <c r="F41" s="10"/>
      <c r="G41" s="10"/>
      <c r="I41" s="15"/>
    </row>
    <row r="42" spans="1:9" x14ac:dyDescent="0.25">
      <c r="A42" s="23"/>
      <c r="B42" s="25"/>
      <c r="C42" s="15"/>
      <c r="D42" s="15"/>
      <c r="E42" s="15"/>
      <c r="F42" s="15"/>
      <c r="G42" s="15"/>
      <c r="H42" s="35"/>
      <c r="I42" s="15"/>
    </row>
    <row r="43" spans="1:9" x14ac:dyDescent="0.25">
      <c r="A43" s="23"/>
      <c r="B43" s="25"/>
      <c r="C43" s="15"/>
      <c r="D43" s="15"/>
      <c r="E43" s="15"/>
      <c r="F43" s="15"/>
      <c r="G43" s="15"/>
      <c r="H43" s="35"/>
      <c r="I43" s="15"/>
    </row>
    <row r="44" spans="1:9" x14ac:dyDescent="0.25">
      <c r="A44" s="23"/>
      <c r="B44" s="25"/>
      <c r="C44" s="15"/>
      <c r="D44" s="15"/>
      <c r="E44" s="15"/>
      <c r="F44" s="15"/>
      <c r="G44" s="15"/>
      <c r="H44" s="35"/>
      <c r="I44" s="15"/>
    </row>
    <row r="45" spans="1:9" x14ac:dyDescent="0.25">
      <c r="A45" s="23"/>
      <c r="B45" s="25"/>
      <c r="C45" s="15"/>
      <c r="D45" s="11"/>
      <c r="E45" s="11"/>
      <c r="F45" s="11"/>
      <c r="G45" s="11"/>
      <c r="I45" s="15"/>
    </row>
    <row r="46" spans="1:9" x14ac:dyDescent="0.25">
      <c r="A46" s="23"/>
      <c r="B46" s="25"/>
      <c r="C46" s="15"/>
      <c r="D46" s="11"/>
      <c r="E46" s="11"/>
      <c r="F46" s="11"/>
      <c r="G46" s="11"/>
      <c r="I46" s="15"/>
    </row>
    <row r="47" spans="1:9" x14ac:dyDescent="0.25">
      <c r="A47" s="23"/>
      <c r="B47" s="10"/>
      <c r="C47" s="15"/>
      <c r="D47" s="11"/>
      <c r="E47" s="11"/>
      <c r="F47" s="11"/>
      <c r="G47" s="11"/>
      <c r="I47" s="15"/>
    </row>
    <row r="48" spans="1:9" x14ac:dyDescent="0.25">
      <c r="A48" s="24"/>
      <c r="B48" s="9" t="s">
        <v>34</v>
      </c>
      <c r="C48" s="16">
        <f>SUM(C42:C47)</f>
        <v>0</v>
      </c>
      <c r="D48" s="16">
        <f>SUM(D42:D47)</f>
        <v>0</v>
      </c>
      <c r="E48" s="16">
        <f>SUM(E42:E47)</f>
        <v>0</v>
      </c>
      <c r="F48" s="16">
        <f>SUM(F42:F47)</f>
        <v>0</v>
      </c>
      <c r="G48" s="16">
        <f>SUM(G42:G47)</f>
        <v>0</v>
      </c>
      <c r="I48" s="16">
        <f>SUM(C48:G48)</f>
        <v>0</v>
      </c>
    </row>
    <row r="49" spans="1:13" x14ac:dyDescent="0.25">
      <c r="A49" s="24"/>
      <c r="B49" s="9" t="s">
        <v>35</v>
      </c>
      <c r="C49" s="16">
        <f>SUM(C48,C40,C33,C29,C25,C16,C11)</f>
        <v>5565</v>
      </c>
      <c r="D49" s="16">
        <f>SUM(D48,D40,D33,D29,D25,D16,D11)</f>
        <v>124850</v>
      </c>
      <c r="E49" s="16">
        <f>SUM(E48,E40,E33,E29,E25,E16,E11)</f>
        <v>124850</v>
      </c>
      <c r="F49" s="16">
        <f>SUM(F48,F40,F33,F29,F25,F16,F11)</f>
        <v>128503.55</v>
      </c>
      <c r="G49" s="16">
        <f>SUM(G48,G40,G33,G29,G25,G16,G11)</f>
        <v>3065</v>
      </c>
      <c r="I49" s="16">
        <f>SUM(C49:G49)</f>
        <v>386833.55</v>
      </c>
    </row>
    <row r="50" spans="1:13" x14ac:dyDescent="0.25">
      <c r="A50" s="6"/>
      <c r="C50"/>
      <c r="D50"/>
      <c r="G50"/>
      <c r="H50"/>
      <c r="I50" t="s">
        <v>36</v>
      </c>
    </row>
    <row r="51" spans="1:13" x14ac:dyDescent="0.25">
      <c r="A51" s="22" t="s">
        <v>85</v>
      </c>
      <c r="B51" s="17" t="s">
        <v>85</v>
      </c>
      <c r="C51" s="18"/>
      <c r="D51" s="18"/>
      <c r="E51" s="18"/>
      <c r="F51" s="18"/>
      <c r="G51" s="18"/>
      <c r="H51"/>
      <c r="I51" s="18" t="s">
        <v>36</v>
      </c>
    </row>
    <row r="52" spans="1:13" x14ac:dyDescent="0.25">
      <c r="A52" s="23"/>
      <c r="B52" s="25"/>
      <c r="C52" s="15"/>
      <c r="D52" s="15"/>
      <c r="E52" s="15"/>
      <c r="F52" s="15"/>
      <c r="G52" s="15"/>
      <c r="I52" s="15"/>
    </row>
    <row r="53" spans="1:13" x14ac:dyDescent="0.25">
      <c r="A53" s="23"/>
      <c r="B53" s="25"/>
      <c r="C53" s="13"/>
      <c r="D53" s="10"/>
      <c r="E53" s="10"/>
      <c r="F53" s="10"/>
      <c r="G53" s="10"/>
      <c r="I53" s="15">
        <f>SUM(C53:G53)</f>
        <v>0</v>
      </c>
    </row>
    <row r="54" spans="1:13" x14ac:dyDescent="0.25">
      <c r="A54" s="24"/>
      <c r="B54" s="9" t="s">
        <v>37</v>
      </c>
      <c r="C54" s="16">
        <f>SUM(C52:C53)</f>
        <v>0</v>
      </c>
      <c r="D54" s="16">
        <f>SUM(D52:D53)</f>
        <v>0</v>
      </c>
      <c r="E54" s="16">
        <f>SUM(E52:E53)</f>
        <v>0</v>
      </c>
      <c r="F54" s="16">
        <f>SUM(F52:F53)</f>
        <v>0</v>
      </c>
      <c r="G54" s="16">
        <f>SUM(G52:G53)</f>
        <v>0</v>
      </c>
      <c r="I54" s="16">
        <f>SUM(C54:G54)</f>
        <v>0</v>
      </c>
    </row>
    <row r="55" spans="1:13" ht="15.75" thickBot="1" x14ac:dyDescent="0.3">
      <c r="A55" s="6"/>
      <c r="C55"/>
      <c r="D55"/>
      <c r="G55"/>
      <c r="H55"/>
      <c r="I55" t="s">
        <v>36</v>
      </c>
    </row>
    <row r="56" spans="1:13" ht="30.75" thickBot="1" x14ac:dyDescent="0.3">
      <c r="A56" s="19" t="s">
        <v>38</v>
      </c>
      <c r="B56" s="19"/>
      <c r="C56" s="20">
        <f t="shared" ref="C56:I56" si="9">SUM(C54,C49)</f>
        <v>5565</v>
      </c>
      <c r="D56" s="20">
        <f t="shared" si="9"/>
        <v>124850</v>
      </c>
      <c r="E56" s="20">
        <f t="shared" si="9"/>
        <v>124850</v>
      </c>
      <c r="F56" s="20">
        <f t="shared" si="9"/>
        <v>128503.55</v>
      </c>
      <c r="G56" s="20">
        <f t="shared" si="9"/>
        <v>3065</v>
      </c>
      <c r="H56" s="7">
        <f t="shared" si="9"/>
        <v>0</v>
      </c>
      <c r="I56" s="20">
        <f t="shared" si="9"/>
        <v>386833.55</v>
      </c>
      <c r="L56" s="165"/>
      <c r="M56" s="2"/>
    </row>
    <row r="57" spans="1:13" x14ac:dyDescent="0.25">
      <c r="A57" s="6"/>
      <c r="L57" s="6"/>
      <c r="M57" s="2"/>
    </row>
    <row r="58" spans="1:13" x14ac:dyDescent="0.25">
      <c r="A58" s="6"/>
      <c r="L58" s="2"/>
    </row>
    <row r="59" spans="1:13" x14ac:dyDescent="0.25">
      <c r="A59" s="6"/>
      <c r="L59" s="122"/>
      <c r="M59" s="2"/>
    </row>
    <row r="60" spans="1:13" x14ac:dyDescent="0.25">
      <c r="A60" s="6"/>
      <c r="L60" s="6"/>
      <c r="M60" s="2"/>
    </row>
    <row r="61" spans="1:13" x14ac:dyDescent="0.25">
      <c r="A61" s="6"/>
      <c r="L61" s="6"/>
      <c r="M61" s="2"/>
    </row>
    <row r="62" spans="1:13" x14ac:dyDescent="0.25">
      <c r="A62" s="6"/>
      <c r="L62" s="6"/>
      <c r="M62" s="2"/>
    </row>
    <row r="63" spans="1:13" x14ac:dyDescent="0.25">
      <c r="A63" s="6"/>
      <c r="L63" s="6"/>
      <c r="M63" s="2"/>
    </row>
    <row r="64" spans="1:13" x14ac:dyDescent="0.25">
      <c r="A64" s="6"/>
    </row>
    <row r="65" spans="1:1" x14ac:dyDescent="0.25">
      <c r="A65" s="6"/>
    </row>
    <row r="66" spans="1:1" x14ac:dyDescent="0.25">
      <c r="A66" s="6"/>
    </row>
    <row r="67" spans="1:1" x14ac:dyDescent="0.25">
      <c r="A67" s="6"/>
    </row>
    <row r="68" spans="1:1" x14ac:dyDescent="0.25">
      <c r="A68" s="6"/>
    </row>
    <row r="69" spans="1:1" x14ac:dyDescent="0.25">
      <c r="A69" s="6"/>
    </row>
    <row r="70" spans="1:1" x14ac:dyDescent="0.25">
      <c r="A70" s="6"/>
    </row>
    <row r="71" spans="1:1" x14ac:dyDescent="0.25">
      <c r="A71" s="6"/>
    </row>
  </sheetData>
  <mergeCells count="1">
    <mergeCell ref="L7:L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74"/>
  <sheetViews>
    <sheetView showGridLines="0" zoomScale="85" zoomScaleNormal="85" workbookViewId="0">
      <pane xSplit="3" ySplit="6" topLeftCell="D37" activePane="bottomRight" state="frozen"/>
      <selection pane="topRight" activeCell="R20" sqref="R20:W20"/>
      <selection pane="bottomLeft" activeCell="R20" sqref="R20:W20"/>
      <selection pane="bottomRight" activeCell="J33" sqref="J33"/>
    </sheetView>
  </sheetViews>
  <sheetFormatPr defaultColWidth="9.28515625" defaultRowHeight="15" x14ac:dyDescent="0.25"/>
  <cols>
    <col min="1" max="1" width="3.28515625" customWidth="1"/>
    <col min="2" max="2" width="9.7109375" customWidth="1"/>
    <col min="3" max="3" width="44.42578125" customWidth="1"/>
    <col min="4" max="4" width="12.7109375" style="6" customWidth="1"/>
    <col min="5" max="5" width="12.42578125" style="2" customWidth="1"/>
    <col min="6" max="7" width="12.7109375" customWidth="1"/>
    <col min="8" max="8" width="13.42578125" style="2" customWidth="1"/>
    <col min="9" max="9" width="0.7109375" style="7" customWidth="1"/>
    <col min="10" max="10" width="14.42578125" customWidth="1"/>
    <col min="11" max="11" width="22.5703125" bestFit="1" customWidth="1"/>
    <col min="12" max="12" width="26" customWidth="1"/>
    <col min="13" max="13" width="34.7109375" customWidth="1"/>
  </cols>
  <sheetData>
    <row r="2" spans="2:39" ht="23.25" x14ac:dyDescent="0.35">
      <c r="B2" s="30" t="s">
        <v>86</v>
      </c>
    </row>
    <row r="3" spans="2:39" ht="15.75" x14ac:dyDescent="0.25">
      <c r="B3" s="5"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c r="M6" s="75"/>
    </row>
    <row r="7" spans="2:39" s="5" customFormat="1" ht="15" customHeight="1" x14ac:dyDescent="0.25">
      <c r="B7" s="22" t="s">
        <v>27</v>
      </c>
      <c r="C7" s="26" t="s">
        <v>61</v>
      </c>
      <c r="I7" s="7"/>
      <c r="J7" s="8" t="s">
        <v>62</v>
      </c>
      <c r="K7"/>
      <c r="L7" s="76"/>
      <c r="M7" s="76"/>
      <c r="N7"/>
      <c r="O7"/>
      <c r="P7"/>
      <c r="Q7"/>
      <c r="R7"/>
      <c r="S7"/>
      <c r="T7"/>
      <c r="U7"/>
      <c r="V7"/>
      <c r="W7"/>
      <c r="X7"/>
      <c r="Y7"/>
      <c r="Z7"/>
      <c r="AA7"/>
      <c r="AB7"/>
      <c r="AC7"/>
      <c r="AD7"/>
      <c r="AE7"/>
      <c r="AF7"/>
      <c r="AG7"/>
      <c r="AH7"/>
      <c r="AI7"/>
      <c r="AJ7"/>
      <c r="AK7"/>
      <c r="AL7"/>
      <c r="AM7"/>
    </row>
    <row r="8" spans="2:39" x14ac:dyDescent="0.25">
      <c r="B8" s="23"/>
      <c r="C8" s="91" t="s">
        <v>89</v>
      </c>
      <c r="D8" s="110">
        <v>60000</v>
      </c>
      <c r="E8" s="110">
        <v>90000</v>
      </c>
      <c r="F8" s="110">
        <v>95000</v>
      </c>
      <c r="G8" s="110">
        <v>100000</v>
      </c>
      <c r="H8" s="110">
        <v>105000</v>
      </c>
      <c r="I8" s="35">
        <v>450000</v>
      </c>
      <c r="J8" s="15">
        <f>SUM(D8:H8)</f>
        <v>450000</v>
      </c>
    </row>
    <row r="9" spans="2:39" x14ac:dyDescent="0.25">
      <c r="B9" s="23"/>
      <c r="C9" s="25"/>
      <c r="D9" s="110"/>
      <c r="E9" s="110"/>
      <c r="F9" s="110"/>
      <c r="G9" s="110"/>
      <c r="H9" s="110"/>
      <c r="J9" s="15">
        <f>SUM(D9:H9)</f>
        <v>0</v>
      </c>
    </row>
    <row r="10" spans="2:39" x14ac:dyDescent="0.25">
      <c r="B10" s="23"/>
      <c r="C10" s="27"/>
      <c r="D10" s="15"/>
      <c r="E10" s="11"/>
      <c r="F10" s="11"/>
      <c r="G10" s="11"/>
      <c r="H10" s="11"/>
      <c r="J10" s="15">
        <f>SUM(D10:H10)</f>
        <v>0</v>
      </c>
    </row>
    <row r="11" spans="2:39" x14ac:dyDescent="0.25">
      <c r="B11" s="23"/>
      <c r="C11" s="9" t="s">
        <v>28</v>
      </c>
      <c r="D11" s="16">
        <f>SUM(D8:D10)</f>
        <v>60000</v>
      </c>
      <c r="E11" s="16">
        <f>SUM(E8:E10)</f>
        <v>90000</v>
      </c>
      <c r="F11" s="16">
        <f>SUM(F8:F10)</f>
        <v>95000</v>
      </c>
      <c r="G11" s="16">
        <f>SUM(G8:G10)</f>
        <v>100000</v>
      </c>
      <c r="H11" s="16">
        <f>SUM(H8:H10)</f>
        <v>105000</v>
      </c>
      <c r="I11" s="7">
        <f t="shared" ref="I11:J11" si="0">SUM(I8:I10)</f>
        <v>450000</v>
      </c>
      <c r="J11" s="16">
        <f t="shared" si="0"/>
        <v>450000</v>
      </c>
    </row>
    <row r="12" spans="2:39" x14ac:dyDescent="0.25">
      <c r="B12" s="23"/>
      <c r="C12" s="14" t="s">
        <v>65</v>
      </c>
      <c r="J12" s="8" t="s">
        <v>62</v>
      </c>
    </row>
    <row r="13" spans="2:39" x14ac:dyDescent="0.25">
      <c r="B13" s="23"/>
      <c r="C13" s="91" t="s">
        <v>89</v>
      </c>
      <c r="D13" s="110">
        <f>D8*0.56</f>
        <v>33600</v>
      </c>
      <c r="E13" s="110">
        <f>E8*0.56</f>
        <v>50400.000000000007</v>
      </c>
      <c r="F13" s="110">
        <f>F8*0.56</f>
        <v>53200.000000000007</v>
      </c>
      <c r="G13" s="110">
        <f>G8*0.56</f>
        <v>56000.000000000007</v>
      </c>
      <c r="H13" s="110">
        <f>H8*0.56</f>
        <v>58800.000000000007</v>
      </c>
      <c r="J13" s="15">
        <f>SUM(D13:H13)</f>
        <v>252000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67</v>
      </c>
      <c r="D16" s="16">
        <f>SUM(D13:D15)</f>
        <v>33600</v>
      </c>
      <c r="E16" s="16">
        <f>SUM(E13:E15)</f>
        <v>50400.000000000007</v>
      </c>
      <c r="F16" s="16">
        <f>SUM(F13:F15)</f>
        <v>53200.000000000007</v>
      </c>
      <c r="G16" s="16">
        <f>SUM(G13:G15)</f>
        <v>56000.000000000007</v>
      </c>
      <c r="H16" s="16">
        <f>SUM(H13:H15)</f>
        <v>58800.000000000007</v>
      </c>
      <c r="I16" s="7">
        <f t="shared" ref="I16" si="2">SUM(I13:I15)</f>
        <v>0</v>
      </c>
      <c r="J16" s="16">
        <f>SUM(J13:J15)</f>
        <v>252000</v>
      </c>
    </row>
    <row r="17" spans="2:10" x14ac:dyDescent="0.25">
      <c r="B17" s="23"/>
      <c r="C17" s="14" t="s">
        <v>68</v>
      </c>
      <c r="D17" s="13" t="s">
        <v>62</v>
      </c>
      <c r="E17" s="10"/>
      <c r="F17" s="10"/>
      <c r="G17" s="10"/>
      <c r="H17" s="10"/>
      <c r="J17" s="8" t="s">
        <v>62</v>
      </c>
    </row>
    <row r="18" spans="2:10" x14ac:dyDescent="0.25">
      <c r="B18" s="23"/>
      <c r="C18" s="25"/>
      <c r="D18" s="13"/>
      <c r="E18" s="10"/>
      <c r="F18" s="10"/>
      <c r="G18" s="10"/>
      <c r="H18" s="10"/>
      <c r="J18" s="15">
        <f>SUM(D18:H18)</f>
        <v>0</v>
      </c>
    </row>
    <row r="19" spans="2:10" x14ac:dyDescent="0.25">
      <c r="B19" s="23"/>
      <c r="C19" s="29"/>
      <c r="D19" s="15"/>
      <c r="E19" s="11"/>
      <c r="F19" s="11"/>
      <c r="G19" s="11"/>
      <c r="H19" s="11"/>
      <c r="J19" s="15">
        <f>SUM(D19:H19)</f>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3">SUM(D21:H21)</f>
        <v>0</v>
      </c>
    </row>
    <row r="22" spans="2:10" x14ac:dyDescent="0.25">
      <c r="B22" s="23"/>
      <c r="C22" s="25"/>
      <c r="D22" s="15"/>
      <c r="E22" s="15"/>
      <c r="F22" s="15"/>
      <c r="G22" s="15"/>
      <c r="H22" s="15"/>
      <c r="I22" s="35">
        <v>2250</v>
      </c>
      <c r="J22" s="15">
        <f t="shared" si="3"/>
        <v>0</v>
      </c>
    </row>
    <row r="23" spans="2:10" x14ac:dyDescent="0.25">
      <c r="B23" s="23"/>
      <c r="C23" s="29"/>
      <c r="D23" s="15"/>
      <c r="E23" s="15"/>
      <c r="F23" s="15"/>
      <c r="G23" s="15"/>
      <c r="H23" s="15"/>
      <c r="I23" s="35">
        <v>1243</v>
      </c>
      <c r="J23" s="15">
        <f t="shared" si="3"/>
        <v>0</v>
      </c>
    </row>
    <row r="24" spans="2:10" x14ac:dyDescent="0.25">
      <c r="B24" s="23"/>
      <c r="C24" s="29"/>
      <c r="D24" s="15"/>
      <c r="E24" s="15"/>
      <c r="F24" s="15"/>
      <c r="G24" s="15"/>
      <c r="H24" s="15"/>
      <c r="I24" s="35">
        <v>225</v>
      </c>
      <c r="J24" s="15">
        <f t="shared" si="3"/>
        <v>0</v>
      </c>
    </row>
    <row r="25" spans="2:10" x14ac:dyDescent="0.25">
      <c r="B25" s="23"/>
      <c r="C25" s="29"/>
      <c r="D25" s="15"/>
      <c r="E25" s="15"/>
      <c r="F25" s="15"/>
      <c r="G25" s="15"/>
      <c r="H25" s="15"/>
      <c r="I25" s="35">
        <v>400</v>
      </c>
      <c r="J25" s="15">
        <f t="shared" si="3"/>
        <v>0</v>
      </c>
    </row>
    <row r="26" spans="2:10" x14ac:dyDescent="0.25">
      <c r="B26" s="23"/>
      <c r="C26" s="25"/>
      <c r="D26" s="15"/>
      <c r="E26" s="15"/>
      <c r="F26" s="15"/>
      <c r="G26" s="15"/>
      <c r="H26" s="15"/>
      <c r="I26" s="35">
        <v>1638</v>
      </c>
      <c r="J26" s="15">
        <f t="shared" si="3"/>
        <v>0</v>
      </c>
    </row>
    <row r="27" spans="2:10" x14ac:dyDescent="0.25">
      <c r="B27" s="23"/>
      <c r="C27" s="9" t="s">
        <v>76</v>
      </c>
      <c r="D27" s="16">
        <f>SUM(D20:D26)</f>
        <v>0</v>
      </c>
      <c r="E27" s="16">
        <f t="shared" ref="E27:H27" si="4">SUM(E20:E26)</f>
        <v>0</v>
      </c>
      <c r="F27" s="16">
        <f t="shared" si="4"/>
        <v>0</v>
      </c>
      <c r="G27" s="16">
        <f t="shared" si="4"/>
        <v>0</v>
      </c>
      <c r="H27" s="16">
        <f t="shared" si="4"/>
        <v>0</v>
      </c>
      <c r="J27" s="16">
        <f>SUM(J18:J26)</f>
        <v>0</v>
      </c>
    </row>
    <row r="28" spans="2:10" x14ac:dyDescent="0.25">
      <c r="B28" s="23"/>
      <c r="C28" s="14" t="s">
        <v>77</v>
      </c>
      <c r="D28" s="15"/>
      <c r="E28" s="10"/>
      <c r="F28" s="10"/>
      <c r="G28" s="10"/>
      <c r="H28" s="10"/>
      <c r="J28" s="15" t="s">
        <v>36</v>
      </c>
    </row>
    <row r="29" spans="2:10" x14ac:dyDescent="0.25">
      <c r="B29" s="23"/>
      <c r="C29" s="25" t="s">
        <v>90</v>
      </c>
      <c r="D29" s="15"/>
      <c r="E29" s="10"/>
      <c r="F29" s="10"/>
      <c r="G29" s="15">
        <v>500000</v>
      </c>
      <c r="H29" s="10"/>
      <c r="J29" s="15">
        <f>SUM(D29:H29)</f>
        <v>500000</v>
      </c>
    </row>
    <row r="30" spans="2:10" x14ac:dyDescent="0.25">
      <c r="B30" s="23"/>
      <c r="C30" s="25"/>
      <c r="D30" s="15"/>
      <c r="E30" s="10"/>
      <c r="F30" s="10"/>
      <c r="G30" s="10"/>
      <c r="H30" s="10"/>
      <c r="J30" s="15">
        <f>SUM(D30:H30)</f>
        <v>0</v>
      </c>
    </row>
    <row r="31" spans="2:10" x14ac:dyDescent="0.25">
      <c r="B31" s="23" t="s">
        <v>71</v>
      </c>
      <c r="C31" s="28" t="s">
        <v>71</v>
      </c>
      <c r="D31" s="13" t="s">
        <v>62</v>
      </c>
      <c r="E31" s="10"/>
      <c r="F31" s="10"/>
      <c r="G31" s="10"/>
      <c r="H31" s="10"/>
      <c r="J31" s="15">
        <f t="shared" ref="J31:J52" si="5">SUM(D31:H31)</f>
        <v>0</v>
      </c>
    </row>
    <row r="32" spans="2:10" x14ac:dyDescent="0.25">
      <c r="B32" s="23"/>
      <c r="C32" s="9" t="s">
        <v>78</v>
      </c>
      <c r="D32" s="12">
        <f>SUM(D30:D31)</f>
        <v>0</v>
      </c>
      <c r="E32" s="12">
        <f t="shared" ref="E32:H32" si="6">SUM(E30:E31)</f>
        <v>0</v>
      </c>
      <c r="F32" s="12">
        <f t="shared" si="6"/>
        <v>0</v>
      </c>
      <c r="G32" s="12">
        <f>SUM(G29:G31)</f>
        <v>500000</v>
      </c>
      <c r="H32" s="12">
        <f t="shared" si="6"/>
        <v>0</v>
      </c>
      <c r="J32" s="16">
        <f>SUM(D32:H32)</f>
        <v>500000</v>
      </c>
    </row>
    <row r="33" spans="2:10" x14ac:dyDescent="0.25">
      <c r="B33" s="23"/>
      <c r="C33" s="14" t="s">
        <v>79</v>
      </c>
      <c r="D33" s="13" t="s">
        <v>62</v>
      </c>
      <c r="E33" s="10"/>
      <c r="F33" s="10"/>
      <c r="G33" s="10"/>
      <c r="H33" s="10"/>
      <c r="J33" s="15"/>
    </row>
    <row r="34" spans="2:10" x14ac:dyDescent="0.25">
      <c r="B34" s="23"/>
      <c r="C34" s="25"/>
      <c r="D34" s="15"/>
      <c r="E34" s="15"/>
      <c r="F34" s="15"/>
      <c r="G34" s="15"/>
      <c r="H34" s="15"/>
      <c r="I34" s="35">
        <v>5000</v>
      </c>
      <c r="J34" s="15">
        <f t="shared" si="5"/>
        <v>0</v>
      </c>
    </row>
    <row r="35" spans="2:10" x14ac:dyDescent="0.25">
      <c r="B35" s="23"/>
      <c r="C35" s="25"/>
      <c r="D35" s="15"/>
      <c r="E35" s="11"/>
      <c r="F35" s="11"/>
      <c r="G35" s="11"/>
      <c r="H35" s="11"/>
      <c r="J35" s="15">
        <f t="shared" si="5"/>
        <v>0</v>
      </c>
    </row>
    <row r="36" spans="2:10" x14ac:dyDescent="0.25">
      <c r="B36" s="23"/>
      <c r="C36" s="9" t="s">
        <v>81</v>
      </c>
      <c r="D36" s="16">
        <f>SUM(D34:D35)</f>
        <v>0</v>
      </c>
      <c r="E36" s="16">
        <f t="shared" ref="E36:H36" si="7">SUM(E34:E35)</f>
        <v>0</v>
      </c>
      <c r="F36" s="16">
        <f t="shared" si="7"/>
        <v>0</v>
      </c>
      <c r="G36" s="16">
        <f t="shared" si="7"/>
        <v>0</v>
      </c>
      <c r="H36" s="16">
        <f t="shared" si="7"/>
        <v>0</v>
      </c>
      <c r="J36" s="16">
        <f>SUM(J34:J35)</f>
        <v>0</v>
      </c>
    </row>
    <row r="37" spans="2:10" x14ac:dyDescent="0.25">
      <c r="B37" s="23"/>
      <c r="C37" s="14" t="s">
        <v>82</v>
      </c>
      <c r="D37" s="13" t="s">
        <v>62</v>
      </c>
      <c r="E37" s="10"/>
      <c r="F37" s="10"/>
      <c r="G37" s="10"/>
      <c r="H37" s="10"/>
      <c r="J37" s="15"/>
    </row>
    <row r="38" spans="2:10" ht="30" x14ac:dyDescent="0.25">
      <c r="B38" s="23"/>
      <c r="C38" s="25" t="s">
        <v>91</v>
      </c>
      <c r="D38" s="15">
        <v>100000</v>
      </c>
      <c r="E38" s="15">
        <v>400000</v>
      </c>
      <c r="F38" s="15">
        <v>200000</v>
      </c>
      <c r="G38" s="15">
        <v>98000</v>
      </c>
      <c r="H38" s="15"/>
      <c r="I38" s="35"/>
      <c r="J38" s="15">
        <f>SUM(D38:H38)</f>
        <v>798000</v>
      </c>
    </row>
    <row r="39" spans="2:10" ht="30" x14ac:dyDescent="0.25">
      <c r="B39" s="23"/>
      <c r="C39" s="25" t="s">
        <v>92</v>
      </c>
      <c r="D39" s="15"/>
      <c r="E39" s="15">
        <v>200000</v>
      </c>
      <c r="F39" s="15">
        <v>150000</v>
      </c>
      <c r="G39" s="15">
        <v>50000</v>
      </c>
      <c r="H39" s="15"/>
      <c r="I39" s="35"/>
      <c r="J39" s="15">
        <f>SUM(D39:H39)</f>
        <v>400000</v>
      </c>
    </row>
    <row r="40" spans="2:10" x14ac:dyDescent="0.25">
      <c r="B40" s="23"/>
      <c r="C40" s="25" t="s">
        <v>93</v>
      </c>
      <c r="D40" s="15"/>
      <c r="E40" s="15">
        <v>320000</v>
      </c>
      <c r="F40" s="15"/>
      <c r="G40" s="15"/>
      <c r="H40" s="15"/>
      <c r="I40" s="35"/>
      <c r="J40" s="15">
        <f>SUM(D40:H40)</f>
        <v>320000</v>
      </c>
    </row>
    <row r="41" spans="2:10" ht="30" x14ac:dyDescent="0.25">
      <c r="B41" s="23"/>
      <c r="C41" s="25" t="s">
        <v>94</v>
      </c>
      <c r="D41" s="15"/>
      <c r="E41" s="15"/>
      <c r="G41" s="15">
        <v>3000000</v>
      </c>
      <c r="H41" s="15"/>
      <c r="I41" s="35"/>
      <c r="J41" s="15">
        <f>SUM(D41:H41)</f>
        <v>3000000</v>
      </c>
    </row>
    <row r="42" spans="2:10" ht="30" x14ac:dyDescent="0.25">
      <c r="B42" s="23"/>
      <c r="C42" s="25" t="s">
        <v>95</v>
      </c>
      <c r="D42" s="15"/>
      <c r="E42" s="15"/>
      <c r="F42" s="15"/>
      <c r="G42" s="15">
        <f>2625000*2</f>
        <v>5250000</v>
      </c>
      <c r="H42" s="11"/>
      <c r="J42" s="15">
        <f>SUM(D42:H42)</f>
        <v>5250000</v>
      </c>
    </row>
    <row r="43" spans="2:10" x14ac:dyDescent="0.25">
      <c r="B43" s="23"/>
      <c r="C43" s="9" t="s">
        <v>83</v>
      </c>
      <c r="D43" s="16">
        <f>SUM(D38:D42)</f>
        <v>100000</v>
      </c>
      <c r="E43" s="16">
        <f>SUM(E38:E42)</f>
        <v>920000</v>
      </c>
      <c r="F43" s="16">
        <f>SUM(F38:F42)</f>
        <v>350000</v>
      </c>
      <c r="G43" s="16">
        <f>SUM(G38:G42)</f>
        <v>8398000</v>
      </c>
      <c r="H43" s="16">
        <f t="shared" ref="H43" si="8">SUM(H38:H42)</f>
        <v>0</v>
      </c>
      <c r="J43" s="16">
        <f>SUM(J38:J42)</f>
        <v>9768000</v>
      </c>
    </row>
    <row r="44" spans="2:10" x14ac:dyDescent="0.25">
      <c r="B44" s="23"/>
      <c r="C44" s="14" t="s">
        <v>84</v>
      </c>
      <c r="D44" s="13"/>
      <c r="E44" s="10"/>
      <c r="F44" s="10"/>
      <c r="G44" s="10"/>
      <c r="H44" s="10"/>
      <c r="J44" s="15"/>
    </row>
    <row r="45" spans="2:10" x14ac:dyDescent="0.25">
      <c r="B45" s="23"/>
      <c r="C45" s="25"/>
      <c r="D45" s="15"/>
      <c r="E45" s="15"/>
      <c r="F45" s="15"/>
      <c r="G45" s="15"/>
      <c r="H45" s="15"/>
      <c r="I45" s="35">
        <v>375000</v>
      </c>
      <c r="J45" s="15">
        <f t="shared" si="5"/>
        <v>0</v>
      </c>
    </row>
    <row r="46" spans="2:10" x14ac:dyDescent="0.25">
      <c r="B46" s="23"/>
      <c r="C46" s="25"/>
      <c r="D46" s="15"/>
      <c r="E46" s="15"/>
      <c r="F46" s="15"/>
      <c r="G46" s="15"/>
      <c r="H46" s="15"/>
      <c r="I46" s="35">
        <v>781250</v>
      </c>
      <c r="J46" s="15">
        <f t="shared" si="5"/>
        <v>0</v>
      </c>
    </row>
    <row r="47" spans="2:10" x14ac:dyDescent="0.25">
      <c r="B47" s="23"/>
      <c r="C47" s="25"/>
      <c r="D47" s="15"/>
      <c r="E47" s="15"/>
      <c r="F47" s="15"/>
      <c r="G47" s="15"/>
      <c r="H47" s="15"/>
      <c r="I47" s="35">
        <v>2083335</v>
      </c>
      <c r="J47" s="15">
        <f t="shared" si="5"/>
        <v>0</v>
      </c>
    </row>
    <row r="48" spans="2:10" x14ac:dyDescent="0.25">
      <c r="B48" s="23"/>
      <c r="C48" s="25"/>
      <c r="D48" s="15"/>
      <c r="E48" s="11"/>
      <c r="F48" s="11"/>
      <c r="G48" s="11"/>
      <c r="H48" s="11"/>
      <c r="J48" s="15">
        <f t="shared" si="5"/>
        <v>0</v>
      </c>
    </row>
    <row r="49" spans="2:10" x14ac:dyDescent="0.25">
      <c r="B49" s="23"/>
      <c r="C49" s="25"/>
      <c r="D49" s="15"/>
      <c r="E49" s="11"/>
      <c r="F49" s="11"/>
      <c r="G49" s="11"/>
      <c r="H49" s="11"/>
      <c r="J49" s="15">
        <f t="shared" si="5"/>
        <v>0</v>
      </c>
    </row>
    <row r="50" spans="2:10" x14ac:dyDescent="0.25">
      <c r="B50" s="23"/>
      <c r="C50" s="10"/>
      <c r="D50" s="15"/>
      <c r="E50" s="11"/>
      <c r="F50" s="11"/>
      <c r="G50" s="11"/>
      <c r="H50" s="11"/>
      <c r="J50" s="15">
        <f t="shared" si="5"/>
        <v>0</v>
      </c>
    </row>
    <row r="51" spans="2:10" x14ac:dyDescent="0.25">
      <c r="B51" s="24"/>
      <c r="C51" s="9" t="s">
        <v>34</v>
      </c>
      <c r="D51" s="16">
        <f>SUM(D45:D50)</f>
        <v>0</v>
      </c>
      <c r="E51" s="16">
        <f t="shared" ref="E51:H51" si="9">SUM(E45:E50)</f>
        <v>0</v>
      </c>
      <c r="F51" s="16">
        <f t="shared" si="9"/>
        <v>0</v>
      </c>
      <c r="G51" s="16">
        <f t="shared" si="9"/>
        <v>0</v>
      </c>
      <c r="H51" s="16">
        <f t="shared" si="9"/>
        <v>0</v>
      </c>
      <c r="J51" s="16">
        <f>SUM(J45:J50)</f>
        <v>0</v>
      </c>
    </row>
    <row r="52" spans="2:10" x14ac:dyDescent="0.25">
      <c r="B52" s="24"/>
      <c r="C52" s="9" t="s">
        <v>35</v>
      </c>
      <c r="D52" s="16">
        <f>SUM(D51,D43,D36,D32,D27,D16,D11)</f>
        <v>193600</v>
      </c>
      <c r="E52" s="16">
        <f t="shared" ref="E52:H52" si="10">SUM(E51,E43,E36,E32,E27,E16,E11)</f>
        <v>1060400</v>
      </c>
      <c r="F52" s="16">
        <f t="shared" si="10"/>
        <v>498200</v>
      </c>
      <c r="G52" s="16">
        <f t="shared" si="10"/>
        <v>9054000</v>
      </c>
      <c r="H52" s="16">
        <f t="shared" si="10"/>
        <v>163800</v>
      </c>
      <c r="J52" s="16">
        <f t="shared" si="5"/>
        <v>10970000</v>
      </c>
    </row>
    <row r="53" spans="2:10" x14ac:dyDescent="0.25">
      <c r="B53" s="6"/>
      <c r="D53"/>
      <c r="E53"/>
      <c r="H53"/>
      <c r="I53"/>
      <c r="J53" t="s">
        <v>36</v>
      </c>
    </row>
    <row r="54" spans="2:10" x14ac:dyDescent="0.25">
      <c r="B54" s="22" t="s">
        <v>85</v>
      </c>
      <c r="C54" s="17" t="s">
        <v>85</v>
      </c>
      <c r="D54" s="18"/>
      <c r="E54" s="18"/>
      <c r="F54" s="18"/>
      <c r="G54" s="18"/>
      <c r="H54" s="18"/>
      <c r="I54"/>
      <c r="J54" s="18" t="s">
        <v>36</v>
      </c>
    </row>
    <row r="55" spans="2:10" x14ac:dyDescent="0.25">
      <c r="B55" s="23"/>
      <c r="C55" s="25"/>
      <c r="D55" s="13"/>
      <c r="E55" s="10"/>
      <c r="F55" s="10"/>
      <c r="G55" s="10"/>
      <c r="H55" s="10"/>
      <c r="J55" s="15">
        <f>SUM(D55:H55)</f>
        <v>0</v>
      </c>
    </row>
    <row r="56" spans="2:10" x14ac:dyDescent="0.25">
      <c r="B56" s="23"/>
      <c r="C56" s="25"/>
      <c r="D56" s="13"/>
      <c r="E56" s="10"/>
      <c r="F56" s="10"/>
      <c r="G56" s="10"/>
      <c r="H56" s="10"/>
      <c r="J56" s="15">
        <f t="shared" ref="J56:J57" si="11">SUM(D56:H56)</f>
        <v>0</v>
      </c>
    </row>
    <row r="57" spans="2:10" x14ac:dyDescent="0.25">
      <c r="B57" s="24"/>
      <c r="C57" s="9" t="s">
        <v>37</v>
      </c>
      <c r="D57" s="16">
        <f>SUM(D55:D56)</f>
        <v>0</v>
      </c>
      <c r="E57" s="16">
        <f t="shared" ref="E57:H57" si="12">SUM(E55:E56)</f>
        <v>0</v>
      </c>
      <c r="F57" s="16">
        <f t="shared" si="12"/>
        <v>0</v>
      </c>
      <c r="G57" s="16">
        <f t="shared" si="12"/>
        <v>0</v>
      </c>
      <c r="H57" s="16">
        <f t="shared" si="12"/>
        <v>0</v>
      </c>
      <c r="J57" s="16">
        <f t="shared" si="11"/>
        <v>0</v>
      </c>
    </row>
    <row r="58" spans="2:10" ht="15.75" thickBot="1" x14ac:dyDescent="0.3">
      <c r="B58" s="6"/>
      <c r="D58"/>
      <c r="E58"/>
      <c r="H58"/>
      <c r="I58"/>
      <c r="J58" t="s">
        <v>36</v>
      </c>
    </row>
    <row r="59" spans="2:10" s="1" customFormat="1" ht="30.75" thickBot="1" x14ac:dyDescent="0.3">
      <c r="B59" s="19" t="s">
        <v>38</v>
      </c>
      <c r="C59" s="19"/>
      <c r="D59" s="20">
        <f>SUM(D57,D52)</f>
        <v>193600</v>
      </c>
      <c r="E59" s="20">
        <f t="shared" ref="E59:J59" si="13">SUM(E57,E52)</f>
        <v>1060400</v>
      </c>
      <c r="F59" s="20">
        <f t="shared" si="13"/>
        <v>498200</v>
      </c>
      <c r="G59" s="20">
        <f t="shared" si="13"/>
        <v>9054000</v>
      </c>
      <c r="H59" s="20">
        <f t="shared" si="13"/>
        <v>163800</v>
      </c>
      <c r="I59" s="7">
        <f>SUM(I57,I52)</f>
        <v>0</v>
      </c>
      <c r="J59" s="20">
        <f t="shared" si="13"/>
        <v>10970000</v>
      </c>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row r="74" spans="2:2" x14ac:dyDescent="0.25">
      <c r="B74" s="6"/>
    </row>
  </sheetData>
  <pageMargins left="0.7" right="0.7" top="0.75" bottom="0.75" header="0.3" footer="0.3"/>
  <pageSetup scale="58" fitToHeight="0" orientation="landscape" r:id="rId1"/>
  <ignoredErrors>
    <ignoredError sqref="J20:J26 J34 J45:J47"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EB60E-263B-464C-935A-D099F4C9972E}">
  <sheetPr>
    <tabColor theme="9" tint="0.39997558519241921"/>
    <pageSetUpPr fitToPage="1"/>
  </sheetPr>
  <dimension ref="B2:AM73"/>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M58" sqref="M58"/>
    </sheetView>
  </sheetViews>
  <sheetFormatPr defaultColWidth="9.28515625" defaultRowHeight="15" x14ac:dyDescent="0.25"/>
  <cols>
    <col min="1" max="1" width="3.28515625" customWidth="1"/>
    <col min="2" max="2" width="11.28515625" customWidth="1"/>
    <col min="3" max="3" width="46.42578125" customWidth="1"/>
    <col min="4" max="4" width="13.28515625" style="6" customWidth="1"/>
    <col min="5" max="5" width="13.28515625" style="68" customWidth="1"/>
    <col min="6" max="7" width="13.28515625" customWidth="1"/>
    <col min="8" max="8" width="12.7109375" style="68" customWidth="1"/>
    <col min="9" max="9" width="0.7109375" style="7" customWidth="1"/>
    <col min="10" max="10" width="14.5703125" customWidth="1"/>
    <col min="11" max="11" width="10.28515625" customWidth="1"/>
    <col min="12" max="12" width="26.5703125" customWidth="1"/>
    <col min="13" max="13" width="32.7109375" bestFit="1" customWidth="1"/>
  </cols>
  <sheetData>
    <row r="2" spans="2:39" ht="23.25" x14ac:dyDescent="0.35">
      <c r="B2" s="30" t="s">
        <v>96</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c r="M6" s="75"/>
    </row>
    <row r="7" spans="2:39" s="5" customFormat="1" ht="15" customHeight="1" x14ac:dyDescent="0.25">
      <c r="B7" s="22" t="s">
        <v>27</v>
      </c>
      <c r="C7" s="26" t="s">
        <v>61</v>
      </c>
      <c r="D7" s="10" t="s">
        <v>62</v>
      </c>
      <c r="E7" s="10" t="s">
        <v>62</v>
      </c>
      <c r="F7" s="10" t="s">
        <v>62</v>
      </c>
      <c r="G7" s="10"/>
      <c r="H7" s="10" t="s">
        <v>62</v>
      </c>
      <c r="I7" s="7"/>
      <c r="J7" s="8" t="s">
        <v>62</v>
      </c>
      <c r="K7"/>
      <c r="L7" s="76"/>
      <c r="M7" s="7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28</v>
      </c>
      <c r="D11" s="16">
        <f t="shared" ref="D11:J11" si="0">SUM(D8:D10)</f>
        <v>0</v>
      </c>
      <c r="E11" s="16">
        <f t="shared" si="0"/>
        <v>0</v>
      </c>
      <c r="F11" s="16">
        <f t="shared" si="0"/>
        <v>0</v>
      </c>
      <c r="G11" s="16">
        <f t="shared" si="0"/>
        <v>0</v>
      </c>
      <c r="H11" s="16">
        <f t="shared" si="0"/>
        <v>0</v>
      </c>
      <c r="I11" s="7">
        <f t="shared" si="0"/>
        <v>450000</v>
      </c>
      <c r="J11" s="16">
        <f t="shared" si="0"/>
        <v>0</v>
      </c>
    </row>
    <row r="12" spans="2:39" x14ac:dyDescent="0.25">
      <c r="B12" s="23"/>
      <c r="C12" s="14" t="s">
        <v>65</v>
      </c>
      <c r="D12" s="13" t="s">
        <v>62</v>
      </c>
      <c r="E12" s="10"/>
      <c r="F12" s="10"/>
      <c r="G12" s="10"/>
      <c r="H12" s="10"/>
      <c r="J12" s="8" t="s">
        <v>62</v>
      </c>
    </row>
    <row r="13" spans="2:39" x14ac:dyDescent="0.25">
      <c r="B13" s="23"/>
      <c r="C13" s="25"/>
      <c r="D13" s="15"/>
      <c r="E13" s="15"/>
      <c r="F13" s="15"/>
      <c r="G13" s="15"/>
      <c r="H13" s="15"/>
      <c r="J13" s="15">
        <f>SUM(D13:H13)</f>
        <v>0</v>
      </c>
    </row>
    <row r="14" spans="2:39" x14ac:dyDescent="0.25">
      <c r="B14" s="23"/>
      <c r="C14" s="25"/>
      <c r="D14" s="15"/>
      <c r="E14" s="15"/>
      <c r="F14" s="15"/>
      <c r="G14" s="15"/>
      <c r="H14" s="15"/>
      <c r="J14" s="15">
        <f>SUM(D14:H14)</f>
        <v>0</v>
      </c>
    </row>
    <row r="15" spans="2:39" x14ac:dyDescent="0.25">
      <c r="B15" s="23"/>
      <c r="C15" s="10"/>
      <c r="D15" s="15"/>
      <c r="E15" s="11"/>
      <c r="F15" s="11"/>
      <c r="G15" s="11"/>
      <c r="H15" s="11"/>
      <c r="J15" s="15">
        <f>SUM(D15:H15)</f>
        <v>0</v>
      </c>
    </row>
    <row r="16" spans="2:39" x14ac:dyDescent="0.25">
      <c r="B16" s="23"/>
      <c r="C16" s="9" t="s">
        <v>67</v>
      </c>
      <c r="D16" s="16">
        <f t="shared" ref="D16:J16" si="1">SUM(D13:D15)</f>
        <v>0</v>
      </c>
      <c r="E16" s="16">
        <f t="shared" si="1"/>
        <v>0</v>
      </c>
      <c r="F16" s="16">
        <f t="shared" si="1"/>
        <v>0</v>
      </c>
      <c r="G16" s="16">
        <f t="shared" si="1"/>
        <v>0</v>
      </c>
      <c r="H16" s="16">
        <f t="shared" si="1"/>
        <v>0</v>
      </c>
      <c r="I16" s="7">
        <f t="shared" si="1"/>
        <v>0</v>
      </c>
      <c r="J16" s="16">
        <f t="shared" si="1"/>
        <v>0</v>
      </c>
    </row>
    <row r="17" spans="2:10" x14ac:dyDescent="0.25">
      <c r="B17" s="23"/>
      <c r="C17" s="14" t="s">
        <v>68</v>
      </c>
      <c r="D17" s="13" t="s">
        <v>62</v>
      </c>
      <c r="E17" s="10"/>
      <c r="F17" s="10"/>
      <c r="G17" s="10"/>
      <c r="H17" s="10"/>
      <c r="J17" s="8" t="s">
        <v>62</v>
      </c>
    </row>
    <row r="18" spans="2:10" x14ac:dyDescent="0.25">
      <c r="B18" s="23"/>
      <c r="C18" s="25"/>
      <c r="D18" s="13"/>
      <c r="E18" s="10"/>
      <c r="F18" s="10"/>
      <c r="G18" s="10"/>
      <c r="H18" s="10"/>
      <c r="J18" s="15">
        <f t="shared" ref="J18:J27" si="2">SUM(D18:H18)</f>
        <v>0</v>
      </c>
    </row>
    <row r="19" spans="2:10" x14ac:dyDescent="0.25">
      <c r="B19" s="23"/>
      <c r="C19" s="29"/>
      <c r="D19" s="15"/>
      <c r="E19" s="11"/>
      <c r="F19" s="11"/>
      <c r="G19" s="11"/>
      <c r="H19" s="11"/>
      <c r="J19" s="15">
        <f t="shared" si="2"/>
        <v>0</v>
      </c>
    </row>
    <row r="20" spans="2:10" x14ac:dyDescent="0.25">
      <c r="B20" s="23"/>
      <c r="C20" s="29"/>
      <c r="D20" s="15"/>
      <c r="E20" s="15"/>
      <c r="F20" s="15"/>
      <c r="G20" s="15"/>
      <c r="H20" s="15"/>
      <c r="I20" s="35">
        <v>2000</v>
      </c>
      <c r="J20" s="15">
        <f t="shared" si="2"/>
        <v>0</v>
      </c>
    </row>
    <row r="21" spans="2:10" x14ac:dyDescent="0.25">
      <c r="B21" s="23"/>
      <c r="C21" s="29"/>
      <c r="D21" s="15"/>
      <c r="E21" s="15"/>
      <c r="F21" s="15"/>
      <c r="G21" s="15"/>
      <c r="H21" s="15"/>
      <c r="I21" s="35">
        <v>250</v>
      </c>
      <c r="J21" s="15">
        <f t="shared" si="2"/>
        <v>0</v>
      </c>
    </row>
    <row r="22" spans="2:10" x14ac:dyDescent="0.25">
      <c r="B22" s="23"/>
      <c r="C22" s="25"/>
      <c r="D22" s="15"/>
      <c r="E22" s="15"/>
      <c r="F22" s="15"/>
      <c r="G22" s="15"/>
      <c r="H22" s="15"/>
      <c r="I22" s="35">
        <v>2250</v>
      </c>
      <c r="J22" s="15">
        <f t="shared" si="2"/>
        <v>0</v>
      </c>
    </row>
    <row r="23" spans="2:10" x14ac:dyDescent="0.25">
      <c r="B23" s="23"/>
      <c r="C23" s="29"/>
      <c r="D23" s="15"/>
      <c r="E23" s="15"/>
      <c r="F23" s="15"/>
      <c r="G23" s="15"/>
      <c r="H23" s="15"/>
      <c r="I23" s="35">
        <v>1243</v>
      </c>
      <c r="J23" s="15">
        <f t="shared" si="2"/>
        <v>0</v>
      </c>
    </row>
    <row r="24" spans="2:10" x14ac:dyDescent="0.25">
      <c r="B24" s="23"/>
      <c r="C24" s="29"/>
      <c r="D24" s="15"/>
      <c r="E24" s="15"/>
      <c r="F24" s="15"/>
      <c r="G24" s="15"/>
      <c r="H24" s="15"/>
      <c r="I24" s="35">
        <v>225</v>
      </c>
      <c r="J24" s="15">
        <f t="shared" si="2"/>
        <v>0</v>
      </c>
    </row>
    <row r="25" spans="2:10" x14ac:dyDescent="0.25">
      <c r="B25" s="23"/>
      <c r="C25" s="29"/>
      <c r="D25" s="15"/>
      <c r="E25" s="15"/>
      <c r="F25" s="15"/>
      <c r="G25" s="15"/>
      <c r="H25" s="15"/>
      <c r="I25" s="35">
        <v>400</v>
      </c>
      <c r="J25" s="15">
        <f t="shared" si="2"/>
        <v>0</v>
      </c>
    </row>
    <row r="26" spans="2:10" x14ac:dyDescent="0.25">
      <c r="B26" s="23"/>
      <c r="C26" s="25"/>
      <c r="D26" s="15"/>
      <c r="E26" s="15"/>
      <c r="F26" s="15"/>
      <c r="G26" s="15"/>
      <c r="H26" s="15"/>
      <c r="I26" s="35">
        <v>1638</v>
      </c>
      <c r="J26" s="15">
        <f t="shared" si="2"/>
        <v>0</v>
      </c>
    </row>
    <row r="27" spans="2:10" x14ac:dyDescent="0.25">
      <c r="B27" s="23"/>
      <c r="C27" s="9" t="s">
        <v>76</v>
      </c>
      <c r="D27" s="16">
        <f>SUM(D20:D26)</f>
        <v>0</v>
      </c>
      <c r="E27" s="16">
        <f>SUM(E20:E26)</f>
        <v>0</v>
      </c>
      <c r="F27" s="16">
        <f>SUM(F20:F26)</f>
        <v>0</v>
      </c>
      <c r="G27" s="16">
        <f>SUM(G20:G26)</f>
        <v>0</v>
      </c>
      <c r="H27" s="16">
        <f>SUM(H20:H26)</f>
        <v>0</v>
      </c>
      <c r="J27" s="16">
        <f t="shared" si="2"/>
        <v>0</v>
      </c>
    </row>
    <row r="28" spans="2:10" x14ac:dyDescent="0.25">
      <c r="B28" s="23"/>
      <c r="C28" s="14" t="s">
        <v>77</v>
      </c>
      <c r="D28" s="15"/>
      <c r="E28" s="10"/>
      <c r="F28" s="10"/>
      <c r="G28" s="10"/>
      <c r="H28" s="10"/>
      <c r="J28" s="15" t="s">
        <v>36</v>
      </c>
    </row>
    <row r="29" spans="2:10" ht="30" x14ac:dyDescent="0.25">
      <c r="B29" s="23"/>
      <c r="C29" s="25" t="s">
        <v>97</v>
      </c>
      <c r="D29" s="15">
        <v>3150000</v>
      </c>
      <c r="E29" s="10"/>
      <c r="F29" s="10"/>
      <c r="G29" s="10"/>
      <c r="H29" s="10"/>
      <c r="J29" s="15">
        <f>SUM(D29:H29)</f>
        <v>3150000</v>
      </c>
    </row>
    <row r="30" spans="2:10" ht="30" x14ac:dyDescent="0.25">
      <c r="B30" s="23"/>
      <c r="C30" s="25" t="s">
        <v>98</v>
      </c>
      <c r="D30" s="15">
        <v>60000</v>
      </c>
      <c r="E30" s="15">
        <v>60000</v>
      </c>
      <c r="F30" s="15">
        <v>60000</v>
      </c>
      <c r="G30" s="15">
        <v>60000</v>
      </c>
      <c r="H30" s="15">
        <v>60000</v>
      </c>
      <c r="J30" s="15">
        <f>SUM(D30:H30)</f>
        <v>300000</v>
      </c>
    </row>
    <row r="31" spans="2:10" x14ac:dyDescent="0.25">
      <c r="B31" s="23" t="s">
        <v>71</v>
      </c>
      <c r="C31" s="25" t="s">
        <v>99</v>
      </c>
      <c r="D31" s="15">
        <v>19200</v>
      </c>
      <c r="E31" s="15">
        <v>19200</v>
      </c>
      <c r="F31" s="15">
        <v>19200</v>
      </c>
      <c r="G31" s="15">
        <v>19200</v>
      </c>
      <c r="H31" s="15">
        <v>19200</v>
      </c>
      <c r="J31" s="15">
        <f>SUM(D31:H31)</f>
        <v>96000</v>
      </c>
    </row>
    <row r="32" spans="2:10" x14ac:dyDescent="0.25">
      <c r="B32" s="23"/>
      <c r="C32" s="9" t="s">
        <v>78</v>
      </c>
      <c r="D32" s="12">
        <f>SUM(D29:D31)</f>
        <v>3229200</v>
      </c>
      <c r="E32" s="12">
        <f>SUM(E29:E31)</f>
        <v>79200</v>
      </c>
      <c r="F32" s="12">
        <f>SUM(F29:F31)</f>
        <v>79200</v>
      </c>
      <c r="G32" s="12">
        <f>SUM(G29:G31)</f>
        <v>79200</v>
      </c>
      <c r="H32" s="12">
        <f>SUM(H29:H31)</f>
        <v>79200</v>
      </c>
      <c r="J32" s="16">
        <f>SUM(D32:H32)</f>
        <v>3546000</v>
      </c>
    </row>
    <row r="33" spans="2:10" x14ac:dyDescent="0.25">
      <c r="B33" s="23"/>
      <c r="C33" s="86" t="s">
        <v>79</v>
      </c>
      <c r="D33" s="87" t="s">
        <v>62</v>
      </c>
      <c r="E33" s="138"/>
      <c r="F33" s="138"/>
      <c r="G33" s="138"/>
      <c r="H33" s="138"/>
      <c r="J33" s="15"/>
    </row>
    <row r="34" spans="2:10" x14ac:dyDescent="0.25">
      <c r="B34" s="83"/>
      <c r="C34" s="81"/>
      <c r="D34" s="82"/>
      <c r="E34" s="137"/>
      <c r="F34" s="81"/>
      <c r="G34" s="81"/>
      <c r="H34" s="137"/>
      <c r="I34" s="35">
        <v>5000</v>
      </c>
      <c r="J34" s="15"/>
    </row>
    <row r="35" spans="2:10" x14ac:dyDescent="0.25">
      <c r="B35" s="83"/>
      <c r="C35" s="81"/>
      <c r="D35" s="82"/>
      <c r="E35" s="137"/>
      <c r="F35" s="81"/>
      <c r="G35" s="81"/>
      <c r="H35" s="137"/>
      <c r="J35" s="15"/>
    </row>
    <row r="36" spans="2:10" x14ac:dyDescent="0.25">
      <c r="B36" s="23"/>
      <c r="C36" s="88" t="s">
        <v>81</v>
      </c>
      <c r="D36" s="89"/>
      <c r="E36" s="89"/>
      <c r="F36" s="89"/>
      <c r="G36" s="89"/>
      <c r="H36" s="89"/>
      <c r="J36" s="16">
        <f>SUM(D36:H36)</f>
        <v>0</v>
      </c>
    </row>
    <row r="37" spans="2:10" x14ac:dyDescent="0.25">
      <c r="B37" s="23"/>
      <c r="C37" s="14" t="s">
        <v>82</v>
      </c>
      <c r="D37" s="13" t="s">
        <v>62</v>
      </c>
      <c r="E37" s="10"/>
      <c r="F37" s="10"/>
      <c r="G37" s="10"/>
      <c r="H37" s="10"/>
      <c r="J37" s="15"/>
    </row>
    <row r="38" spans="2:10" x14ac:dyDescent="0.25">
      <c r="B38" s="23"/>
      <c r="C38" s="25"/>
      <c r="D38" s="15"/>
      <c r="E38" s="15"/>
      <c r="F38" s="15"/>
      <c r="G38" s="15"/>
      <c r="H38" s="15"/>
      <c r="I38" s="35">
        <v>5106000</v>
      </c>
      <c r="J38" s="15">
        <f>SUM(D38:H38)</f>
        <v>0</v>
      </c>
    </row>
    <row r="39" spans="2:10" x14ac:dyDescent="0.25">
      <c r="B39" s="23"/>
      <c r="C39" s="25"/>
      <c r="D39" s="15"/>
      <c r="E39" s="15"/>
      <c r="F39" s="15"/>
      <c r="G39" s="15"/>
      <c r="H39" s="15"/>
      <c r="I39" s="35">
        <v>22500000</v>
      </c>
      <c r="J39" s="15">
        <f>SUM(D39:H39)</f>
        <v>0</v>
      </c>
    </row>
    <row r="40" spans="2:10" x14ac:dyDescent="0.25">
      <c r="B40" s="23"/>
      <c r="C40" s="25"/>
      <c r="D40" s="15"/>
      <c r="E40" s="15"/>
      <c r="F40" s="15"/>
      <c r="G40" s="15"/>
      <c r="H40" s="15"/>
      <c r="I40" s="35">
        <v>75000000</v>
      </c>
      <c r="J40" s="15">
        <f>SUM(D40:H40)</f>
        <v>0</v>
      </c>
    </row>
    <row r="41" spans="2:10" x14ac:dyDescent="0.25">
      <c r="B41" s="23"/>
      <c r="C41" s="25"/>
      <c r="D41" s="15"/>
      <c r="E41" s="11"/>
      <c r="F41" s="11"/>
      <c r="G41" s="11"/>
      <c r="H41" s="11"/>
      <c r="J41" s="15">
        <f>SUM(D41:H41)</f>
        <v>0</v>
      </c>
    </row>
    <row r="42" spans="2:10" x14ac:dyDescent="0.25">
      <c r="B42" s="23"/>
      <c r="C42" s="9" t="s">
        <v>83</v>
      </c>
      <c r="D42" s="16">
        <f>SUM(D38:D41)</f>
        <v>0</v>
      </c>
      <c r="E42" s="16">
        <f>SUM(E38:E41)</f>
        <v>0</v>
      </c>
      <c r="F42" s="16">
        <f>SUM(F38:F41)</f>
        <v>0</v>
      </c>
      <c r="G42" s="16">
        <f>SUM(G38:G41)</f>
        <v>0</v>
      </c>
      <c r="H42" s="16">
        <f>SUM(H38:H41)</f>
        <v>0</v>
      </c>
      <c r="J42" s="16">
        <f>SUM(D42:H42)</f>
        <v>0</v>
      </c>
    </row>
    <row r="43" spans="2:10" x14ac:dyDescent="0.25">
      <c r="B43" s="23"/>
      <c r="C43" s="14" t="s">
        <v>84</v>
      </c>
      <c r="D43" s="13" t="s">
        <v>62</v>
      </c>
      <c r="E43" s="10"/>
      <c r="F43" s="10"/>
      <c r="G43" s="10"/>
      <c r="H43" s="10"/>
      <c r="J43" s="15"/>
    </row>
    <row r="44" spans="2:10" ht="30" x14ac:dyDescent="0.25">
      <c r="B44" s="23"/>
      <c r="C44" s="25" t="s">
        <v>311</v>
      </c>
      <c r="D44" s="110">
        <v>7920</v>
      </c>
      <c r="E44" s="110">
        <v>7920</v>
      </c>
      <c r="F44" s="110">
        <v>7920</v>
      </c>
      <c r="G44" s="110">
        <v>7920</v>
      </c>
      <c r="H44" s="110">
        <v>7920</v>
      </c>
      <c r="I44" s="35">
        <v>375000</v>
      </c>
      <c r="J44" s="15">
        <f>SUM(D44:H44)</f>
        <v>39600</v>
      </c>
    </row>
    <row r="45" spans="2:10" x14ac:dyDescent="0.25">
      <c r="B45" s="23"/>
      <c r="C45" s="25" t="s">
        <v>100</v>
      </c>
      <c r="D45" s="110">
        <v>155984</v>
      </c>
      <c r="E45" s="110">
        <v>0</v>
      </c>
      <c r="F45" s="110">
        <v>0</v>
      </c>
      <c r="G45" s="110">
        <v>0</v>
      </c>
      <c r="H45" s="110">
        <v>0</v>
      </c>
      <c r="I45" s="35">
        <v>781250</v>
      </c>
      <c r="J45" s="15">
        <f>SUM(D45:H45)</f>
        <v>155984</v>
      </c>
    </row>
    <row r="46" spans="2:10" x14ac:dyDescent="0.25">
      <c r="B46" s="23"/>
      <c r="C46" s="25"/>
      <c r="D46" s="15"/>
      <c r="E46" s="15"/>
      <c r="F46" s="15"/>
      <c r="G46" s="15"/>
      <c r="H46" s="15"/>
      <c r="I46" s="35">
        <v>2083335</v>
      </c>
      <c r="J46" s="15">
        <f t="shared" ref="J46:J51" si="3">SUM(D46:H46)</f>
        <v>0</v>
      </c>
    </row>
    <row r="47" spans="2:10" x14ac:dyDescent="0.25">
      <c r="B47" s="23"/>
      <c r="C47" s="25"/>
      <c r="D47" s="15"/>
      <c r="E47" s="11"/>
      <c r="F47" s="11"/>
      <c r="G47" s="11"/>
      <c r="H47" s="11"/>
      <c r="J47" s="15">
        <f t="shared" si="3"/>
        <v>0</v>
      </c>
    </row>
    <row r="48" spans="2:10" x14ac:dyDescent="0.25">
      <c r="B48" s="23"/>
      <c r="C48" s="25"/>
      <c r="D48" s="15"/>
      <c r="E48" s="11"/>
      <c r="F48" s="11"/>
      <c r="G48" s="11"/>
      <c r="H48" s="11"/>
      <c r="J48" s="15">
        <f t="shared" si="3"/>
        <v>0</v>
      </c>
    </row>
    <row r="49" spans="2:11" x14ac:dyDescent="0.25">
      <c r="B49" s="23"/>
      <c r="C49" s="10"/>
      <c r="D49" s="15"/>
      <c r="E49" s="11"/>
      <c r="F49" s="11"/>
      <c r="G49" s="11"/>
      <c r="H49" s="11"/>
      <c r="J49" s="15">
        <f t="shared" si="3"/>
        <v>0</v>
      </c>
    </row>
    <row r="50" spans="2:11" x14ac:dyDescent="0.25">
      <c r="B50" s="24"/>
      <c r="C50" s="9" t="s">
        <v>34</v>
      </c>
      <c r="D50" s="16">
        <f>SUM(D44:D49)</f>
        <v>163904</v>
      </c>
      <c r="E50" s="16">
        <f>SUM(E44:E49)</f>
        <v>7920</v>
      </c>
      <c r="F50" s="16">
        <f>SUM(F44:F49)</f>
        <v>7920</v>
      </c>
      <c r="G50" s="16">
        <f>SUM(G44:G49)</f>
        <v>7920</v>
      </c>
      <c r="H50" s="16">
        <f>SUM(H44:H49)</f>
        <v>7920</v>
      </c>
      <c r="J50" s="16">
        <f t="shared" si="3"/>
        <v>195584</v>
      </c>
    </row>
    <row r="51" spans="2:11" x14ac:dyDescent="0.25">
      <c r="B51" s="24"/>
      <c r="C51" s="9" t="s">
        <v>35</v>
      </c>
      <c r="D51" s="16">
        <f>SUM(D50,D42,D36,D32,D27,D16,D11)</f>
        <v>3393104</v>
      </c>
      <c r="E51" s="16">
        <f>SUM(E50,E42,E36,E32,E27,E16,E11)</f>
        <v>87120</v>
      </c>
      <c r="F51" s="16">
        <f>SUM(F50,F42,F36,F32,F27,F16,F11)</f>
        <v>87120</v>
      </c>
      <c r="G51" s="16">
        <f>SUM(G50,G42,G36,G32,G27,G16,G11)</f>
        <v>87120</v>
      </c>
      <c r="H51" s="16">
        <f>SUM(H50,H42,H36,H32,H27,H16,H11)</f>
        <v>87120</v>
      </c>
      <c r="J51" s="16">
        <f t="shared" si="3"/>
        <v>3741584</v>
      </c>
    </row>
    <row r="52" spans="2:11" x14ac:dyDescent="0.25">
      <c r="B52" s="6"/>
      <c r="D52"/>
      <c r="E52"/>
      <c r="H52"/>
      <c r="I52"/>
      <c r="J52" t="s">
        <v>36</v>
      </c>
    </row>
    <row r="53" spans="2:11" ht="30" x14ac:dyDescent="0.25">
      <c r="B53" s="67" t="s">
        <v>85</v>
      </c>
      <c r="C53" s="17" t="s">
        <v>85</v>
      </c>
      <c r="D53" s="18"/>
      <c r="E53" s="18"/>
      <c r="F53" s="18"/>
      <c r="G53" s="18"/>
      <c r="H53" s="18"/>
      <c r="I53"/>
      <c r="J53" s="18" t="s">
        <v>36</v>
      </c>
    </row>
    <row r="54" spans="2:11" x14ac:dyDescent="0.25">
      <c r="B54" s="23"/>
      <c r="C54" s="18"/>
      <c r="D54" s="64"/>
      <c r="E54" s="173"/>
      <c r="F54" s="18"/>
      <c r="G54" s="18"/>
      <c r="H54" s="173"/>
      <c r="J54" s="169"/>
    </row>
    <row r="55" spans="2:11" x14ac:dyDescent="0.25">
      <c r="B55" s="23"/>
      <c r="C55" s="18"/>
      <c r="D55" s="64"/>
      <c r="E55" s="173"/>
      <c r="F55" s="18"/>
      <c r="G55" s="18"/>
      <c r="H55" s="173"/>
      <c r="J55" s="15"/>
    </row>
    <row r="56" spans="2:11" x14ac:dyDescent="0.25">
      <c r="B56" s="24"/>
      <c r="C56" s="9" t="s">
        <v>37</v>
      </c>
      <c r="D56" s="16"/>
      <c r="E56" s="16"/>
      <c r="F56" s="16"/>
      <c r="G56" s="16"/>
      <c r="H56" s="16"/>
      <c r="J56" s="16">
        <f>SUM(D56:H56)</f>
        <v>0</v>
      </c>
    </row>
    <row r="57" spans="2:11" x14ac:dyDescent="0.25">
      <c r="B57" s="6"/>
      <c r="D57"/>
      <c r="E57"/>
      <c r="H57"/>
      <c r="I57"/>
      <c r="J57" t="s">
        <v>36</v>
      </c>
    </row>
    <row r="58" spans="2:11" s="1" customFormat="1" ht="30" x14ac:dyDescent="0.25">
      <c r="B58" s="19" t="s">
        <v>38</v>
      </c>
      <c r="C58" s="19"/>
      <c r="D58" s="20">
        <f>SUM(D56,D51)</f>
        <v>3393104</v>
      </c>
      <c r="E58" s="20">
        <f t="shared" ref="E58:J58" si="4">SUM(E56,E51)</f>
        <v>87120</v>
      </c>
      <c r="F58" s="20">
        <f t="shared" si="4"/>
        <v>87120</v>
      </c>
      <c r="G58" s="20">
        <f t="shared" si="4"/>
        <v>87120</v>
      </c>
      <c r="H58" s="20">
        <f t="shared" si="4"/>
        <v>87120</v>
      </c>
      <c r="I58" s="7">
        <f t="shared" si="4"/>
        <v>0</v>
      </c>
      <c r="J58" s="20">
        <f t="shared" si="4"/>
        <v>3741584</v>
      </c>
      <c r="K58"/>
    </row>
    <row r="59" spans="2:11" x14ac:dyDescent="0.25">
      <c r="B59" s="6"/>
    </row>
    <row r="60" spans="2:11" x14ac:dyDescent="0.25">
      <c r="B60" s="6"/>
    </row>
    <row r="61" spans="2:11" x14ac:dyDescent="0.25">
      <c r="B61" s="6"/>
    </row>
    <row r="62" spans="2:11" x14ac:dyDescent="0.25">
      <c r="B62" s="6"/>
    </row>
    <row r="63" spans="2:11" x14ac:dyDescent="0.25">
      <c r="B63" s="6"/>
    </row>
    <row r="64" spans="2:11"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scale="5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B2:AM76"/>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F56" sqref="F56"/>
    </sheetView>
  </sheetViews>
  <sheetFormatPr defaultColWidth="9.28515625" defaultRowHeight="15" x14ac:dyDescent="0.25"/>
  <cols>
    <col min="1" max="1" width="3.28515625" customWidth="1"/>
    <col min="2" max="2" width="10" customWidth="1"/>
    <col min="3" max="3" width="46.7109375" customWidth="1"/>
    <col min="4" max="4" width="12.7109375" style="6" customWidth="1"/>
    <col min="5" max="5" width="12.42578125" style="2" customWidth="1"/>
    <col min="6" max="6" width="12.7109375" customWidth="1"/>
    <col min="7" max="7" width="12.42578125" customWidth="1"/>
    <col min="8" max="8" width="12.7109375" style="2" customWidth="1"/>
    <col min="9" max="9" width="0.7109375" style="7" customWidth="1"/>
    <col min="10" max="10" width="12.7109375" bestFit="1" customWidth="1"/>
    <col min="11" max="11" width="10.28515625" customWidth="1"/>
    <col min="12" max="12" width="27.28515625" customWidth="1"/>
    <col min="13" max="13" width="35.5703125" customWidth="1"/>
  </cols>
  <sheetData>
    <row r="2" spans="2:39" ht="23.25" x14ac:dyDescent="0.35">
      <c r="B2" s="30" t="s">
        <v>101</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t="s">
        <v>71</v>
      </c>
      <c r="M6" s="75"/>
    </row>
    <row r="7" spans="2:39" s="5" customFormat="1" x14ac:dyDescent="0.25">
      <c r="B7" s="22" t="s">
        <v>27</v>
      </c>
      <c r="C7" s="26" t="s">
        <v>61</v>
      </c>
      <c r="D7" s="10" t="s">
        <v>62</v>
      </c>
      <c r="E7" s="10" t="s">
        <v>62</v>
      </c>
      <c r="F7" s="10" t="s">
        <v>62</v>
      </c>
      <c r="G7" s="10"/>
      <c r="H7" s="10" t="s">
        <v>62</v>
      </c>
      <c r="I7" s="7"/>
      <c r="J7" s="8" t="s">
        <v>62</v>
      </c>
      <c r="K7"/>
      <c r="L7" s="76"/>
      <c r="M7" s="7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28</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65</v>
      </c>
      <c r="D12" s="13" t="s">
        <v>62</v>
      </c>
      <c r="E12" s="10"/>
      <c r="F12" s="10"/>
      <c r="G12" s="10"/>
      <c r="H12" s="10"/>
      <c r="J12" s="8" t="s">
        <v>62</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67</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68</v>
      </c>
      <c r="D17" s="13" t="s">
        <v>62</v>
      </c>
      <c r="E17" s="10"/>
      <c r="F17" s="10"/>
      <c r="G17" s="10"/>
      <c r="H17" s="10"/>
      <c r="J17" s="8" t="s">
        <v>62</v>
      </c>
    </row>
    <row r="18" spans="2:10" x14ac:dyDescent="0.25">
      <c r="B18" s="23"/>
      <c r="C18" s="25"/>
      <c r="D18" s="13"/>
      <c r="E18" s="10"/>
      <c r="F18" s="10"/>
      <c r="G18" s="10"/>
      <c r="H18" s="10"/>
      <c r="J18" s="15">
        <f t="shared" ref="J18:J19" si="3">SUM(D18:H18)</f>
        <v>0</v>
      </c>
    </row>
    <row r="19" spans="2:10" x14ac:dyDescent="0.25">
      <c r="B19" s="23"/>
      <c r="C19" s="29"/>
      <c r="D19" s="15" t="s">
        <v>71</v>
      </c>
      <c r="E19" s="11" t="s">
        <v>71</v>
      </c>
      <c r="F19" s="11" t="s">
        <v>71</v>
      </c>
      <c r="G19" s="11"/>
      <c r="H19" s="11"/>
      <c r="J19" s="15">
        <f t="shared" si="3"/>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4">SUM(D21:H21)</f>
        <v>0</v>
      </c>
    </row>
    <row r="22" spans="2:10" x14ac:dyDescent="0.25">
      <c r="B22" s="23"/>
      <c r="C22" s="25"/>
      <c r="D22" s="15"/>
      <c r="E22" s="15"/>
      <c r="F22" s="15"/>
      <c r="G22" s="15"/>
      <c r="H22" s="15"/>
      <c r="I22" s="35">
        <v>2250</v>
      </c>
      <c r="J22" s="15">
        <f t="shared" si="4"/>
        <v>0</v>
      </c>
    </row>
    <row r="23" spans="2:10" x14ac:dyDescent="0.25">
      <c r="B23" s="23"/>
      <c r="C23" s="29"/>
      <c r="D23" s="15"/>
      <c r="E23" s="15"/>
      <c r="F23" s="15"/>
      <c r="G23" s="15"/>
      <c r="H23" s="15"/>
      <c r="I23" s="35">
        <v>1243</v>
      </c>
      <c r="J23" s="15">
        <f t="shared" si="4"/>
        <v>0</v>
      </c>
    </row>
    <row r="24" spans="2:10" x14ac:dyDescent="0.25">
      <c r="B24" s="23"/>
      <c r="C24" s="29"/>
      <c r="D24" s="15"/>
      <c r="E24" s="15"/>
      <c r="F24" s="15"/>
      <c r="G24" s="15"/>
      <c r="H24" s="15"/>
      <c r="I24" s="35">
        <v>225</v>
      </c>
      <c r="J24" s="15">
        <f t="shared" si="4"/>
        <v>0</v>
      </c>
    </row>
    <row r="25" spans="2:10" x14ac:dyDescent="0.25">
      <c r="B25" s="23"/>
      <c r="C25" s="29"/>
      <c r="D25" s="15"/>
      <c r="E25" s="15"/>
      <c r="F25" s="15"/>
      <c r="G25" s="15"/>
      <c r="H25" s="15"/>
      <c r="I25" s="35">
        <v>400</v>
      </c>
      <c r="J25" s="15">
        <f t="shared" si="4"/>
        <v>0</v>
      </c>
    </row>
    <row r="26" spans="2:10" x14ac:dyDescent="0.25">
      <c r="B26" s="23"/>
      <c r="C26" s="25"/>
      <c r="D26" s="15"/>
      <c r="E26" s="15"/>
      <c r="F26" s="15"/>
      <c r="G26" s="15"/>
      <c r="H26" s="15"/>
      <c r="I26" s="35">
        <v>1638</v>
      </c>
      <c r="J26" s="15">
        <f t="shared" si="4"/>
        <v>0</v>
      </c>
    </row>
    <row r="27" spans="2:10" x14ac:dyDescent="0.25">
      <c r="B27" s="23"/>
      <c r="C27" s="9" t="s">
        <v>76</v>
      </c>
      <c r="D27" s="16">
        <f>SUM(D20:D26)</f>
        <v>0</v>
      </c>
      <c r="E27" s="16">
        <f t="shared" ref="E27:H27" si="5">SUM(E20:E26)</f>
        <v>0</v>
      </c>
      <c r="F27" s="16">
        <f t="shared" si="5"/>
        <v>0</v>
      </c>
      <c r="G27" s="16">
        <f t="shared" si="5"/>
        <v>0</v>
      </c>
      <c r="H27" s="16">
        <f t="shared" si="5"/>
        <v>0</v>
      </c>
      <c r="J27" s="16">
        <f>SUM(D27:H27)</f>
        <v>0</v>
      </c>
    </row>
    <row r="28" spans="2:10" x14ac:dyDescent="0.25">
      <c r="B28" s="23"/>
      <c r="C28" s="14" t="s">
        <v>77</v>
      </c>
      <c r="D28" s="15"/>
      <c r="E28" s="10"/>
      <c r="F28" s="10"/>
      <c r="G28" s="10"/>
      <c r="H28" s="10"/>
      <c r="J28" s="15" t="s">
        <v>36</v>
      </c>
    </row>
    <row r="29" spans="2:10" x14ac:dyDescent="0.25">
      <c r="B29" s="23"/>
      <c r="C29" s="28" t="s">
        <v>102</v>
      </c>
      <c r="D29" s="108">
        <f>183073.21*13</f>
        <v>2379951.73</v>
      </c>
      <c r="E29" s="15"/>
      <c r="F29" s="15"/>
      <c r="G29" s="15"/>
      <c r="H29" s="10"/>
      <c r="J29" s="15">
        <f>SUM(D29:I29)</f>
        <v>2379951.73</v>
      </c>
    </row>
    <row r="30" spans="2:10" x14ac:dyDescent="0.25">
      <c r="B30" s="23"/>
      <c r="C30" s="28" t="s">
        <v>103</v>
      </c>
      <c r="D30" s="108">
        <f>3*7500</f>
        <v>22500</v>
      </c>
      <c r="E30" s="15"/>
      <c r="F30" s="15"/>
      <c r="G30" s="15"/>
      <c r="H30" s="10"/>
      <c r="J30" s="15">
        <f t="shared" ref="J30:J33" si="6">SUM(D30:I30)</f>
        <v>22500</v>
      </c>
    </row>
    <row r="31" spans="2:10" x14ac:dyDescent="0.25">
      <c r="B31" s="23"/>
      <c r="C31" s="28" t="s">
        <v>104</v>
      </c>
      <c r="D31" s="108">
        <f>10000</f>
        <v>10000</v>
      </c>
      <c r="E31" s="15"/>
      <c r="F31" s="15"/>
      <c r="G31" s="15"/>
      <c r="H31" s="10"/>
      <c r="J31" s="15">
        <f t="shared" si="6"/>
        <v>10000</v>
      </c>
    </row>
    <row r="32" spans="2:10" x14ac:dyDescent="0.25">
      <c r="B32" s="23"/>
      <c r="C32" s="28" t="s">
        <v>105</v>
      </c>
      <c r="D32" s="108">
        <v>194493.2</v>
      </c>
      <c r="E32" s="15"/>
      <c r="G32" s="15"/>
      <c r="H32" s="10"/>
      <c r="J32" s="15">
        <f t="shared" si="6"/>
        <v>194493.2</v>
      </c>
    </row>
    <row r="33" spans="2:12" x14ac:dyDescent="0.25">
      <c r="B33" s="23" t="s">
        <v>71</v>
      </c>
      <c r="C33" s="28" t="s">
        <v>106</v>
      </c>
      <c r="D33" s="108">
        <v>63893.5</v>
      </c>
      <c r="E33" s="15"/>
      <c r="F33" s="15"/>
      <c r="G33" s="15"/>
      <c r="H33" s="10"/>
      <c r="J33" s="15">
        <f t="shared" si="6"/>
        <v>63893.5</v>
      </c>
    </row>
    <row r="34" spans="2:12" x14ac:dyDescent="0.25">
      <c r="B34" s="23"/>
      <c r="C34" s="9" t="s">
        <v>78</v>
      </c>
      <c r="D34" s="109">
        <f>SUM(D29:D33)</f>
        <v>2670838.4300000002</v>
      </c>
      <c r="E34" s="12">
        <f t="shared" ref="E34:H34" si="7">SUM(E32:E33)</f>
        <v>0</v>
      </c>
      <c r="F34" s="12">
        <f t="shared" si="7"/>
        <v>0</v>
      </c>
      <c r="G34" s="12">
        <f t="shared" si="7"/>
        <v>0</v>
      </c>
      <c r="H34" s="12">
        <f t="shared" si="7"/>
        <v>0</v>
      </c>
      <c r="J34" s="16">
        <f t="shared" ref="J34:J54" si="8">SUM(D34:H34)</f>
        <v>2670838.4300000002</v>
      </c>
    </row>
    <row r="35" spans="2:12" x14ac:dyDescent="0.25">
      <c r="B35" s="23"/>
      <c r="C35" s="14" t="s">
        <v>79</v>
      </c>
      <c r="D35" s="110" t="s">
        <v>62</v>
      </c>
      <c r="E35" s="10"/>
      <c r="F35" s="10"/>
      <c r="G35" s="10"/>
      <c r="H35" s="10"/>
      <c r="J35" s="15"/>
    </row>
    <row r="36" spans="2:12" x14ac:dyDescent="0.25">
      <c r="B36" s="23"/>
      <c r="C36" s="70" t="s">
        <v>107</v>
      </c>
      <c r="D36" s="108">
        <v>35000</v>
      </c>
      <c r="E36" s="15"/>
      <c r="F36" s="15"/>
      <c r="G36" s="15"/>
      <c r="H36" s="15"/>
      <c r="I36" s="35">
        <v>5000</v>
      </c>
      <c r="J36" s="15">
        <f t="shared" si="8"/>
        <v>35000</v>
      </c>
      <c r="L36" t="s">
        <v>108</v>
      </c>
    </row>
    <row r="37" spans="2:12" x14ac:dyDescent="0.25">
      <c r="B37" s="23"/>
      <c r="C37" s="25"/>
      <c r="D37" s="15"/>
      <c r="E37" s="11"/>
      <c r="F37" s="11"/>
      <c r="G37" s="11"/>
      <c r="H37" s="11"/>
      <c r="J37" s="15">
        <f t="shared" si="8"/>
        <v>0</v>
      </c>
    </row>
    <row r="38" spans="2:12" x14ac:dyDescent="0.25">
      <c r="B38" s="23"/>
      <c r="C38" s="9" t="s">
        <v>81</v>
      </c>
      <c r="D38" s="16">
        <f>SUM(D36:D37)</f>
        <v>35000</v>
      </c>
      <c r="E38" s="16">
        <f t="shared" ref="E38:H38" si="9">SUM(E36:E37)</f>
        <v>0</v>
      </c>
      <c r="F38" s="16">
        <f t="shared" si="9"/>
        <v>0</v>
      </c>
      <c r="G38" s="16">
        <f t="shared" si="9"/>
        <v>0</v>
      </c>
      <c r="H38" s="16">
        <f t="shared" si="9"/>
        <v>0</v>
      </c>
      <c r="J38" s="16">
        <f t="shared" si="8"/>
        <v>35000</v>
      </c>
    </row>
    <row r="39" spans="2:12" x14ac:dyDescent="0.25">
      <c r="B39" s="23"/>
      <c r="C39" s="86" t="s">
        <v>82</v>
      </c>
      <c r="D39" s="87" t="s">
        <v>62</v>
      </c>
      <c r="E39" s="10"/>
      <c r="F39" s="10"/>
      <c r="G39" s="10"/>
      <c r="H39" s="10"/>
      <c r="J39" s="15"/>
    </row>
    <row r="40" spans="2:12" x14ac:dyDescent="0.25">
      <c r="B40" s="83"/>
      <c r="C40" s="81"/>
      <c r="D40" s="82"/>
      <c r="E40" s="84"/>
      <c r="F40" s="15"/>
      <c r="G40" s="15"/>
      <c r="H40" s="15"/>
      <c r="I40" s="35">
        <v>5106000</v>
      </c>
      <c r="J40" s="15">
        <f t="shared" si="8"/>
        <v>0</v>
      </c>
    </row>
    <row r="41" spans="2:12" x14ac:dyDescent="0.25">
      <c r="B41" s="83"/>
      <c r="C41" s="81"/>
      <c r="D41" s="82"/>
      <c r="E41" s="84"/>
      <c r="F41" s="15"/>
      <c r="G41" s="15"/>
      <c r="H41" s="15"/>
      <c r="I41" s="35">
        <v>22500000</v>
      </c>
      <c r="J41" s="15">
        <f t="shared" si="8"/>
        <v>0</v>
      </c>
    </row>
    <row r="42" spans="2:12" x14ac:dyDescent="0.25">
      <c r="B42" s="83"/>
      <c r="C42" s="81"/>
      <c r="D42" s="82"/>
      <c r="E42" s="84"/>
      <c r="F42" s="15"/>
      <c r="G42" s="15"/>
      <c r="H42" s="15"/>
      <c r="I42" s="35"/>
      <c r="J42" s="15"/>
    </row>
    <row r="43" spans="2:12" x14ac:dyDescent="0.25">
      <c r="B43" s="83"/>
      <c r="C43" s="81"/>
      <c r="D43" s="82"/>
      <c r="E43" s="84"/>
      <c r="F43" s="15"/>
      <c r="G43" s="15"/>
      <c r="H43" s="15"/>
      <c r="I43" s="35">
        <v>75000000</v>
      </c>
      <c r="J43" s="15">
        <f t="shared" si="8"/>
        <v>0</v>
      </c>
    </row>
    <row r="44" spans="2:12" x14ac:dyDescent="0.25">
      <c r="B44" s="83"/>
      <c r="C44" s="81"/>
      <c r="D44" s="82"/>
      <c r="E44" s="85"/>
      <c r="F44" s="11"/>
      <c r="G44" s="11"/>
      <c r="H44" s="11"/>
      <c r="J44" s="15">
        <f t="shared" si="8"/>
        <v>0</v>
      </c>
    </row>
    <row r="45" spans="2:12" x14ac:dyDescent="0.25">
      <c r="B45" s="23"/>
      <c r="C45" s="88" t="s">
        <v>109</v>
      </c>
      <c r="D45" s="89"/>
      <c r="E45" s="16">
        <f t="shared" ref="E45:H45" si="10">SUM(E40:E44)</f>
        <v>0</v>
      </c>
      <c r="F45" s="16">
        <f t="shared" si="10"/>
        <v>0</v>
      </c>
      <c r="G45" s="16">
        <f t="shared" si="10"/>
        <v>0</v>
      </c>
      <c r="H45" s="16">
        <f t="shared" si="10"/>
        <v>0</v>
      </c>
      <c r="J45" s="16">
        <f t="shared" si="8"/>
        <v>0</v>
      </c>
    </row>
    <row r="46" spans="2:12" x14ac:dyDescent="0.25">
      <c r="B46" s="23"/>
      <c r="C46" s="14" t="s">
        <v>110</v>
      </c>
      <c r="D46" s="13" t="s">
        <v>62</v>
      </c>
      <c r="E46" s="10"/>
      <c r="F46" s="10"/>
      <c r="G46" s="10"/>
      <c r="H46" s="10"/>
      <c r="J46" s="15"/>
    </row>
    <row r="47" spans="2:12" x14ac:dyDescent="0.25">
      <c r="B47" s="23"/>
      <c r="C47" s="70" t="s">
        <v>111</v>
      </c>
      <c r="D47" s="108">
        <f>(52*(350+150))/2</f>
        <v>13000</v>
      </c>
      <c r="E47" s="15">
        <f>D47</f>
        <v>13000</v>
      </c>
      <c r="F47" s="15"/>
      <c r="G47" s="15"/>
      <c r="H47" s="15"/>
      <c r="I47" s="35">
        <v>375000</v>
      </c>
      <c r="J47" s="15">
        <f t="shared" si="8"/>
        <v>26000</v>
      </c>
    </row>
    <row r="48" spans="2:12" x14ac:dyDescent="0.25">
      <c r="B48" s="23"/>
      <c r="C48" s="70" t="s">
        <v>112</v>
      </c>
      <c r="D48" s="108">
        <f>10000/2</f>
        <v>5000</v>
      </c>
      <c r="E48" s="15">
        <f>D48</f>
        <v>5000</v>
      </c>
      <c r="F48" s="15"/>
      <c r="G48" s="15"/>
      <c r="H48" s="15"/>
      <c r="I48" s="35">
        <v>781250</v>
      </c>
      <c r="J48" s="15">
        <f t="shared" si="8"/>
        <v>10000</v>
      </c>
    </row>
    <row r="49" spans="2:10" x14ac:dyDescent="0.25">
      <c r="B49" s="23"/>
      <c r="C49" s="70" t="s">
        <v>113</v>
      </c>
      <c r="D49" s="110">
        <v>250000</v>
      </c>
      <c r="E49" s="15"/>
      <c r="F49" s="15"/>
      <c r="G49" s="15"/>
      <c r="H49" s="15"/>
      <c r="I49" s="35">
        <v>2083335</v>
      </c>
      <c r="J49" s="15">
        <f t="shared" si="8"/>
        <v>250000</v>
      </c>
    </row>
    <row r="50" spans="2:10" x14ac:dyDescent="0.25">
      <c r="B50" s="23"/>
      <c r="C50" s="25"/>
      <c r="D50" s="15"/>
      <c r="E50" s="11"/>
      <c r="F50" s="11"/>
      <c r="G50" s="11"/>
      <c r="H50" s="11"/>
      <c r="J50" s="15">
        <f t="shared" si="8"/>
        <v>0</v>
      </c>
    </row>
    <row r="51" spans="2:10" x14ac:dyDescent="0.25">
      <c r="B51" s="23"/>
      <c r="C51" s="25"/>
      <c r="D51" s="15"/>
      <c r="E51" s="11"/>
      <c r="F51" s="11"/>
      <c r="G51" s="11"/>
      <c r="H51" s="11"/>
      <c r="J51" s="15">
        <f t="shared" si="8"/>
        <v>0</v>
      </c>
    </row>
    <row r="52" spans="2:10" x14ac:dyDescent="0.25">
      <c r="B52" s="23"/>
      <c r="C52" s="10"/>
      <c r="D52" s="15"/>
      <c r="E52" s="11"/>
      <c r="F52" s="11"/>
      <c r="G52" s="11"/>
      <c r="H52" s="11"/>
      <c r="J52" s="15">
        <f t="shared" si="8"/>
        <v>0</v>
      </c>
    </row>
    <row r="53" spans="2:10" x14ac:dyDescent="0.25">
      <c r="B53" s="24"/>
      <c r="C53" s="9" t="s">
        <v>34</v>
      </c>
      <c r="D53" s="16">
        <f>SUM(D47:D52)</f>
        <v>268000</v>
      </c>
      <c r="E53" s="16">
        <f t="shared" ref="E53:H53" si="11">SUM(E47:E52)</f>
        <v>18000</v>
      </c>
      <c r="F53" s="16">
        <f t="shared" si="11"/>
        <v>0</v>
      </c>
      <c r="G53" s="16">
        <f t="shared" si="11"/>
        <v>0</v>
      </c>
      <c r="H53" s="16">
        <f t="shared" si="11"/>
        <v>0</v>
      </c>
      <c r="J53" s="16">
        <f t="shared" si="8"/>
        <v>286000</v>
      </c>
    </row>
    <row r="54" spans="2:10" x14ac:dyDescent="0.25">
      <c r="B54" s="24"/>
      <c r="C54" s="9" t="s">
        <v>35</v>
      </c>
      <c r="D54" s="16">
        <f>SUM(D53,D45,D38,D34,D27,D16,D11)</f>
        <v>2973838.43</v>
      </c>
      <c r="E54" s="16">
        <f t="shared" ref="E54:H54" si="12">SUM(E53,E45,E38,E34,E27,E16,E11)</f>
        <v>18000</v>
      </c>
      <c r="F54" s="16">
        <f t="shared" si="12"/>
        <v>0</v>
      </c>
      <c r="G54" s="16">
        <f t="shared" si="12"/>
        <v>0</v>
      </c>
      <c r="H54" s="16">
        <f t="shared" si="12"/>
        <v>0</v>
      </c>
      <c r="J54" s="16">
        <f t="shared" si="8"/>
        <v>2991838.43</v>
      </c>
    </row>
    <row r="55" spans="2:10" x14ac:dyDescent="0.25">
      <c r="B55" s="6"/>
      <c r="D55"/>
      <c r="E55"/>
      <c r="H55"/>
      <c r="I55"/>
      <c r="J55" t="s">
        <v>36</v>
      </c>
    </row>
    <row r="56" spans="2:10" ht="30" x14ac:dyDescent="0.25">
      <c r="B56" s="67" t="s">
        <v>85</v>
      </c>
      <c r="C56" s="17" t="s">
        <v>85</v>
      </c>
      <c r="D56" s="18"/>
      <c r="E56" s="18"/>
      <c r="F56" s="18"/>
      <c r="G56" s="18"/>
      <c r="H56" s="18"/>
      <c r="I56"/>
      <c r="J56" s="18" t="s">
        <v>36</v>
      </c>
    </row>
    <row r="57" spans="2:10" x14ac:dyDescent="0.25">
      <c r="B57" s="23"/>
      <c r="D57" s="108"/>
      <c r="E57" s="10"/>
      <c r="F57" s="10"/>
      <c r="G57" s="10"/>
      <c r="H57" s="10"/>
      <c r="J57" s="15">
        <f>SUM(D57:H57)</f>
        <v>0</v>
      </c>
    </row>
    <row r="58" spans="2:10" x14ac:dyDescent="0.25">
      <c r="B58" s="23"/>
      <c r="C58" s="25"/>
      <c r="D58" s="13"/>
      <c r="E58" s="10"/>
      <c r="F58" s="10"/>
      <c r="G58" s="10"/>
      <c r="H58" s="10"/>
      <c r="J58" s="15">
        <f t="shared" ref="J58:J59" si="13">SUM(D58:H58)</f>
        <v>0</v>
      </c>
    </row>
    <row r="59" spans="2:10" x14ac:dyDescent="0.25">
      <c r="B59" s="24"/>
      <c r="C59" s="9" t="s">
        <v>37</v>
      </c>
      <c r="D59" s="16">
        <f>SUM(D57:D58)</f>
        <v>0</v>
      </c>
      <c r="E59" s="16">
        <f>SUM(E57:E58)</f>
        <v>0</v>
      </c>
      <c r="F59" s="16">
        <f>SUM(F57:F58)</f>
        <v>0</v>
      </c>
      <c r="G59" s="16">
        <f>SUM(G57:G58)</f>
        <v>0</v>
      </c>
      <c r="H59" s="16">
        <f>SUM(H57:H58)</f>
        <v>0</v>
      </c>
      <c r="J59" s="16">
        <f t="shared" si="13"/>
        <v>0</v>
      </c>
    </row>
    <row r="60" spans="2:10" ht="15.75" thickBot="1" x14ac:dyDescent="0.3">
      <c r="B60" s="6"/>
      <c r="D60"/>
      <c r="E60"/>
      <c r="H60"/>
      <c r="I60"/>
      <c r="J60" t="s">
        <v>36</v>
      </c>
    </row>
    <row r="61" spans="2:10" s="1" customFormat="1" ht="30.75" thickBot="1" x14ac:dyDescent="0.3">
      <c r="B61" s="19" t="s">
        <v>38</v>
      </c>
      <c r="C61" s="19"/>
      <c r="D61" s="20">
        <f>SUM(D59,D54)</f>
        <v>2973838.43</v>
      </c>
      <c r="E61" s="20">
        <f t="shared" ref="E61:H61" si="14">SUM(E59,E54)</f>
        <v>18000</v>
      </c>
      <c r="F61" s="20">
        <f t="shared" si="14"/>
        <v>0</v>
      </c>
      <c r="G61" s="20">
        <f t="shared" si="14"/>
        <v>0</v>
      </c>
      <c r="H61" s="20">
        <f t="shared" si="14"/>
        <v>0</v>
      </c>
      <c r="I61" s="7">
        <f>SUM(I59,I54)</f>
        <v>0</v>
      </c>
      <c r="J61" s="20">
        <f>SUM(J59,J54)</f>
        <v>2991838.43</v>
      </c>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row r="74" spans="2:2" x14ac:dyDescent="0.25">
      <c r="B74" s="6"/>
    </row>
    <row r="75" spans="2:2" x14ac:dyDescent="0.25">
      <c r="B75" s="6"/>
    </row>
    <row r="76" spans="2:2" x14ac:dyDescent="0.25">
      <c r="B76" s="6"/>
    </row>
  </sheetData>
  <pageMargins left="0.7" right="0.7" top="0.75" bottom="0.75" header="0.3" footer="0.3"/>
  <pageSetup scale="58" fitToHeight="0" orientation="landscape" r:id="rId1"/>
  <ignoredErrors>
    <ignoredError sqref="J8 J20:J26 J36 J43 J47:J49 J40:J41"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AM73"/>
  <sheetViews>
    <sheetView showGridLines="0" zoomScale="85" zoomScaleNormal="85" workbookViewId="0">
      <pane xSplit="3" ySplit="6" topLeftCell="D37" activePane="bottomRight" state="frozen"/>
      <selection pane="topRight" activeCell="R20" sqref="R20:W20"/>
      <selection pane="bottomLeft" activeCell="R20" sqref="R20:W20"/>
      <selection pane="bottomRight" activeCell="L35" sqref="L35"/>
    </sheetView>
  </sheetViews>
  <sheetFormatPr defaultColWidth="9.28515625" defaultRowHeight="15" x14ac:dyDescent="0.25"/>
  <cols>
    <col min="1" max="1" width="3.28515625" customWidth="1"/>
    <col min="2" max="2" width="10.7109375" customWidth="1"/>
    <col min="3" max="3" width="45.5703125" customWidth="1"/>
    <col min="4" max="4" width="12.7109375" style="6" customWidth="1"/>
    <col min="5" max="5" width="12.5703125" style="2" customWidth="1"/>
    <col min="6" max="7" width="12.42578125" customWidth="1"/>
    <col min="8" max="8" width="12.5703125" style="2" customWidth="1"/>
    <col min="9" max="9" width="0.7109375" style="7" customWidth="1"/>
    <col min="10" max="10" width="13.5703125" customWidth="1"/>
    <col min="11" max="11" width="10.28515625" customWidth="1"/>
    <col min="12" max="12" width="29.42578125" customWidth="1"/>
    <col min="13" max="13" width="32.42578125" customWidth="1"/>
  </cols>
  <sheetData>
    <row r="2" spans="2:39" ht="23.25" x14ac:dyDescent="0.35">
      <c r="B2" s="30" t="s">
        <v>114</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row>
    <row r="7" spans="2:39" s="5" customFormat="1" ht="15" customHeight="1" x14ac:dyDescent="0.25">
      <c r="B7" s="22" t="s">
        <v>27</v>
      </c>
      <c r="C7" s="26" t="s">
        <v>61</v>
      </c>
      <c r="D7" s="10" t="s">
        <v>62</v>
      </c>
      <c r="E7" s="10" t="s">
        <v>62</v>
      </c>
      <c r="F7" s="10" t="s">
        <v>62</v>
      </c>
      <c r="G7" s="10"/>
      <c r="H7" s="10" t="s">
        <v>62</v>
      </c>
      <c r="I7" s="7"/>
      <c r="J7" s="8" t="s">
        <v>62</v>
      </c>
      <c r="K7"/>
      <c r="L7" s="7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28</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65</v>
      </c>
      <c r="D12" s="13" t="s">
        <v>62</v>
      </c>
      <c r="E12" s="10"/>
      <c r="F12" s="10"/>
      <c r="G12" s="10"/>
      <c r="H12" s="10"/>
      <c r="J12" s="8" t="s">
        <v>62</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67</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68</v>
      </c>
      <c r="D17" s="13" t="s">
        <v>62</v>
      </c>
      <c r="E17" s="10"/>
      <c r="F17" s="10"/>
      <c r="G17" s="10"/>
      <c r="H17" s="10"/>
      <c r="J17" s="8" t="s">
        <v>62</v>
      </c>
    </row>
    <row r="18" spans="2:10" x14ac:dyDescent="0.25">
      <c r="B18" s="23"/>
      <c r="C18" s="25"/>
      <c r="D18" s="13"/>
      <c r="E18" s="10"/>
      <c r="F18" s="10"/>
      <c r="G18" s="10"/>
      <c r="H18" s="10"/>
      <c r="J18" s="15">
        <f t="shared" ref="J18:J19" si="3">SUM(D18:H18)</f>
        <v>0</v>
      </c>
    </row>
    <row r="19" spans="2:10" x14ac:dyDescent="0.25">
      <c r="B19" s="23"/>
      <c r="C19" s="29"/>
      <c r="D19" s="15"/>
      <c r="E19" s="11"/>
      <c r="F19" s="11"/>
      <c r="G19" s="11"/>
      <c r="H19" s="11"/>
      <c r="J19" s="15">
        <f t="shared" si="3"/>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4">SUM(D21:H21)</f>
        <v>0</v>
      </c>
    </row>
    <row r="22" spans="2:10" x14ac:dyDescent="0.25">
      <c r="B22" s="23"/>
      <c r="C22" s="25"/>
      <c r="D22" s="15"/>
      <c r="E22" s="15"/>
      <c r="F22" s="15"/>
      <c r="G22" s="15"/>
      <c r="H22" s="15"/>
      <c r="I22" s="35">
        <v>2250</v>
      </c>
      <c r="J22" s="15">
        <f t="shared" si="4"/>
        <v>0</v>
      </c>
    </row>
    <row r="23" spans="2:10" x14ac:dyDescent="0.25">
      <c r="B23" s="23"/>
      <c r="C23" s="29"/>
      <c r="D23" s="15"/>
      <c r="E23" s="15"/>
      <c r="F23" s="15"/>
      <c r="G23" s="15"/>
      <c r="H23" s="15"/>
      <c r="I23" s="35">
        <v>1243</v>
      </c>
      <c r="J23" s="15">
        <f t="shared" si="4"/>
        <v>0</v>
      </c>
    </row>
    <row r="24" spans="2:10" x14ac:dyDescent="0.25">
      <c r="B24" s="23"/>
      <c r="C24" s="29"/>
      <c r="D24" s="15"/>
      <c r="E24" s="15"/>
      <c r="F24" s="15"/>
      <c r="G24" s="15"/>
      <c r="H24" s="15"/>
      <c r="I24" s="35">
        <v>225</v>
      </c>
      <c r="J24" s="15">
        <f t="shared" si="4"/>
        <v>0</v>
      </c>
    </row>
    <row r="25" spans="2:10" x14ac:dyDescent="0.25">
      <c r="B25" s="23"/>
      <c r="C25" s="29"/>
      <c r="D25" s="15"/>
      <c r="E25" s="15"/>
      <c r="F25" s="15"/>
      <c r="G25" s="15"/>
      <c r="H25" s="15"/>
      <c r="I25" s="35">
        <v>400</v>
      </c>
      <c r="J25" s="15">
        <f t="shared" si="4"/>
        <v>0</v>
      </c>
    </row>
    <row r="26" spans="2:10" x14ac:dyDescent="0.25">
      <c r="B26" s="23"/>
      <c r="C26" s="25"/>
      <c r="D26" s="15"/>
      <c r="E26" s="15"/>
      <c r="F26" s="15"/>
      <c r="G26" s="15"/>
      <c r="H26" s="15"/>
      <c r="I26" s="35">
        <v>1638</v>
      </c>
      <c r="J26" s="15">
        <f t="shared" si="4"/>
        <v>0</v>
      </c>
    </row>
    <row r="27" spans="2:10" x14ac:dyDescent="0.25">
      <c r="B27" s="23"/>
      <c r="C27" s="9" t="s">
        <v>76</v>
      </c>
      <c r="D27" s="16">
        <f>SUM(D20:D26)</f>
        <v>0</v>
      </c>
      <c r="E27" s="16">
        <f t="shared" ref="E27:H27" si="5">SUM(E20:E26)</f>
        <v>0</v>
      </c>
      <c r="F27" s="16">
        <f t="shared" si="5"/>
        <v>0</v>
      </c>
      <c r="G27" s="16">
        <f t="shared" si="5"/>
        <v>0</v>
      </c>
      <c r="H27" s="16">
        <f t="shared" si="5"/>
        <v>0</v>
      </c>
      <c r="J27" s="16">
        <f>SUM(D27:H27)</f>
        <v>0</v>
      </c>
    </row>
    <row r="28" spans="2:10" x14ac:dyDescent="0.25">
      <c r="B28" s="23"/>
      <c r="C28" s="14" t="s">
        <v>77</v>
      </c>
      <c r="D28" s="15"/>
      <c r="E28" s="10"/>
      <c r="F28" s="10"/>
      <c r="G28" s="10"/>
      <c r="H28" s="10"/>
      <c r="J28" s="15" t="s">
        <v>36</v>
      </c>
    </row>
    <row r="29" spans="2:10" x14ac:dyDescent="0.25">
      <c r="B29" s="23"/>
      <c r="C29" s="25"/>
      <c r="D29" s="15"/>
      <c r="E29" s="10"/>
      <c r="F29" s="10"/>
      <c r="G29" s="10"/>
      <c r="H29" s="10"/>
      <c r="J29" s="15">
        <f>SUM(D29:H29)</f>
        <v>0</v>
      </c>
    </row>
    <row r="30" spans="2:10" x14ac:dyDescent="0.25">
      <c r="B30" s="23" t="s">
        <v>71</v>
      </c>
      <c r="C30" s="28" t="s">
        <v>71</v>
      </c>
      <c r="D30" s="13" t="s">
        <v>62</v>
      </c>
      <c r="E30" s="10"/>
      <c r="F30" s="10"/>
      <c r="G30" s="10"/>
      <c r="H30" s="10"/>
      <c r="J30" s="15">
        <f t="shared" ref="J30:J51" si="6">SUM(D30:H30)</f>
        <v>0</v>
      </c>
    </row>
    <row r="31" spans="2:10" x14ac:dyDescent="0.25">
      <c r="B31" s="23"/>
      <c r="C31" s="9" t="s">
        <v>78</v>
      </c>
      <c r="D31" s="12">
        <f>SUM(D29:D30)</f>
        <v>0</v>
      </c>
      <c r="E31" s="12">
        <f t="shared" ref="E31:H31" si="7">SUM(E29:E30)</f>
        <v>0</v>
      </c>
      <c r="F31" s="12">
        <f t="shared" si="7"/>
        <v>0</v>
      </c>
      <c r="G31" s="12">
        <f t="shared" si="7"/>
        <v>0</v>
      </c>
      <c r="H31" s="12">
        <f t="shared" si="7"/>
        <v>0</v>
      </c>
      <c r="J31" s="16">
        <f t="shared" si="6"/>
        <v>0</v>
      </c>
    </row>
    <row r="32" spans="2:10" x14ac:dyDescent="0.25">
      <c r="B32" s="23"/>
      <c r="C32" s="14" t="s">
        <v>79</v>
      </c>
      <c r="D32" s="13" t="s">
        <v>62</v>
      </c>
      <c r="E32" s="10"/>
      <c r="F32" s="10"/>
      <c r="G32" s="10"/>
      <c r="H32" s="10"/>
      <c r="J32" s="15"/>
    </row>
    <row r="33" spans="2:10" x14ac:dyDescent="0.25">
      <c r="B33" s="23"/>
      <c r="C33" s="25"/>
      <c r="D33" s="15"/>
      <c r="E33" s="15"/>
      <c r="F33" s="15"/>
      <c r="G33" s="15"/>
      <c r="H33" s="15"/>
      <c r="I33" s="35">
        <v>5000</v>
      </c>
      <c r="J33" s="15">
        <f t="shared" si="6"/>
        <v>0</v>
      </c>
    </row>
    <row r="34" spans="2:10" x14ac:dyDescent="0.25">
      <c r="B34" s="23"/>
      <c r="C34" s="25"/>
      <c r="D34" s="15"/>
      <c r="E34" s="11"/>
      <c r="F34" s="11"/>
      <c r="G34" s="11"/>
      <c r="H34" s="11"/>
      <c r="J34" s="15">
        <f t="shared" si="6"/>
        <v>0</v>
      </c>
    </row>
    <row r="35" spans="2:10" x14ac:dyDescent="0.25">
      <c r="B35" s="23"/>
      <c r="C35" s="9" t="s">
        <v>81</v>
      </c>
      <c r="D35" s="16">
        <f>SUM(D33:D34)</f>
        <v>0</v>
      </c>
      <c r="E35" s="16">
        <f t="shared" ref="E35:H35" si="8">SUM(E33:E34)</f>
        <v>0</v>
      </c>
      <c r="F35" s="16">
        <f t="shared" si="8"/>
        <v>0</v>
      </c>
      <c r="G35" s="16">
        <f t="shared" si="8"/>
        <v>0</v>
      </c>
      <c r="H35" s="16">
        <f t="shared" si="8"/>
        <v>0</v>
      </c>
      <c r="J35" s="16">
        <f t="shared" si="6"/>
        <v>0</v>
      </c>
    </row>
    <row r="36" spans="2:10" x14ac:dyDescent="0.25">
      <c r="B36" s="23"/>
      <c r="C36" s="14" t="s">
        <v>82</v>
      </c>
      <c r="D36" s="13" t="s">
        <v>62</v>
      </c>
      <c r="E36" s="10"/>
      <c r="F36" s="10"/>
      <c r="G36" s="10"/>
      <c r="H36" s="10"/>
      <c r="J36" s="15"/>
    </row>
    <row r="37" spans="2:10" x14ac:dyDescent="0.25">
      <c r="B37" s="23"/>
      <c r="C37" s="59" t="s">
        <v>115</v>
      </c>
      <c r="D37" s="15"/>
      <c r="E37" s="133">
        <v>2000000</v>
      </c>
      <c r="F37" s="133">
        <v>2000000</v>
      </c>
      <c r="G37" s="133">
        <v>1000000</v>
      </c>
      <c r="H37" s="15"/>
      <c r="I37" s="35"/>
      <c r="J37" s="15">
        <f t="shared" si="6"/>
        <v>5000000</v>
      </c>
    </row>
    <row r="38" spans="2:10" x14ac:dyDescent="0.25">
      <c r="B38" s="23"/>
      <c r="C38" s="25"/>
      <c r="D38" s="15"/>
      <c r="E38" s="15"/>
      <c r="F38" s="15"/>
      <c r="G38" s="15"/>
      <c r="H38" s="15"/>
      <c r="I38" s="35">
        <v>22500000</v>
      </c>
      <c r="J38" s="15">
        <f t="shared" si="6"/>
        <v>0</v>
      </c>
    </row>
    <row r="39" spans="2:10" x14ac:dyDescent="0.25">
      <c r="B39" s="23"/>
      <c r="C39" s="25"/>
      <c r="D39" s="15"/>
      <c r="E39" s="15"/>
      <c r="F39" s="15"/>
      <c r="G39" s="15"/>
      <c r="H39" s="15"/>
      <c r="I39" s="35">
        <v>75000000</v>
      </c>
      <c r="J39" s="15">
        <f t="shared" si="6"/>
        <v>0</v>
      </c>
    </row>
    <row r="40" spans="2:10" x14ac:dyDescent="0.25">
      <c r="B40" s="23"/>
      <c r="C40" s="25"/>
      <c r="D40" s="15"/>
      <c r="E40" s="15"/>
      <c r="F40" s="15"/>
      <c r="G40" s="15"/>
      <c r="H40" s="15"/>
      <c r="I40" s="35"/>
      <c r="J40" s="15">
        <f t="shared" si="6"/>
        <v>0</v>
      </c>
    </row>
    <row r="41" spans="2:10" x14ac:dyDescent="0.25">
      <c r="B41" s="23"/>
      <c r="C41" s="25"/>
      <c r="D41" s="15"/>
      <c r="E41" s="15"/>
      <c r="F41" s="15"/>
      <c r="G41" s="15"/>
      <c r="H41" s="15"/>
      <c r="J41" s="15">
        <f t="shared" si="6"/>
        <v>0</v>
      </c>
    </row>
    <row r="42" spans="2:10" x14ac:dyDescent="0.25">
      <c r="B42" s="23"/>
      <c r="C42" s="9" t="s">
        <v>83</v>
      </c>
      <c r="D42" s="16">
        <f>SUM(D37:D41)</f>
        <v>0</v>
      </c>
      <c r="E42" s="16">
        <f t="shared" ref="E42:H42" si="9">SUM(E37:E41)</f>
        <v>2000000</v>
      </c>
      <c r="F42" s="16">
        <f t="shared" si="9"/>
        <v>2000000</v>
      </c>
      <c r="G42" s="16">
        <f t="shared" si="9"/>
        <v>1000000</v>
      </c>
      <c r="H42" s="16">
        <f t="shared" si="9"/>
        <v>0</v>
      </c>
      <c r="J42" s="16">
        <f t="shared" si="6"/>
        <v>5000000</v>
      </c>
    </row>
    <row r="43" spans="2:10" x14ac:dyDescent="0.25">
      <c r="B43" s="23"/>
      <c r="C43" s="14" t="s">
        <v>84</v>
      </c>
      <c r="D43" s="13" t="s">
        <v>62</v>
      </c>
      <c r="E43" s="10"/>
      <c r="F43" s="10"/>
      <c r="G43" s="10"/>
      <c r="H43" s="10"/>
      <c r="J43" s="15"/>
    </row>
    <row r="44" spans="2:10" x14ac:dyDescent="0.25">
      <c r="B44" s="23"/>
      <c r="C44" s="25"/>
      <c r="D44" s="15"/>
      <c r="E44" s="15"/>
      <c r="F44" s="15"/>
      <c r="G44" s="15"/>
      <c r="H44" s="15"/>
      <c r="I44" s="35">
        <v>375000</v>
      </c>
      <c r="J44" s="15">
        <f t="shared" si="6"/>
        <v>0</v>
      </c>
    </row>
    <row r="45" spans="2:10" x14ac:dyDescent="0.25">
      <c r="B45" s="23"/>
      <c r="C45" s="25"/>
      <c r="D45" s="15"/>
      <c r="E45" s="15"/>
      <c r="F45" s="15"/>
      <c r="G45" s="15"/>
      <c r="H45" s="15"/>
      <c r="I45" s="35">
        <v>781250</v>
      </c>
      <c r="J45" s="15">
        <f t="shared" si="6"/>
        <v>0</v>
      </c>
    </row>
    <row r="46" spans="2:10" x14ac:dyDescent="0.25">
      <c r="B46" s="23"/>
      <c r="C46" s="25"/>
      <c r="D46" s="15"/>
      <c r="E46" s="15"/>
      <c r="F46" s="15"/>
      <c r="G46" s="15"/>
      <c r="H46" s="15"/>
      <c r="I46" s="35">
        <v>2083335</v>
      </c>
      <c r="J46" s="15">
        <f t="shared" si="6"/>
        <v>0</v>
      </c>
    </row>
    <row r="47" spans="2:10" x14ac:dyDescent="0.25">
      <c r="B47" s="23"/>
      <c r="C47" s="25"/>
      <c r="D47" s="15"/>
      <c r="E47" s="11"/>
      <c r="F47" s="11"/>
      <c r="G47" s="11"/>
      <c r="H47" s="11"/>
      <c r="J47" s="15">
        <f t="shared" si="6"/>
        <v>0</v>
      </c>
    </row>
    <row r="48" spans="2:10" x14ac:dyDescent="0.25">
      <c r="B48" s="23"/>
      <c r="C48" s="25"/>
      <c r="D48" s="15"/>
      <c r="E48" s="11"/>
      <c r="F48" s="11"/>
      <c r="G48" s="11"/>
      <c r="H48" s="11"/>
      <c r="J48" s="15">
        <f t="shared" si="6"/>
        <v>0</v>
      </c>
    </row>
    <row r="49" spans="2:10" x14ac:dyDescent="0.25">
      <c r="B49" s="23"/>
      <c r="C49" s="10"/>
      <c r="D49" s="15"/>
      <c r="E49" s="11"/>
      <c r="F49" s="11"/>
      <c r="G49" s="11"/>
      <c r="H49" s="11"/>
      <c r="J49" s="15">
        <f t="shared" si="6"/>
        <v>0</v>
      </c>
    </row>
    <row r="50" spans="2:10" x14ac:dyDescent="0.25">
      <c r="B50" s="24"/>
      <c r="C50" s="9" t="s">
        <v>34</v>
      </c>
      <c r="D50" s="16">
        <f>SUM(D44:D49)</f>
        <v>0</v>
      </c>
      <c r="E50" s="16">
        <f t="shared" ref="E50:H50" si="10">SUM(E44:E49)</f>
        <v>0</v>
      </c>
      <c r="F50" s="16">
        <f t="shared" si="10"/>
        <v>0</v>
      </c>
      <c r="G50" s="16">
        <f t="shared" si="10"/>
        <v>0</v>
      </c>
      <c r="H50" s="16">
        <f t="shared" si="10"/>
        <v>0</v>
      </c>
      <c r="J50" s="16">
        <f t="shared" si="6"/>
        <v>0</v>
      </c>
    </row>
    <row r="51" spans="2:10" x14ac:dyDescent="0.25">
      <c r="B51" s="24"/>
      <c r="C51" s="9" t="s">
        <v>35</v>
      </c>
      <c r="D51" s="16">
        <f>SUM(D50,D42,D35,D31,D27,D16,D11)</f>
        <v>0</v>
      </c>
      <c r="E51" s="16">
        <f t="shared" ref="E51:H51" si="11">SUM(E50,E42,E35,E31,E27,E16,E11)</f>
        <v>2000000</v>
      </c>
      <c r="F51" s="16">
        <f t="shared" si="11"/>
        <v>2000000</v>
      </c>
      <c r="G51" s="16">
        <f t="shared" si="11"/>
        <v>1000000</v>
      </c>
      <c r="H51" s="16">
        <f t="shared" si="11"/>
        <v>0</v>
      </c>
      <c r="J51" s="16">
        <f t="shared" si="6"/>
        <v>5000000</v>
      </c>
    </row>
    <row r="52" spans="2:10" x14ac:dyDescent="0.25">
      <c r="B52" s="6"/>
      <c r="D52"/>
      <c r="E52"/>
      <c r="H52"/>
      <c r="I52"/>
      <c r="J52" t="s">
        <v>36</v>
      </c>
    </row>
    <row r="53" spans="2:10" ht="30" x14ac:dyDescent="0.25">
      <c r="B53" s="67" t="s">
        <v>85</v>
      </c>
      <c r="C53" s="17" t="s">
        <v>85</v>
      </c>
      <c r="D53" s="18"/>
      <c r="E53" s="18"/>
      <c r="F53" s="18"/>
      <c r="G53" s="18"/>
      <c r="H53" s="18"/>
      <c r="I53"/>
      <c r="J53" s="18" t="s">
        <v>36</v>
      </c>
    </row>
    <row r="54" spans="2:10" x14ac:dyDescent="0.25">
      <c r="B54" s="23"/>
      <c r="C54" s="25"/>
      <c r="D54" s="13"/>
      <c r="E54" s="10"/>
      <c r="F54" s="10"/>
      <c r="G54" s="10"/>
      <c r="H54" s="10"/>
      <c r="J54" s="15">
        <f>SUM(D54:H54)</f>
        <v>0</v>
      </c>
    </row>
    <row r="55" spans="2:10" x14ac:dyDescent="0.25">
      <c r="B55" s="23"/>
      <c r="C55" s="25"/>
      <c r="D55" s="13"/>
      <c r="E55" s="10"/>
      <c r="F55" s="10"/>
      <c r="G55" s="10"/>
      <c r="H55" s="10"/>
      <c r="J55" s="15">
        <f t="shared" ref="J55:J56" si="12">SUM(D55:H55)</f>
        <v>0</v>
      </c>
    </row>
    <row r="56" spans="2:10" x14ac:dyDescent="0.25">
      <c r="B56" s="24"/>
      <c r="C56" s="9" t="s">
        <v>37</v>
      </c>
      <c r="D56" s="16">
        <f>SUM(D54:D55)</f>
        <v>0</v>
      </c>
      <c r="E56" s="16">
        <f t="shared" ref="E56:H56" si="13">SUM(E54:E55)</f>
        <v>0</v>
      </c>
      <c r="F56" s="16">
        <f t="shared" si="13"/>
        <v>0</v>
      </c>
      <c r="G56" s="16">
        <f t="shared" si="13"/>
        <v>0</v>
      </c>
      <c r="H56" s="16">
        <f t="shared" si="13"/>
        <v>0</v>
      </c>
      <c r="J56" s="16">
        <f t="shared" si="12"/>
        <v>0</v>
      </c>
    </row>
    <row r="57" spans="2:10" ht="15.75" thickBot="1" x14ac:dyDescent="0.3">
      <c r="B57" s="6"/>
      <c r="D57"/>
      <c r="E57"/>
      <c r="H57"/>
      <c r="I57"/>
      <c r="J57" t="s">
        <v>36</v>
      </c>
    </row>
    <row r="58" spans="2:10" s="1" customFormat="1" ht="30.75" thickBot="1" x14ac:dyDescent="0.3">
      <c r="B58" s="19" t="s">
        <v>38</v>
      </c>
      <c r="C58" s="19"/>
      <c r="D58" s="20">
        <f>SUM(D56,D51)</f>
        <v>0</v>
      </c>
      <c r="E58" s="20">
        <f t="shared" ref="E58:J58" si="14">SUM(E56,E51)</f>
        <v>2000000</v>
      </c>
      <c r="F58" s="20">
        <f t="shared" si="14"/>
        <v>2000000</v>
      </c>
      <c r="G58" s="20">
        <f t="shared" si="14"/>
        <v>1000000</v>
      </c>
      <c r="H58" s="20">
        <f t="shared" si="14"/>
        <v>0</v>
      </c>
      <c r="I58" s="7">
        <f>SUM(I56,I51)</f>
        <v>0</v>
      </c>
      <c r="J58" s="20">
        <f t="shared" si="14"/>
        <v>5000000</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scale="58" fitToHeight="0" orientation="landscape" r:id="rId1"/>
  <ignoredErrors>
    <ignoredError sqref="J44:J46 J38:J39 J33 J20:J26 J8"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69"/>
  <sheetViews>
    <sheetView showGridLines="0" topLeftCell="A25" zoomScale="85" zoomScaleNormal="85" workbookViewId="0">
      <selection activeCell="L49" sqref="L49"/>
    </sheetView>
  </sheetViews>
  <sheetFormatPr defaultColWidth="9.28515625" defaultRowHeight="15" x14ac:dyDescent="0.25"/>
  <cols>
    <col min="1" max="1" width="3.28515625" customWidth="1"/>
    <col min="2" max="2" width="10.28515625" customWidth="1"/>
    <col min="3" max="3" width="35.42578125" customWidth="1"/>
    <col min="4" max="4" width="12.42578125" style="6" customWidth="1"/>
    <col min="5" max="5" width="12.5703125" style="2" customWidth="1"/>
    <col min="6" max="6" width="12.42578125" customWidth="1"/>
    <col min="7" max="7" width="13" customWidth="1"/>
    <col min="8" max="8" width="12.42578125" style="2" customWidth="1"/>
    <col min="9" max="9" width="1.7109375" style="7" customWidth="1"/>
    <col min="10" max="10" width="12.7109375" customWidth="1"/>
    <col min="11" max="11" width="11.140625" customWidth="1"/>
    <col min="12" max="12" width="27" customWidth="1"/>
    <col min="13" max="13" width="35.7109375" customWidth="1"/>
  </cols>
  <sheetData>
    <row r="2" spans="2:39" ht="23.25" x14ac:dyDescent="0.35">
      <c r="B2" s="30" t="s">
        <v>116</v>
      </c>
      <c r="L2" s="69"/>
    </row>
    <row r="3" spans="2:39" ht="15.75" x14ac:dyDescent="0.25">
      <c r="B3" s="5"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row>
    <row r="7" spans="2:39" s="5" customFormat="1" ht="15" customHeight="1" x14ac:dyDescent="0.25">
      <c r="B7" s="67" t="s">
        <v>27</v>
      </c>
      <c r="C7" s="26" t="s">
        <v>61</v>
      </c>
      <c r="D7" s="10" t="s">
        <v>62</v>
      </c>
      <c r="E7" s="10" t="s">
        <v>62</v>
      </c>
      <c r="F7" s="10" t="s">
        <v>62</v>
      </c>
      <c r="G7" s="10"/>
      <c r="H7" s="10" t="s">
        <v>62</v>
      </c>
      <c r="I7" s="7"/>
      <c r="J7" s="8" t="s">
        <v>62</v>
      </c>
      <c r="K7"/>
      <c r="L7" s="76"/>
      <c r="N7"/>
      <c r="O7"/>
      <c r="P7"/>
      <c r="Q7"/>
      <c r="R7"/>
      <c r="S7"/>
      <c r="T7"/>
      <c r="U7"/>
      <c r="V7"/>
      <c r="W7"/>
      <c r="X7"/>
      <c r="Y7"/>
      <c r="Z7"/>
      <c r="AA7"/>
      <c r="AB7"/>
      <c r="AC7"/>
      <c r="AD7"/>
      <c r="AE7"/>
      <c r="AF7"/>
      <c r="AG7"/>
      <c r="AH7"/>
      <c r="AI7"/>
      <c r="AJ7"/>
      <c r="AK7"/>
      <c r="AL7"/>
      <c r="AM7"/>
    </row>
    <row r="8" spans="2:39" ht="15" customHeight="1" x14ac:dyDescent="0.25">
      <c r="B8" s="23"/>
      <c r="C8" s="25" t="s">
        <v>117</v>
      </c>
      <c r="D8" s="104">
        <v>25000</v>
      </c>
      <c r="E8" s="104">
        <v>25000</v>
      </c>
      <c r="F8" s="104">
        <v>25000</v>
      </c>
      <c r="G8" s="104">
        <v>25000</v>
      </c>
      <c r="H8" s="104">
        <v>25000</v>
      </c>
      <c r="I8" s="35"/>
      <c r="J8" s="15">
        <f>SUM(D8:H8)</f>
        <v>125000</v>
      </c>
      <c r="L8" s="162" t="s">
        <v>118</v>
      </c>
    </row>
    <row r="9" spans="2:39" ht="15" customHeight="1"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28</v>
      </c>
      <c r="D11" s="16">
        <f>SUM(D8:D10)</f>
        <v>25000</v>
      </c>
      <c r="E11" s="16">
        <f>SUM(E8:E10)</f>
        <v>25000</v>
      </c>
      <c r="F11" s="16">
        <f>SUM(F8:F10)</f>
        <v>25000</v>
      </c>
      <c r="G11" s="16">
        <f t="shared" ref="G11:J11" si="0">SUM(G8:G10)</f>
        <v>25000</v>
      </c>
      <c r="H11" s="16">
        <f t="shared" si="0"/>
        <v>25000</v>
      </c>
      <c r="J11" s="16">
        <f t="shared" si="0"/>
        <v>125000</v>
      </c>
    </row>
    <row r="12" spans="2:39" x14ac:dyDescent="0.25">
      <c r="B12" s="23"/>
      <c r="C12" s="14" t="s">
        <v>65</v>
      </c>
      <c r="D12" s="13" t="s">
        <v>62</v>
      </c>
      <c r="E12" s="10"/>
      <c r="F12" s="10"/>
      <c r="G12" s="10"/>
      <c r="H12" s="10"/>
      <c r="J12" s="8" t="s">
        <v>62</v>
      </c>
    </row>
    <row r="13" spans="2:39" x14ac:dyDescent="0.25">
      <c r="B13" s="23"/>
      <c r="C13" s="25" t="s">
        <v>117</v>
      </c>
      <c r="D13" s="123">
        <v>14000</v>
      </c>
      <c r="E13" s="123">
        <v>14000</v>
      </c>
      <c r="F13" s="123">
        <v>14000</v>
      </c>
      <c r="G13" s="123">
        <v>14000</v>
      </c>
      <c r="H13" s="123">
        <v>14000</v>
      </c>
      <c r="J13" s="15">
        <f>SUM(D13:H13)</f>
        <v>70000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67</v>
      </c>
      <c r="D16" s="16">
        <f>SUM(D13:D15)</f>
        <v>14000</v>
      </c>
      <c r="E16" s="16">
        <f t="shared" ref="E16:H16" si="2">SUM(E13:E15)</f>
        <v>14000</v>
      </c>
      <c r="F16" s="16">
        <f t="shared" si="2"/>
        <v>14000</v>
      </c>
      <c r="G16" s="16">
        <f t="shared" si="2"/>
        <v>14000</v>
      </c>
      <c r="H16" s="16">
        <f t="shared" si="2"/>
        <v>14000</v>
      </c>
      <c r="J16" s="16">
        <f>SUM(J13:J15)</f>
        <v>70000</v>
      </c>
    </row>
    <row r="17" spans="2:10" x14ac:dyDescent="0.25">
      <c r="B17" s="23"/>
      <c r="C17" s="14" t="s">
        <v>68</v>
      </c>
      <c r="D17" s="13"/>
      <c r="E17" s="10"/>
      <c r="F17" s="10"/>
      <c r="G17" s="10"/>
      <c r="H17" s="10"/>
      <c r="J17" s="8" t="s">
        <v>62</v>
      </c>
    </row>
    <row r="18" spans="2:10" x14ac:dyDescent="0.25">
      <c r="B18" s="23"/>
      <c r="C18" s="29"/>
      <c r="D18" s="15"/>
      <c r="E18" s="11"/>
      <c r="F18" s="11"/>
      <c r="G18" s="11"/>
      <c r="H18" s="11"/>
      <c r="J18" s="15">
        <f>SUM(D18:H18)</f>
        <v>0</v>
      </c>
    </row>
    <row r="19" spans="2:10" x14ac:dyDescent="0.25">
      <c r="B19" s="23"/>
      <c r="C19" s="29"/>
      <c r="D19" s="15"/>
      <c r="E19" s="15"/>
      <c r="F19" s="15"/>
      <c r="G19" s="15"/>
      <c r="H19" s="15"/>
      <c r="I19" s="35"/>
      <c r="J19" s="15">
        <f>SUM(D19:H19)</f>
        <v>0</v>
      </c>
    </row>
    <row r="20" spans="2:10" x14ac:dyDescent="0.25">
      <c r="B20" s="23"/>
      <c r="C20" s="29"/>
      <c r="D20" s="15"/>
      <c r="E20" s="15"/>
      <c r="F20" s="15"/>
      <c r="G20" s="15"/>
      <c r="H20" s="15"/>
      <c r="I20" s="35"/>
      <c r="J20" s="15">
        <f t="shared" ref="J20:J25" si="3">SUM(D20:H20)</f>
        <v>0</v>
      </c>
    </row>
    <row r="21" spans="2:10" x14ac:dyDescent="0.25">
      <c r="B21" s="23"/>
      <c r="C21" s="25"/>
      <c r="D21" s="15"/>
      <c r="E21" s="15"/>
      <c r="F21" s="15"/>
      <c r="G21" s="15"/>
      <c r="H21" s="15"/>
      <c r="I21" s="35"/>
      <c r="J21" s="15">
        <f t="shared" si="3"/>
        <v>0</v>
      </c>
    </row>
    <row r="22" spans="2:10" x14ac:dyDescent="0.25">
      <c r="B22" s="23"/>
      <c r="C22" s="29"/>
      <c r="D22" s="15"/>
      <c r="E22" s="15"/>
      <c r="F22" s="15"/>
      <c r="G22" s="15"/>
      <c r="H22" s="15"/>
      <c r="I22" s="35"/>
      <c r="J22" s="15">
        <f t="shared" si="3"/>
        <v>0</v>
      </c>
    </row>
    <row r="23" spans="2:10" x14ac:dyDescent="0.25">
      <c r="B23" s="23"/>
      <c r="C23" s="29"/>
      <c r="D23" s="15"/>
      <c r="E23" s="15"/>
      <c r="F23" s="15"/>
      <c r="G23" s="15"/>
      <c r="H23" s="15"/>
      <c r="I23" s="35"/>
      <c r="J23" s="15">
        <f t="shared" si="3"/>
        <v>0</v>
      </c>
    </row>
    <row r="24" spans="2:10" x14ac:dyDescent="0.25">
      <c r="B24" s="23"/>
      <c r="C24" s="29"/>
      <c r="D24" s="15"/>
      <c r="E24" s="15"/>
      <c r="F24" s="15"/>
      <c r="G24" s="15"/>
      <c r="H24" s="15"/>
      <c r="I24" s="35"/>
      <c r="J24" s="15">
        <f t="shared" si="3"/>
        <v>0</v>
      </c>
    </row>
    <row r="25" spans="2:10" x14ac:dyDescent="0.25">
      <c r="B25" s="23"/>
      <c r="C25" s="25"/>
      <c r="D25" s="15"/>
      <c r="E25" s="15"/>
      <c r="F25" s="15"/>
      <c r="G25" s="15"/>
      <c r="H25" s="15"/>
      <c r="I25" s="35"/>
      <c r="J25" s="15">
        <f t="shared" si="3"/>
        <v>0</v>
      </c>
    </row>
    <row r="26" spans="2:10" x14ac:dyDescent="0.25">
      <c r="B26" s="23"/>
      <c r="C26" s="9" t="s">
        <v>76</v>
      </c>
      <c r="D26" s="16">
        <f>SUM(D17:D25)</f>
        <v>0</v>
      </c>
      <c r="E26" s="16">
        <f t="shared" ref="E26:H26" si="4">SUM(E19:E25)</f>
        <v>0</v>
      </c>
      <c r="F26" s="16">
        <f t="shared" si="4"/>
        <v>0</v>
      </c>
      <c r="G26" s="16">
        <f t="shared" si="4"/>
        <v>0</v>
      </c>
      <c r="H26" s="16">
        <f t="shared" si="4"/>
        <v>0</v>
      </c>
      <c r="J26" s="16">
        <f>SUM(J18:J25)</f>
        <v>0</v>
      </c>
    </row>
    <row r="27" spans="2:10" x14ac:dyDescent="0.25">
      <c r="B27" s="23"/>
      <c r="C27" s="14" t="s">
        <v>77</v>
      </c>
      <c r="D27" s="15"/>
      <c r="E27" s="10"/>
      <c r="F27" s="10"/>
      <c r="G27" s="10"/>
      <c r="H27" s="10"/>
      <c r="J27" s="15" t="s">
        <v>36</v>
      </c>
    </row>
    <row r="28" spans="2:10" x14ac:dyDescent="0.25">
      <c r="B28" s="23"/>
      <c r="C28" s="25"/>
      <c r="D28" s="15"/>
      <c r="E28" s="10"/>
      <c r="F28" s="10"/>
      <c r="G28" s="10"/>
      <c r="H28" s="10"/>
      <c r="J28" s="15">
        <f>SUM(D28:H28)</f>
        <v>0</v>
      </c>
    </row>
    <row r="29" spans="2:10" x14ac:dyDescent="0.25">
      <c r="B29" s="23" t="s">
        <v>71</v>
      </c>
      <c r="C29" s="28" t="s">
        <v>71</v>
      </c>
      <c r="D29" s="13" t="s">
        <v>62</v>
      </c>
      <c r="E29" s="10"/>
      <c r="F29" s="10"/>
      <c r="G29" s="10"/>
      <c r="H29" s="10"/>
      <c r="J29" s="15">
        <f t="shared" ref="J29:J47" si="5">SUM(D29:H29)</f>
        <v>0</v>
      </c>
    </row>
    <row r="30" spans="2:10" x14ac:dyDescent="0.25">
      <c r="B30" s="23"/>
      <c r="C30" s="9" t="s">
        <v>78</v>
      </c>
      <c r="D30" s="12">
        <f>SUM(D28:D29)</f>
        <v>0</v>
      </c>
      <c r="E30" s="12">
        <f t="shared" ref="E30:H30" si="6">SUM(E28:E29)</f>
        <v>0</v>
      </c>
      <c r="F30" s="12">
        <f t="shared" si="6"/>
        <v>0</v>
      </c>
      <c r="G30" s="12">
        <f t="shared" si="6"/>
        <v>0</v>
      </c>
      <c r="H30" s="12">
        <f t="shared" si="6"/>
        <v>0</v>
      </c>
      <c r="J30" s="16">
        <f>SUM(J28:J29)</f>
        <v>0</v>
      </c>
    </row>
    <row r="31" spans="2:10" x14ac:dyDescent="0.25">
      <c r="B31" s="23"/>
      <c r="C31" s="14" t="s">
        <v>79</v>
      </c>
      <c r="D31" s="13" t="s">
        <v>62</v>
      </c>
      <c r="E31" s="10"/>
      <c r="F31" s="10"/>
      <c r="G31" s="10"/>
      <c r="H31" s="10"/>
      <c r="J31" s="15"/>
    </row>
    <row r="32" spans="2:10" x14ac:dyDescent="0.25">
      <c r="B32" s="23"/>
      <c r="C32" s="25"/>
      <c r="D32" s="15"/>
      <c r="E32" s="15"/>
      <c r="F32" s="15"/>
      <c r="G32" s="15"/>
      <c r="H32" s="15"/>
      <c r="I32" s="35"/>
      <c r="J32" s="15">
        <f t="shared" si="5"/>
        <v>0</v>
      </c>
    </row>
    <row r="33" spans="2:11" x14ac:dyDescent="0.25">
      <c r="B33" s="23"/>
      <c r="C33" s="25"/>
      <c r="D33" s="15"/>
      <c r="E33" s="11"/>
      <c r="F33" s="11"/>
      <c r="G33" s="11"/>
      <c r="H33" s="11"/>
      <c r="J33" s="15">
        <f t="shared" si="5"/>
        <v>0</v>
      </c>
    </row>
    <row r="34" spans="2:11" x14ac:dyDescent="0.25">
      <c r="B34" s="23"/>
      <c r="C34" s="9" t="s">
        <v>81</v>
      </c>
      <c r="D34" s="16">
        <f>SUM(D32:D33)</f>
        <v>0</v>
      </c>
      <c r="E34" s="16">
        <f t="shared" ref="E34:H34" si="7">SUM(E32:E33)</f>
        <v>0</v>
      </c>
      <c r="F34" s="16">
        <f t="shared" si="7"/>
        <v>0</v>
      </c>
      <c r="G34" s="16">
        <f t="shared" si="7"/>
        <v>0</v>
      </c>
      <c r="H34" s="16">
        <f t="shared" si="7"/>
        <v>0</v>
      </c>
      <c r="J34" s="16">
        <f>SUM(J32:J33)</f>
        <v>0</v>
      </c>
    </row>
    <row r="35" spans="2:11" x14ac:dyDescent="0.25">
      <c r="B35" s="23"/>
      <c r="C35" s="14" t="s">
        <v>82</v>
      </c>
      <c r="D35" s="13" t="s">
        <v>62</v>
      </c>
      <c r="E35" s="10"/>
      <c r="F35" s="10"/>
      <c r="G35" s="10"/>
      <c r="H35" s="10"/>
      <c r="J35" s="15"/>
    </row>
    <row r="36" spans="2:11" x14ac:dyDescent="0.25">
      <c r="B36" s="23"/>
      <c r="C36" s="124" t="s">
        <v>119</v>
      </c>
      <c r="D36" s="125">
        <v>700000</v>
      </c>
      <c r="E36" s="125">
        <v>750000</v>
      </c>
      <c r="F36" s="125">
        <v>800000</v>
      </c>
      <c r="G36" s="125">
        <v>850000</v>
      </c>
      <c r="H36" s="125">
        <v>1000000</v>
      </c>
      <c r="I36" s="35"/>
      <c r="J36" s="15">
        <f>SUM(D36:H36)</f>
        <v>4100000</v>
      </c>
    </row>
    <row r="37" spans="2:11" x14ac:dyDescent="0.25">
      <c r="B37" s="23"/>
      <c r="C37" s="126" t="s">
        <v>120</v>
      </c>
      <c r="D37" s="127">
        <v>300000</v>
      </c>
      <c r="E37" s="127">
        <v>250000</v>
      </c>
      <c r="F37" s="127">
        <v>200000</v>
      </c>
      <c r="G37" s="127">
        <v>150000</v>
      </c>
      <c r="H37" s="127">
        <v>50000</v>
      </c>
      <c r="I37" s="35"/>
      <c r="J37" s="15">
        <f>SUM(D37:I37)</f>
        <v>950000</v>
      </c>
    </row>
    <row r="38" spans="2:11" x14ac:dyDescent="0.25">
      <c r="B38" s="23"/>
      <c r="C38" s="126" t="s">
        <v>121</v>
      </c>
      <c r="D38" s="127"/>
      <c r="E38" s="127"/>
      <c r="F38" s="127"/>
      <c r="G38" s="127">
        <v>50000</v>
      </c>
      <c r="H38" s="127">
        <v>100000</v>
      </c>
      <c r="I38" s="35"/>
      <c r="J38" s="15">
        <f t="shared" si="5"/>
        <v>150000</v>
      </c>
    </row>
    <row r="39" spans="2:11" x14ac:dyDescent="0.25">
      <c r="B39" s="23"/>
      <c r="C39" s="126" t="s">
        <v>122</v>
      </c>
      <c r="D39" s="127">
        <v>75000</v>
      </c>
      <c r="E39" s="127">
        <v>50000</v>
      </c>
      <c r="F39" s="127">
        <v>25000</v>
      </c>
      <c r="G39" s="127">
        <v>25000</v>
      </c>
      <c r="H39" s="127">
        <v>25000</v>
      </c>
      <c r="I39" s="35"/>
      <c r="J39" s="15">
        <f t="shared" si="5"/>
        <v>200000</v>
      </c>
    </row>
    <row r="40" spans="2:11" x14ac:dyDescent="0.25">
      <c r="B40" s="23"/>
      <c r="C40" s="126" t="s">
        <v>123</v>
      </c>
      <c r="D40" s="127">
        <v>100000</v>
      </c>
      <c r="E40" s="127">
        <v>300000</v>
      </c>
      <c r="F40" s="127">
        <v>400000</v>
      </c>
      <c r="G40" s="127">
        <v>500000</v>
      </c>
      <c r="H40" s="127">
        <v>600000</v>
      </c>
      <c r="J40" s="15">
        <f t="shared" si="5"/>
        <v>1900000</v>
      </c>
    </row>
    <row r="41" spans="2:11" x14ac:dyDescent="0.25">
      <c r="B41" s="23"/>
      <c r="C41" s="9" t="s">
        <v>83</v>
      </c>
      <c r="D41" s="16">
        <f>SUM(D36:D40)</f>
        <v>1175000</v>
      </c>
      <c r="E41" s="16">
        <f t="shared" ref="E41:H41" si="8">SUM(E36:E40)</f>
        <v>1350000</v>
      </c>
      <c r="F41" s="16">
        <f t="shared" si="8"/>
        <v>1425000</v>
      </c>
      <c r="G41" s="16">
        <f t="shared" si="8"/>
        <v>1575000</v>
      </c>
      <c r="H41" s="16">
        <f t="shared" si="8"/>
        <v>1775000</v>
      </c>
      <c r="J41" s="16">
        <f>SUM(J36:J40)</f>
        <v>7300000</v>
      </c>
      <c r="K41" s="34"/>
    </row>
    <row r="42" spans="2:11" x14ac:dyDescent="0.25">
      <c r="B42" s="23"/>
      <c r="C42" s="14" t="s">
        <v>84</v>
      </c>
      <c r="D42" s="13" t="s">
        <v>62</v>
      </c>
      <c r="E42" s="10"/>
      <c r="F42" s="10"/>
      <c r="G42" s="10"/>
      <c r="H42" s="10"/>
      <c r="J42" s="15"/>
    </row>
    <row r="43" spans="2:11" x14ac:dyDescent="0.25">
      <c r="B43" s="23"/>
      <c r="C43" s="25"/>
      <c r="D43" s="15"/>
      <c r="E43" s="44"/>
      <c r="F43" s="44"/>
      <c r="G43" s="44"/>
      <c r="H43" s="44"/>
      <c r="J43" s="15">
        <f t="shared" si="5"/>
        <v>0</v>
      </c>
    </row>
    <row r="44" spans="2:11" x14ac:dyDescent="0.25">
      <c r="B44" s="23"/>
      <c r="C44" s="25"/>
      <c r="D44" s="15"/>
      <c r="E44" s="58"/>
      <c r="F44" s="58"/>
      <c r="G44" s="58"/>
      <c r="H44" s="58"/>
      <c r="J44" s="15">
        <f t="shared" si="5"/>
        <v>0</v>
      </c>
    </row>
    <row r="45" spans="2:11" x14ac:dyDescent="0.25">
      <c r="B45" s="23"/>
      <c r="C45" s="10"/>
      <c r="D45" s="15"/>
      <c r="E45" s="11"/>
      <c r="F45" s="11"/>
      <c r="G45" s="11"/>
      <c r="H45" s="11"/>
      <c r="J45" s="15">
        <f t="shared" si="5"/>
        <v>0</v>
      </c>
    </row>
    <row r="46" spans="2:11" x14ac:dyDescent="0.25">
      <c r="B46" s="24"/>
      <c r="C46" s="9" t="s">
        <v>34</v>
      </c>
      <c r="D46" s="16">
        <f>SUM(D43:D45)</f>
        <v>0</v>
      </c>
      <c r="E46" s="16">
        <f>SUM(E43:E45)</f>
        <v>0</v>
      </c>
      <c r="F46" s="16">
        <f>SUM(F43:F45)</f>
        <v>0</v>
      </c>
      <c r="G46" s="16">
        <f>SUM(G43:G45)</f>
        <v>0</v>
      </c>
      <c r="H46" s="16">
        <f>SUM(H43:H45)</f>
        <v>0</v>
      </c>
      <c r="J46" s="16">
        <f>SUM(J43:J45)</f>
        <v>0</v>
      </c>
    </row>
    <row r="47" spans="2:11" x14ac:dyDescent="0.25">
      <c r="B47" s="24"/>
      <c r="C47" s="9" t="s">
        <v>35</v>
      </c>
      <c r="D47" s="16">
        <f>SUM(D46,D41,D34,D30,D26,D16,D11)</f>
        <v>1214000</v>
      </c>
      <c r="E47" s="16">
        <f>SUM(E46,E41,E34,E30,E26,E16,E11)</f>
        <v>1389000</v>
      </c>
      <c r="F47" s="16">
        <f>SUM(F46,F41,F34,F30,F26,F16,F11)</f>
        <v>1464000</v>
      </c>
      <c r="G47" s="16">
        <f>SUM(G46,G41,G34,G30,G26,G16,G11)</f>
        <v>1614000</v>
      </c>
      <c r="H47" s="16">
        <f>SUM(H46,H41,H34,H30,H26,H16,H11)</f>
        <v>1814000</v>
      </c>
      <c r="J47" s="16">
        <f t="shared" si="5"/>
        <v>7495000</v>
      </c>
    </row>
    <row r="48" spans="2:11" x14ac:dyDescent="0.25">
      <c r="B48" s="6"/>
      <c r="D48"/>
      <c r="E48"/>
      <c r="H48"/>
      <c r="I48"/>
      <c r="J48" t="s">
        <v>36</v>
      </c>
    </row>
    <row r="49" spans="2:10" ht="30" x14ac:dyDescent="0.25">
      <c r="B49" s="67" t="s">
        <v>85</v>
      </c>
      <c r="C49" s="17" t="s">
        <v>85</v>
      </c>
      <c r="D49" s="18"/>
      <c r="E49" s="18"/>
      <c r="F49" s="18"/>
      <c r="G49" s="18"/>
      <c r="H49" s="18"/>
      <c r="I49"/>
      <c r="J49" s="18" t="s">
        <v>36</v>
      </c>
    </row>
    <row r="50" spans="2:10" x14ac:dyDescent="0.25">
      <c r="B50" s="23"/>
      <c r="C50" s="9" t="s">
        <v>34</v>
      </c>
      <c r="D50" s="13"/>
      <c r="E50" s="10"/>
      <c r="F50" s="10"/>
      <c r="G50" s="10"/>
      <c r="H50" s="10"/>
      <c r="J50" s="15">
        <f>SUM(D50:H50)</f>
        <v>0</v>
      </c>
    </row>
    <row r="51" spans="2:10" x14ac:dyDescent="0.25">
      <c r="B51" s="23"/>
      <c r="C51" s="25"/>
      <c r="D51" s="13"/>
      <c r="E51" s="10"/>
      <c r="F51" s="10"/>
      <c r="G51" s="10"/>
      <c r="H51" s="10"/>
      <c r="J51" s="15">
        <f t="shared" ref="J51" si="9">SUM(D51:H51)</f>
        <v>0</v>
      </c>
    </row>
    <row r="52" spans="2:10" x14ac:dyDescent="0.25">
      <c r="B52" s="24"/>
      <c r="C52" s="9" t="s">
        <v>37</v>
      </c>
      <c r="D52" s="16">
        <f>SUM(D50:D51)</f>
        <v>0</v>
      </c>
      <c r="E52" s="16">
        <f t="shared" ref="E52:H52" si="10">SUM(E50:E51)</f>
        <v>0</v>
      </c>
      <c r="F52" s="16">
        <f t="shared" si="10"/>
        <v>0</v>
      </c>
      <c r="G52" s="16">
        <f t="shared" si="10"/>
        <v>0</v>
      </c>
      <c r="H52" s="16">
        <f t="shared" si="10"/>
        <v>0</v>
      </c>
      <c r="J52" s="16">
        <f>SUM(J50:J51)</f>
        <v>0</v>
      </c>
    </row>
    <row r="53" spans="2:10" ht="15.75" thickBot="1" x14ac:dyDescent="0.3">
      <c r="B53" s="6"/>
      <c r="D53"/>
      <c r="E53"/>
      <c r="H53"/>
      <c r="I53"/>
      <c r="J53" t="s">
        <v>36</v>
      </c>
    </row>
    <row r="54" spans="2:10" s="1" customFormat="1" ht="30.75" thickBot="1" x14ac:dyDescent="0.3">
      <c r="B54" s="19" t="s">
        <v>38</v>
      </c>
      <c r="C54" s="19"/>
      <c r="D54" s="20">
        <f>SUM(D52,D47)</f>
        <v>1214000</v>
      </c>
      <c r="E54" s="20">
        <f t="shared" ref="E54:J54" si="11">SUM(E52,E47)</f>
        <v>1389000</v>
      </c>
      <c r="F54" s="20">
        <f t="shared" si="11"/>
        <v>1464000</v>
      </c>
      <c r="G54" s="20">
        <f t="shared" si="11"/>
        <v>1614000</v>
      </c>
      <c r="H54" s="20">
        <f t="shared" si="11"/>
        <v>1814000</v>
      </c>
      <c r="I54" s="7"/>
      <c r="J54" s="20">
        <f t="shared" si="11"/>
        <v>7495000</v>
      </c>
    </row>
    <row r="55" spans="2:10" x14ac:dyDescent="0.25">
      <c r="B55" s="6"/>
    </row>
    <row r="56" spans="2:10" x14ac:dyDescent="0.25">
      <c r="B56" s="6"/>
    </row>
    <row r="57" spans="2:10" x14ac:dyDescent="0.25">
      <c r="B57" s="6"/>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sheetData>
  <hyperlinks>
    <hyperlink ref="L8" r:id="rId1" display="this will be supplemental funding for a State employee. All state employees are union eligible and positions come with comprehensive benefits packages. Please reference this page: https://dhrd.hawaii.gov/state-employees/employee-benefits/" xr:uid="{C89C0565-F430-4FAF-AEFB-7223496E7A81}"/>
  </hyperlinks>
  <pageMargins left="0.7" right="0.7" top="0.75" bottom="0.75" header="0.3" footer="0.3"/>
  <pageSetup scale="61" fitToHeight="0" orientation="landscape" r:id="rId2"/>
  <ignoredErrors>
    <ignoredError sqref="J19:J25 J32 J38:J39"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9AC45-2B9A-4ABC-839B-A749089B5CA2}">
  <sheetPr>
    <tabColor theme="9" tint="0.39997558519241921"/>
    <pageSetUpPr fitToPage="1"/>
  </sheetPr>
  <dimension ref="B2:AM74"/>
  <sheetViews>
    <sheetView showGridLines="0" zoomScale="85" zoomScaleNormal="85" workbookViewId="0">
      <pane xSplit="3" ySplit="6" topLeftCell="D32" activePane="bottomRight" state="frozen"/>
      <selection pane="topRight" activeCell="R20" sqref="R20:W20"/>
      <selection pane="bottomLeft" activeCell="R20" sqref="R20:W20"/>
      <selection pane="bottomRight" activeCell="D44" sqref="D44"/>
    </sheetView>
  </sheetViews>
  <sheetFormatPr defaultColWidth="9.28515625" defaultRowHeight="15" x14ac:dyDescent="0.25"/>
  <cols>
    <col min="1" max="1" width="3.28515625" customWidth="1"/>
    <col min="2" max="2" width="11.28515625" customWidth="1"/>
    <col min="3" max="3" width="46.42578125" customWidth="1"/>
    <col min="4" max="4" width="13.28515625" style="6" customWidth="1"/>
    <col min="5" max="5" width="13.28515625" style="68" customWidth="1"/>
    <col min="6" max="7" width="13.28515625" customWidth="1"/>
    <col min="8" max="8" width="12.7109375" style="68" customWidth="1"/>
    <col min="9" max="9" width="0.7109375" style="7" customWidth="1"/>
    <col min="10" max="10" width="14.5703125" customWidth="1"/>
    <col min="11" max="11" width="10.28515625" customWidth="1"/>
    <col min="12" max="12" width="27.28515625" customWidth="1"/>
    <col min="13" max="13" width="37.28515625" customWidth="1"/>
  </cols>
  <sheetData>
    <row r="2" spans="2:39" ht="23.25" x14ac:dyDescent="0.35">
      <c r="B2" s="30" t="s">
        <v>124</v>
      </c>
    </row>
    <row r="3" spans="2:39" ht="15.75" x14ac:dyDescent="0.25">
      <c r="B3" s="63" t="s">
        <v>87</v>
      </c>
      <c r="L3" s="69" t="s">
        <v>88</v>
      </c>
    </row>
    <row r="4" spans="2:39" x14ac:dyDescent="0.25">
      <c r="B4" s="5"/>
    </row>
    <row r="5" spans="2:39" ht="18.75" x14ac:dyDescent="0.3">
      <c r="B5" s="36" t="s">
        <v>18</v>
      </c>
      <c r="C5" s="37"/>
      <c r="D5" s="37"/>
      <c r="E5" s="37"/>
      <c r="F5" s="37"/>
      <c r="G5" s="37"/>
      <c r="H5" s="37"/>
      <c r="I5" s="37"/>
      <c r="J5" s="38"/>
    </row>
    <row r="6" spans="2:39" ht="15" customHeight="1" x14ac:dyDescent="0.25">
      <c r="B6" s="39" t="s">
        <v>19</v>
      </c>
      <c r="C6" s="39" t="s">
        <v>20</v>
      </c>
      <c r="D6" s="39" t="s">
        <v>21</v>
      </c>
      <c r="E6" s="40" t="s">
        <v>22</v>
      </c>
      <c r="F6" s="40" t="s">
        <v>23</v>
      </c>
      <c r="G6" s="40" t="s">
        <v>24</v>
      </c>
      <c r="H6" s="41" t="s">
        <v>25</v>
      </c>
      <c r="I6" s="42"/>
      <c r="J6" s="43" t="s">
        <v>26</v>
      </c>
      <c r="L6" s="75"/>
      <c r="M6" s="75"/>
    </row>
    <row r="7" spans="2:39" s="5" customFormat="1" ht="15" customHeight="1" x14ac:dyDescent="0.25">
      <c r="B7" s="22" t="s">
        <v>27</v>
      </c>
      <c r="C7" s="26" t="s">
        <v>61</v>
      </c>
      <c r="D7" s="10" t="s">
        <v>62</v>
      </c>
      <c r="E7" s="10" t="s">
        <v>62</v>
      </c>
      <c r="F7" s="10" t="s">
        <v>62</v>
      </c>
      <c r="G7" s="10"/>
      <c r="H7" s="10" t="s">
        <v>62</v>
      </c>
      <c r="I7" s="7"/>
      <c r="J7" s="8" t="s">
        <v>62</v>
      </c>
      <c r="K7"/>
      <c r="L7" s="76"/>
      <c r="M7" s="7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28</v>
      </c>
      <c r="D11" s="16">
        <f t="shared" ref="D11:J11" si="0">SUM(D8:D10)</f>
        <v>0</v>
      </c>
      <c r="E11" s="16">
        <f t="shared" si="0"/>
        <v>0</v>
      </c>
      <c r="F11" s="16">
        <f t="shared" si="0"/>
        <v>0</v>
      </c>
      <c r="G11" s="16">
        <f t="shared" si="0"/>
        <v>0</v>
      </c>
      <c r="H11" s="16">
        <f t="shared" si="0"/>
        <v>0</v>
      </c>
      <c r="I11" s="7">
        <f t="shared" si="0"/>
        <v>450000</v>
      </c>
      <c r="J11" s="16">
        <f t="shared" si="0"/>
        <v>0</v>
      </c>
    </row>
    <row r="12" spans="2:39" x14ac:dyDescent="0.25">
      <c r="B12" s="23"/>
      <c r="C12" s="14" t="s">
        <v>65</v>
      </c>
      <c r="D12" s="13" t="s">
        <v>62</v>
      </c>
      <c r="E12" s="10"/>
      <c r="F12" s="10"/>
      <c r="G12" s="10"/>
      <c r="H12" s="10"/>
      <c r="J12" s="8" t="s">
        <v>62</v>
      </c>
    </row>
    <row r="13" spans="2:39" x14ac:dyDescent="0.25">
      <c r="B13" s="23"/>
      <c r="C13" s="25"/>
      <c r="D13" s="15"/>
      <c r="E13" s="15"/>
      <c r="F13" s="15"/>
      <c r="G13" s="15"/>
      <c r="H13" s="15"/>
      <c r="J13" s="15">
        <f>SUM(D13:H13)</f>
        <v>0</v>
      </c>
    </row>
    <row r="14" spans="2:39" x14ac:dyDescent="0.25">
      <c r="B14" s="23"/>
      <c r="C14" s="25"/>
      <c r="D14" s="15"/>
      <c r="E14" s="15"/>
      <c r="F14" s="15"/>
      <c r="G14" s="15"/>
      <c r="H14" s="15"/>
      <c r="J14" s="15">
        <f>SUM(D14:H14)</f>
        <v>0</v>
      </c>
    </row>
    <row r="15" spans="2:39" x14ac:dyDescent="0.25">
      <c r="B15" s="23"/>
      <c r="C15" s="10"/>
      <c r="D15" s="15"/>
      <c r="E15" s="11"/>
      <c r="F15" s="11"/>
      <c r="G15" s="11"/>
      <c r="H15" s="11"/>
      <c r="J15" s="15">
        <f>SUM(D15:H15)</f>
        <v>0</v>
      </c>
    </row>
    <row r="16" spans="2:39" x14ac:dyDescent="0.25">
      <c r="B16" s="23"/>
      <c r="C16" s="9" t="s">
        <v>67</v>
      </c>
      <c r="D16" s="16">
        <f t="shared" ref="D16:J16" si="1">SUM(D13:D15)</f>
        <v>0</v>
      </c>
      <c r="E16" s="16">
        <f t="shared" si="1"/>
        <v>0</v>
      </c>
      <c r="F16" s="16">
        <f t="shared" si="1"/>
        <v>0</v>
      </c>
      <c r="G16" s="16">
        <f t="shared" si="1"/>
        <v>0</v>
      </c>
      <c r="H16" s="16">
        <f t="shared" si="1"/>
        <v>0</v>
      </c>
      <c r="I16" s="7">
        <f t="shared" si="1"/>
        <v>0</v>
      </c>
      <c r="J16" s="16">
        <f t="shared" si="1"/>
        <v>0</v>
      </c>
    </row>
    <row r="17" spans="2:10" x14ac:dyDescent="0.25">
      <c r="B17" s="23"/>
      <c r="C17" s="14" t="s">
        <v>68</v>
      </c>
      <c r="D17" s="13" t="s">
        <v>62</v>
      </c>
      <c r="E17" s="10"/>
      <c r="F17" s="10"/>
      <c r="G17" s="10"/>
      <c r="H17" s="10"/>
      <c r="J17" s="8" t="s">
        <v>62</v>
      </c>
    </row>
    <row r="18" spans="2:10" x14ac:dyDescent="0.25">
      <c r="B18" s="23"/>
      <c r="C18" s="25"/>
      <c r="D18" s="13"/>
      <c r="E18" s="10"/>
      <c r="F18" s="10"/>
      <c r="G18" s="10"/>
      <c r="H18" s="10"/>
      <c r="J18" s="15">
        <f t="shared" ref="J18:J27" si="2">SUM(D18:H18)</f>
        <v>0</v>
      </c>
    </row>
    <row r="19" spans="2:10" x14ac:dyDescent="0.25">
      <c r="B19" s="23"/>
      <c r="C19" s="29"/>
      <c r="D19" s="15"/>
      <c r="E19" s="11"/>
      <c r="F19" s="11"/>
      <c r="G19" s="11"/>
      <c r="H19" s="11"/>
      <c r="J19" s="15">
        <f t="shared" si="2"/>
        <v>0</v>
      </c>
    </row>
    <row r="20" spans="2:10" x14ac:dyDescent="0.25">
      <c r="B20" s="23"/>
      <c r="C20" s="29"/>
      <c r="D20" s="15"/>
      <c r="E20" s="15"/>
      <c r="F20" s="15"/>
      <c r="G20" s="15"/>
      <c r="H20" s="15"/>
      <c r="I20" s="35">
        <v>2000</v>
      </c>
      <c r="J20" s="15">
        <f t="shared" si="2"/>
        <v>0</v>
      </c>
    </row>
    <row r="21" spans="2:10" x14ac:dyDescent="0.25">
      <c r="B21" s="23"/>
      <c r="C21" s="29"/>
      <c r="D21" s="15"/>
      <c r="E21" s="15"/>
      <c r="F21" s="15"/>
      <c r="G21" s="15"/>
      <c r="H21" s="15"/>
      <c r="I21" s="35">
        <v>250</v>
      </c>
      <c r="J21" s="15">
        <f t="shared" si="2"/>
        <v>0</v>
      </c>
    </row>
    <row r="22" spans="2:10" x14ac:dyDescent="0.25">
      <c r="B22" s="23"/>
      <c r="C22" s="25"/>
      <c r="D22" s="15"/>
      <c r="E22" s="15"/>
      <c r="F22" s="15"/>
      <c r="G22" s="15"/>
      <c r="H22" s="15"/>
      <c r="I22" s="35">
        <v>2250</v>
      </c>
      <c r="J22" s="15">
        <f t="shared" si="2"/>
        <v>0</v>
      </c>
    </row>
    <row r="23" spans="2:10" x14ac:dyDescent="0.25">
      <c r="B23" s="23"/>
      <c r="C23" s="29"/>
      <c r="D23" s="15"/>
      <c r="E23" s="15"/>
      <c r="F23" s="15"/>
      <c r="G23" s="15"/>
      <c r="H23" s="15"/>
      <c r="I23" s="35">
        <v>1243</v>
      </c>
      <c r="J23" s="15">
        <f t="shared" si="2"/>
        <v>0</v>
      </c>
    </row>
    <row r="24" spans="2:10" x14ac:dyDescent="0.25">
      <c r="B24" s="23"/>
      <c r="C24" s="29"/>
      <c r="D24" s="15"/>
      <c r="E24" s="15"/>
      <c r="F24" s="15"/>
      <c r="G24" s="15"/>
      <c r="H24" s="15"/>
      <c r="I24" s="35">
        <v>225</v>
      </c>
      <c r="J24" s="15">
        <f t="shared" si="2"/>
        <v>0</v>
      </c>
    </row>
    <row r="25" spans="2:10" x14ac:dyDescent="0.25">
      <c r="B25" s="23"/>
      <c r="C25" s="29"/>
      <c r="D25" s="15"/>
      <c r="E25" s="15"/>
      <c r="F25" s="15"/>
      <c r="G25" s="15"/>
      <c r="H25" s="15"/>
      <c r="I25" s="35">
        <v>400</v>
      </c>
      <c r="J25" s="15">
        <f t="shared" si="2"/>
        <v>0</v>
      </c>
    </row>
    <row r="26" spans="2:10" x14ac:dyDescent="0.25">
      <c r="B26" s="23"/>
      <c r="C26" s="25"/>
      <c r="D26" s="15"/>
      <c r="E26" s="15"/>
      <c r="F26" s="15"/>
      <c r="G26" s="15"/>
      <c r="H26" s="15"/>
      <c r="I26" s="35">
        <v>1638</v>
      </c>
      <c r="J26" s="15">
        <f t="shared" si="2"/>
        <v>0</v>
      </c>
    </row>
    <row r="27" spans="2:10" x14ac:dyDescent="0.25">
      <c r="B27" s="23"/>
      <c r="C27" s="9" t="s">
        <v>76</v>
      </c>
      <c r="D27" s="16">
        <f>SUM(D20:D26)</f>
        <v>0</v>
      </c>
      <c r="E27" s="16">
        <f>SUM(E20:E26)</f>
        <v>0</v>
      </c>
      <c r="F27" s="16">
        <f>SUM(F20:F26)</f>
        <v>0</v>
      </c>
      <c r="G27" s="16">
        <f>SUM(G20:G26)</f>
        <v>0</v>
      </c>
      <c r="H27" s="16">
        <f>SUM(H20:H26)</f>
        <v>0</v>
      </c>
      <c r="J27" s="16">
        <f t="shared" si="2"/>
        <v>0</v>
      </c>
    </row>
    <row r="28" spans="2:10" x14ac:dyDescent="0.25">
      <c r="B28" s="23"/>
      <c r="C28" s="14" t="s">
        <v>77</v>
      </c>
      <c r="D28" s="15"/>
      <c r="E28" s="10"/>
      <c r="F28" s="10"/>
      <c r="G28" s="10"/>
      <c r="H28" s="10"/>
      <c r="J28" s="15" t="s">
        <v>36</v>
      </c>
    </row>
    <row r="29" spans="2:10" x14ac:dyDescent="0.25">
      <c r="B29" s="23"/>
      <c r="C29" s="25"/>
      <c r="D29" s="15"/>
      <c r="E29" s="10"/>
      <c r="F29" s="10"/>
      <c r="G29" s="10"/>
      <c r="H29" s="10"/>
      <c r="J29" s="15">
        <f>SUM(D29:H29)</f>
        <v>0</v>
      </c>
    </row>
    <row r="30" spans="2:10" x14ac:dyDescent="0.25">
      <c r="B30" s="23" t="s">
        <v>71</v>
      </c>
      <c r="C30" s="28" t="s">
        <v>71</v>
      </c>
      <c r="D30" s="13" t="s">
        <v>62</v>
      </c>
      <c r="E30" s="10"/>
      <c r="F30" s="10"/>
      <c r="G30" s="10"/>
      <c r="H30" s="10"/>
      <c r="J30" s="15">
        <f>SUM(D30:H30)</f>
        <v>0</v>
      </c>
    </row>
    <row r="31" spans="2:10" x14ac:dyDescent="0.25">
      <c r="B31" s="23"/>
      <c r="C31" s="9" t="s">
        <v>78</v>
      </c>
      <c r="D31" s="12">
        <f>SUM(D29:D30)</f>
        <v>0</v>
      </c>
      <c r="E31" s="12">
        <f>SUM(E29:E30)</f>
        <v>0</v>
      </c>
      <c r="F31" s="12">
        <f>SUM(F29:F30)</f>
        <v>0</v>
      </c>
      <c r="G31" s="12">
        <f>SUM(G29:G30)</f>
        <v>0</v>
      </c>
      <c r="H31" s="12">
        <f>SUM(H29:H30)</f>
        <v>0</v>
      </c>
      <c r="J31" s="16">
        <f>SUM(D31:H31)</f>
        <v>0</v>
      </c>
    </row>
    <row r="32" spans="2:10" x14ac:dyDescent="0.25">
      <c r="B32" s="23"/>
      <c r="C32" s="14" t="s">
        <v>79</v>
      </c>
      <c r="D32" s="13" t="s">
        <v>62</v>
      </c>
      <c r="E32" s="10"/>
      <c r="F32" s="10"/>
      <c r="G32" s="10"/>
      <c r="H32" s="10"/>
      <c r="J32" s="15"/>
    </row>
    <row r="33" spans="2:10" x14ac:dyDescent="0.25">
      <c r="B33" s="23"/>
      <c r="C33" s="25"/>
      <c r="D33" s="15"/>
      <c r="E33" s="15"/>
      <c r="F33" s="15"/>
      <c r="G33" s="15"/>
      <c r="H33" s="15"/>
      <c r="I33" s="35">
        <v>5000</v>
      </c>
      <c r="J33" s="15">
        <f>SUM(D33:H33)</f>
        <v>0</v>
      </c>
    </row>
    <row r="34" spans="2:10" x14ac:dyDescent="0.25">
      <c r="B34" s="23"/>
      <c r="C34" s="25"/>
      <c r="D34" s="15"/>
      <c r="E34" s="11"/>
      <c r="F34" s="11"/>
      <c r="G34" s="11"/>
      <c r="H34" s="11"/>
      <c r="J34" s="15">
        <f>SUM(D34:H34)</f>
        <v>0</v>
      </c>
    </row>
    <row r="35" spans="2:10" x14ac:dyDescent="0.25">
      <c r="B35" s="23"/>
      <c r="C35" s="9" t="s">
        <v>81</v>
      </c>
      <c r="D35" s="16">
        <f>SUM(D33:D34)</f>
        <v>0</v>
      </c>
      <c r="E35" s="16">
        <f>SUM(E33:E34)</f>
        <v>0</v>
      </c>
      <c r="F35" s="16">
        <f>SUM(F33:F34)</f>
        <v>0</v>
      </c>
      <c r="G35" s="16">
        <f>SUM(G33:G34)</f>
        <v>0</v>
      </c>
      <c r="H35" s="16">
        <f>SUM(H33:H34)</f>
        <v>0</v>
      </c>
      <c r="J35" s="16">
        <f>SUM(D35:H35)</f>
        <v>0</v>
      </c>
    </row>
    <row r="36" spans="2:10" x14ac:dyDescent="0.25">
      <c r="B36" s="23"/>
      <c r="C36" s="14" t="s">
        <v>82</v>
      </c>
      <c r="D36" s="13" t="s">
        <v>62</v>
      </c>
      <c r="E36" s="10"/>
      <c r="F36" s="10"/>
      <c r="G36" s="10"/>
      <c r="H36" s="10"/>
      <c r="J36" s="15"/>
    </row>
    <row r="37" spans="2:10" x14ac:dyDescent="0.25">
      <c r="B37" s="23"/>
      <c r="C37" s="147" t="s">
        <v>125</v>
      </c>
      <c r="D37" s="114">
        <v>690000</v>
      </c>
      <c r="E37" s="115"/>
      <c r="F37" s="115"/>
      <c r="G37" s="115"/>
      <c r="H37" s="115"/>
      <c r="I37" s="116"/>
      <c r="J37" s="110">
        <f>SUM(D37:I37)</f>
        <v>690000</v>
      </c>
    </row>
    <row r="38" spans="2:10" x14ac:dyDescent="0.25">
      <c r="B38" s="23"/>
      <c r="C38" s="147" t="s">
        <v>126</v>
      </c>
      <c r="D38" s="114">
        <v>910000</v>
      </c>
      <c r="E38" s="115"/>
      <c r="F38" s="115"/>
      <c r="G38" s="115"/>
      <c r="H38" s="115"/>
      <c r="I38" s="116"/>
      <c r="J38" s="110">
        <f t="shared" ref="J38" si="3">SUM(D38:I38)</f>
        <v>910000</v>
      </c>
    </row>
    <row r="39" spans="2:10" x14ac:dyDescent="0.25">
      <c r="B39" s="23"/>
      <c r="C39" s="147" t="s">
        <v>127</v>
      </c>
      <c r="D39" s="117">
        <v>1200000</v>
      </c>
      <c r="E39" s="110"/>
      <c r="F39" s="110"/>
      <c r="G39" s="110"/>
      <c r="H39" s="110"/>
      <c r="I39" s="116">
        <v>5106000</v>
      </c>
      <c r="J39" s="110">
        <f>SUM(D39:H39)</f>
        <v>1200000</v>
      </c>
    </row>
    <row r="40" spans="2:10" x14ac:dyDescent="0.25">
      <c r="B40" s="23"/>
      <c r="C40" s="147" t="s">
        <v>128</v>
      </c>
      <c r="D40" s="117">
        <v>500000</v>
      </c>
      <c r="E40" s="110"/>
      <c r="F40" s="110"/>
      <c r="G40" s="110"/>
      <c r="H40" s="110"/>
      <c r="I40" s="116">
        <v>22500000</v>
      </c>
      <c r="J40" s="110">
        <f t="shared" ref="J40:J41" si="4">SUM(D40:H40)</f>
        <v>500000</v>
      </c>
    </row>
    <row r="41" spans="2:10" x14ac:dyDescent="0.25">
      <c r="B41" s="23"/>
      <c r="C41" s="25"/>
      <c r="D41" s="15"/>
      <c r="E41" s="15"/>
      <c r="F41" s="15"/>
      <c r="G41" s="15"/>
      <c r="H41" s="15"/>
      <c r="I41" s="35">
        <v>75000000</v>
      </c>
      <c r="J41" s="110">
        <f t="shared" si="4"/>
        <v>0</v>
      </c>
    </row>
    <row r="42" spans="2:10" x14ac:dyDescent="0.25">
      <c r="B42" s="23"/>
      <c r="C42" s="25"/>
      <c r="D42" s="15"/>
      <c r="E42" s="11"/>
      <c r="F42" s="11"/>
      <c r="G42" s="11"/>
      <c r="H42" s="11"/>
      <c r="J42" s="15">
        <f>SUM(D42:H42)</f>
        <v>0</v>
      </c>
    </row>
    <row r="43" spans="2:10" x14ac:dyDescent="0.25">
      <c r="B43" s="23"/>
      <c r="C43" s="9" t="s">
        <v>83</v>
      </c>
      <c r="D43" s="119">
        <f>SUM(D37:D42)</f>
        <v>3300000</v>
      </c>
      <c r="E43" s="16">
        <f>SUM(E39:E42)</f>
        <v>0</v>
      </c>
      <c r="F43" s="16">
        <f>SUM(F39:F42)</f>
        <v>0</v>
      </c>
      <c r="G43" s="16">
        <f>SUM(G39:G42)</f>
        <v>0</v>
      </c>
      <c r="H43" s="16">
        <f>SUM(H39:H42)</f>
        <v>0</v>
      </c>
      <c r="J43" s="16">
        <f>SUM(D43:H43)</f>
        <v>3300000</v>
      </c>
    </row>
    <row r="44" spans="2:10" x14ac:dyDescent="0.25">
      <c r="B44" s="23"/>
      <c r="C44" s="14" t="s">
        <v>84</v>
      </c>
      <c r="D44" s="13" t="s">
        <v>62</v>
      </c>
      <c r="E44" s="10"/>
      <c r="F44" s="10"/>
      <c r="G44" s="10"/>
      <c r="H44" s="10"/>
      <c r="J44" s="15"/>
    </row>
    <row r="45" spans="2:10" x14ac:dyDescent="0.25">
      <c r="B45" s="23"/>
      <c r="C45" s="25"/>
      <c r="D45" s="15"/>
      <c r="E45" s="15"/>
      <c r="F45" s="15"/>
      <c r="G45" s="15"/>
      <c r="H45" s="15"/>
      <c r="I45" s="35">
        <v>375000</v>
      </c>
      <c r="J45" s="15">
        <f t="shared" ref="J45:J52" si="5">SUM(D45:H45)</f>
        <v>0</v>
      </c>
    </row>
    <row r="46" spans="2:10" x14ac:dyDescent="0.25">
      <c r="B46" s="23"/>
      <c r="C46" s="25"/>
      <c r="D46" s="15"/>
      <c r="E46" s="15"/>
      <c r="F46" s="15"/>
      <c r="G46" s="15"/>
      <c r="H46" s="15"/>
      <c r="I46" s="35">
        <v>781250</v>
      </c>
      <c r="J46" s="15">
        <f t="shared" si="5"/>
        <v>0</v>
      </c>
    </row>
    <row r="47" spans="2:10" x14ac:dyDescent="0.25">
      <c r="B47" s="23"/>
      <c r="C47" s="25"/>
      <c r="D47" s="15"/>
      <c r="E47" s="15"/>
      <c r="F47" s="15"/>
      <c r="G47" s="15"/>
      <c r="H47" s="15"/>
      <c r="I47" s="35">
        <v>2083335</v>
      </c>
      <c r="J47" s="15">
        <f t="shared" si="5"/>
        <v>0</v>
      </c>
    </row>
    <row r="48" spans="2:10" x14ac:dyDescent="0.25">
      <c r="B48" s="23"/>
      <c r="C48" s="25"/>
      <c r="D48" s="15"/>
      <c r="E48" s="11"/>
      <c r="F48" s="11"/>
      <c r="G48" s="11"/>
      <c r="H48" s="11"/>
      <c r="J48" s="15">
        <f t="shared" si="5"/>
        <v>0</v>
      </c>
    </row>
    <row r="49" spans="2:10" x14ac:dyDescent="0.25">
      <c r="B49" s="23"/>
      <c r="C49" s="25"/>
      <c r="D49" s="15"/>
      <c r="E49" s="11"/>
      <c r="F49" s="11"/>
      <c r="G49" s="11"/>
      <c r="H49" s="11"/>
      <c r="J49" s="15">
        <f t="shared" si="5"/>
        <v>0</v>
      </c>
    </row>
    <row r="50" spans="2:10" x14ac:dyDescent="0.25">
      <c r="B50" s="23"/>
      <c r="C50" s="10"/>
      <c r="D50" s="15"/>
      <c r="E50" s="11"/>
      <c r="F50" s="11"/>
      <c r="G50" s="11"/>
      <c r="H50" s="11"/>
      <c r="J50" s="15">
        <f t="shared" si="5"/>
        <v>0</v>
      </c>
    </row>
    <row r="51" spans="2:10" x14ac:dyDescent="0.25">
      <c r="B51" s="24"/>
      <c r="C51" s="9" t="s">
        <v>34</v>
      </c>
      <c r="D51" s="16">
        <f>SUM(D45:D50)</f>
        <v>0</v>
      </c>
      <c r="E51" s="16">
        <f>SUM(E45:E50)</f>
        <v>0</v>
      </c>
      <c r="F51" s="16">
        <f>SUM(F45:F50)</f>
        <v>0</v>
      </c>
      <c r="G51" s="16">
        <f>SUM(G45:G50)</f>
        <v>0</v>
      </c>
      <c r="H51" s="16">
        <f>SUM(H45:H50)</f>
        <v>0</v>
      </c>
      <c r="J51" s="16">
        <f t="shared" si="5"/>
        <v>0</v>
      </c>
    </row>
    <row r="52" spans="2:10" x14ac:dyDescent="0.25">
      <c r="B52" s="24"/>
      <c r="C52" s="9" t="s">
        <v>35</v>
      </c>
      <c r="D52" s="16">
        <f>SUM(D51,D43,D35,D31,D27,D16,D11)</f>
        <v>3300000</v>
      </c>
      <c r="E52" s="16">
        <f>SUM(E51,E43,E35,E31,E27,E16,E11)</f>
        <v>0</v>
      </c>
      <c r="F52" s="16">
        <f>SUM(F51,F43,F35,F31,F27,F16,F11)</f>
        <v>0</v>
      </c>
      <c r="G52" s="16">
        <f>SUM(G51,G43,G35,G31,G27,G16,G11)</f>
        <v>0</v>
      </c>
      <c r="H52" s="16">
        <f>SUM(H51,H43,H35,H31,H27,H16,H11)</f>
        <v>0</v>
      </c>
      <c r="J52" s="16">
        <f t="shared" si="5"/>
        <v>3300000</v>
      </c>
    </row>
    <row r="53" spans="2:10" x14ac:dyDescent="0.25">
      <c r="B53" s="6"/>
      <c r="D53"/>
      <c r="E53"/>
      <c r="H53"/>
      <c r="I53"/>
      <c r="J53" t="s">
        <v>36</v>
      </c>
    </row>
    <row r="54" spans="2:10" ht="30" x14ac:dyDescent="0.25">
      <c r="B54" s="67" t="s">
        <v>85</v>
      </c>
      <c r="C54" s="17" t="s">
        <v>85</v>
      </c>
      <c r="D54" s="18"/>
      <c r="E54" s="18"/>
      <c r="F54" s="18"/>
      <c r="G54" s="18"/>
      <c r="H54" s="18"/>
      <c r="I54"/>
      <c r="J54" s="18" t="s">
        <v>36</v>
      </c>
    </row>
    <row r="55" spans="2:10" x14ac:dyDescent="0.25">
      <c r="B55" s="23"/>
      <c r="C55" s="25"/>
      <c r="D55" s="13"/>
      <c r="E55" s="10"/>
      <c r="F55" s="10"/>
      <c r="G55" s="10"/>
      <c r="H55" s="10"/>
      <c r="J55" s="15">
        <f>SUM(D55:H55)</f>
        <v>0</v>
      </c>
    </row>
    <row r="56" spans="2:10" x14ac:dyDescent="0.25">
      <c r="B56" s="23"/>
      <c r="C56" s="25"/>
      <c r="D56" s="13"/>
      <c r="E56" s="10"/>
      <c r="F56" s="10"/>
      <c r="G56" s="10"/>
      <c r="H56" s="10"/>
      <c r="J56" s="15">
        <f>SUM(D56:H56)</f>
        <v>0</v>
      </c>
    </row>
    <row r="57" spans="2:10" x14ac:dyDescent="0.25">
      <c r="B57" s="24"/>
      <c r="C57" s="9" t="s">
        <v>37</v>
      </c>
      <c r="D57" s="16">
        <f>SUM(D55:D56)</f>
        <v>0</v>
      </c>
      <c r="E57" s="16">
        <f>SUM(E55:E56)</f>
        <v>0</v>
      </c>
      <c r="F57" s="16">
        <f>SUM(F55:F56)</f>
        <v>0</v>
      </c>
      <c r="G57" s="16">
        <f>SUM(G55:G56)</f>
        <v>0</v>
      </c>
      <c r="H57" s="16">
        <f>SUM(H55:H56)</f>
        <v>0</v>
      </c>
      <c r="J57" s="16">
        <f>SUM(D57:H57)</f>
        <v>0</v>
      </c>
    </row>
    <row r="58" spans="2:10" x14ac:dyDescent="0.25">
      <c r="B58" s="6"/>
      <c r="D58"/>
      <c r="E58"/>
      <c r="H58"/>
      <c r="I58"/>
      <c r="J58" t="s">
        <v>36</v>
      </c>
    </row>
    <row r="59" spans="2:10" s="1" customFormat="1" ht="30" x14ac:dyDescent="0.25">
      <c r="B59" s="19" t="s">
        <v>38</v>
      </c>
      <c r="C59" s="19"/>
      <c r="D59" s="20">
        <f t="shared" ref="D59:J59" si="6">SUM(D57,D52)</f>
        <v>3300000</v>
      </c>
      <c r="E59" s="20">
        <f t="shared" si="6"/>
        <v>0</v>
      </c>
      <c r="F59" s="20">
        <f t="shared" si="6"/>
        <v>0</v>
      </c>
      <c r="G59" s="20">
        <f t="shared" si="6"/>
        <v>0</v>
      </c>
      <c r="H59" s="20">
        <f t="shared" si="6"/>
        <v>0</v>
      </c>
      <c r="I59" s="7">
        <f t="shared" si="6"/>
        <v>0</v>
      </c>
      <c r="J59" s="20">
        <f t="shared" si="6"/>
        <v>3300000</v>
      </c>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row r="74" spans="2:2" x14ac:dyDescent="0.25">
      <c r="B74" s="6"/>
    </row>
  </sheetData>
  <pageMargins left="0.7" right="0.7" top="0.75" bottom="0.75" header="0.3" footer="0.3"/>
  <pageSetup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CBC8CA28291A74DAC177D876E6EAEAC" ma:contentTypeVersion="11" ma:contentTypeDescription="Create a new document." ma:contentTypeScope="" ma:versionID="d0850b0c680c8bb8a62f00a9846b3e42">
  <xsd:schema xmlns:xsd="http://www.w3.org/2001/XMLSchema" xmlns:xs="http://www.w3.org/2001/XMLSchema" xmlns:p="http://schemas.microsoft.com/office/2006/metadata/properties" xmlns:ns2="d5b9027e-a9b8-4750-9420-f45a5454826b" xmlns:ns3="95a59f1f-92b7-4bec-86ce-9d6add985220" targetNamespace="http://schemas.microsoft.com/office/2006/metadata/properties" ma:root="true" ma:fieldsID="2b5d33ea4dee2a05ef0a8a81200616e6" ns2:_="" ns3:_="">
    <xsd:import namespace="d5b9027e-a9b8-4750-9420-f45a5454826b"/>
    <xsd:import namespace="95a59f1f-92b7-4bec-86ce-9d6add98522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b9027e-a9b8-4750-9420-f45a545482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7c0b7209-8b30-4d9f-9476-6b035fe2b63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5a59f1f-92b7-4bec-86ce-9d6add985220"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5a59f1f-92b7-4bec-86ce-9d6add985220">
      <UserInfo>
        <DisplayName>Dunne, Jo</DisplayName>
        <AccountId>50</AccountId>
        <AccountType/>
      </UserInfo>
      <UserInfo>
        <DisplayName>Limited Access System Group</DisplayName>
        <AccountId>62</AccountId>
        <AccountType/>
      </UserInfo>
      <UserInfo>
        <DisplayName>Aratani, Tyler (Admin)</DisplayName>
        <AccountId>16</AccountId>
        <AccountType/>
      </UserInfo>
      <UserInfo>
        <DisplayName>Laramee, Leah J</DisplayName>
        <AccountId>17</AccountId>
        <AccountType/>
      </UserInfo>
      <UserInfo>
        <DisplayName>Rapkoch, Claudia L</DisplayName>
        <AccountId>14</AccountId>
        <AccountType/>
      </UserInfo>
      <UserInfo>
        <DisplayName>Schafer, Monique M</DisplayName>
        <AccountId>6</AccountId>
        <AccountType/>
      </UserInfo>
    </SharedWithUsers>
    <lcf76f155ced4ddcb4097134ff3c332f xmlns="d5b9027e-a9b8-4750-9420-f45a5454826b">
      <Terms xmlns="http://schemas.microsoft.com/office/infopath/2007/PartnerControls"/>
    </lcf76f155ced4ddcb4097134ff3c332f>
  </documentManagement>
</p:properties>
</file>

<file path=customXml/item4.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Props1.xml><?xml version="1.0" encoding="utf-8"?>
<ds:datastoreItem xmlns:ds="http://schemas.openxmlformats.org/officeDocument/2006/customXml" ds:itemID="{F8EA74FC-C3EA-484A-99E3-5941D2AC6D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b9027e-a9b8-4750-9420-f45a5454826b"/>
    <ds:schemaRef ds:uri="95a59f1f-92b7-4bec-86ce-9d6add9852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3.xml><?xml version="1.0" encoding="utf-8"?>
<ds:datastoreItem xmlns:ds="http://schemas.openxmlformats.org/officeDocument/2006/customXml" ds:itemID="{68222176-22B4-47AB-AB9E-BB248AC3A7F3}">
  <ds:schemaRefs>
    <ds:schemaRef ds:uri="d5b9027e-a9b8-4750-9420-f45a5454826b"/>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95a59f1f-92b7-4bec-86ce-9d6add985220"/>
    <ds:schemaRef ds:uri="http://www.w3.org/XML/1998/namespace"/>
    <ds:schemaRef ds:uri="http://purl.org/dc/dcmitype/"/>
  </ds:schemaRefs>
</ds:datastoreItem>
</file>

<file path=customXml/itemProps4.xml><?xml version="1.0" encoding="utf-8"?>
<ds:datastoreItem xmlns:ds="http://schemas.openxmlformats.org/officeDocument/2006/customXml" ds:itemID="{5A2572C9-94E8-4C6B-8BD4-9D0B9DF7E5A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Overview</vt:lpstr>
      <vt:lpstr>Consolidated Budget</vt:lpstr>
      <vt:lpstr>HSEO - Staff and Admin</vt:lpstr>
      <vt:lpstr>1. Skyline Connection</vt:lpstr>
      <vt:lpstr>2. Paratransit Electrification</vt:lpstr>
      <vt:lpstr>3. Honolulu Micromobility</vt:lpstr>
      <vt:lpstr>4.Complete Streets</vt:lpstr>
      <vt:lpstr>5. Affordable Green Housing</vt:lpstr>
      <vt:lpstr>6. Green Building Library</vt:lpstr>
      <vt:lpstr>7.  Energy Efficiency Upgrades</vt:lpstr>
      <vt:lpstr>8. Decentralized Compost</vt:lpstr>
      <vt:lpstr>9. Cardboard and Composting</vt:lpstr>
      <vt:lpstr>10. Reusable Foodware</vt:lpstr>
      <vt:lpstr>11. Compost and Containers</vt:lpstr>
      <vt:lpstr>12. Transfer Station Life Ext.</vt:lpstr>
      <vt:lpstr>13. Waste and Land Management</vt:lpstr>
      <vt:lpstr>14. Million Trees</vt:lpstr>
      <vt:lpstr>15. Maui Biochar</vt:lpstr>
      <vt:lpstr>16. Reforestation</vt:lpstr>
      <vt:lpstr>Sample Budget 2</vt:lpstr>
      <vt:lpstr>Sample Budget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2024-03-28T20:07:42Z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0x0101002CBC8CA28291A74DAC177D876E6EAEAC</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