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6BE8583F-44CC-42B0-84B0-1DC6D3DFFDE2}" xr6:coauthVersionLast="47" xr6:coauthVersionMax="47" xr10:uidLastSave="{00000000-0000-0000-0000-000000000000}"/>
  <bookViews>
    <workbookView xWindow="22932" yWindow="-108" windowWidth="23256" windowHeight="12576" tabRatio="939" xr2:uid="{AAC398A2-E95D-4231-A920-55B8B1C73F3F}"/>
  </bookViews>
  <sheets>
    <sheet name="GSAQI Consolidated Budget" sheetId="30" r:id="rId1"/>
    <sheet name="Sustainable Agriculture" sheetId="16" r:id="rId2"/>
    <sheet name="Idaho K-12 Energy Eff. Program" sheetId="28" r:id="rId3"/>
    <sheet name="Sustainable Land Management" sheetId="29" r:id="rId4"/>
    <sheet name="Conservation and Restoration" sheetId="31" r:id="rId5"/>
    <sheet name="Waste Diversion Program" sheetId="27" r:id="rId6"/>
  </sheets>
  <definedNames>
    <definedName name="_xlnm._FilterDatabase" localSheetId="4" hidden="1">'Conservation and Restoration'!#REF!</definedName>
    <definedName name="_xlnm._FilterDatabase" localSheetId="0" hidden="1">'GSAQI Consolidated Budget'!#REF!</definedName>
    <definedName name="_xlnm._FilterDatabase" localSheetId="2" hidden="1">'Idaho K-12 Energy Eff. Program'!#REF!</definedName>
    <definedName name="_xlnm._FilterDatabase" localSheetId="1" hidden="1">'Sustainable Agriculture'!#REF!</definedName>
    <definedName name="_xlnm._FilterDatabase" localSheetId="3" hidden="1">'Sustainable Land Management'!#REF!</definedName>
    <definedName name="_xlnm._FilterDatabase" localSheetId="5" hidden="1">'Waste Diversion Program'!#REF!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7" i="16" l="1"/>
  <c r="H14" i="27" l="1"/>
  <c r="G14" i="27"/>
  <c r="F14" i="27"/>
  <c r="E14" i="27"/>
  <c r="D14" i="27"/>
  <c r="H13" i="27"/>
  <c r="G13" i="27"/>
  <c r="F13" i="27"/>
  <c r="E13" i="27"/>
  <c r="D13" i="27"/>
  <c r="H13" i="31"/>
  <c r="G13" i="31"/>
  <c r="F13" i="31"/>
  <c r="E13" i="31"/>
  <c r="D13" i="31"/>
  <c r="H13" i="29"/>
  <c r="G13" i="29"/>
  <c r="F13" i="29"/>
  <c r="E13" i="29"/>
  <c r="D13" i="29"/>
  <c r="H16" i="28"/>
  <c r="G16" i="28"/>
  <c r="F16" i="28"/>
  <c r="E16" i="28"/>
  <c r="H19" i="16"/>
  <c r="G19" i="16"/>
  <c r="F19" i="16"/>
  <c r="E19" i="16"/>
  <c r="D19" i="16"/>
  <c r="H17" i="16"/>
  <c r="G17" i="16"/>
  <c r="F17" i="16"/>
  <c r="E17" i="16"/>
  <c r="D17" i="16"/>
  <c r="D16" i="28"/>
  <c r="H9" i="30"/>
  <c r="G9" i="30"/>
  <c r="F9" i="30"/>
  <c r="E9" i="30"/>
  <c r="E7" i="30"/>
  <c r="D7" i="30"/>
  <c r="D7" i="16"/>
  <c r="D7" i="28"/>
  <c r="J27" i="27"/>
  <c r="J44" i="31"/>
  <c r="J22" i="31"/>
  <c r="D8" i="31"/>
  <c r="E8" i="31" s="1"/>
  <c r="F8" i="31" s="1"/>
  <c r="G8" i="31" s="1"/>
  <c r="H8" i="31" s="1"/>
  <c r="J49" i="29"/>
  <c r="J27" i="29"/>
  <c r="J54" i="28"/>
  <c r="J29" i="28"/>
  <c r="F8" i="29"/>
  <c r="G8" i="29" s="1"/>
  <c r="H8" i="29" s="1"/>
  <c r="E8" i="29"/>
  <c r="F8" i="28"/>
  <c r="G8" i="28" s="1"/>
  <c r="H8" i="28" s="1"/>
  <c r="E8" i="28"/>
  <c r="D27" i="27"/>
  <c r="J8" i="27"/>
  <c r="F8" i="27"/>
  <c r="G8" i="27" s="1"/>
  <c r="H8" i="27" s="1"/>
  <c r="E8" i="27"/>
  <c r="J48" i="28"/>
  <c r="H27" i="27" l="1"/>
  <c r="G27" i="27"/>
  <c r="F27" i="27"/>
  <c r="E27" i="27"/>
  <c r="H22" i="31"/>
  <c r="G22" i="31"/>
  <c r="F22" i="31"/>
  <c r="E22" i="31"/>
  <c r="D22" i="31"/>
  <c r="H27" i="29"/>
  <c r="G27" i="29"/>
  <c r="F27" i="29"/>
  <c r="E27" i="29"/>
  <c r="D27" i="29"/>
  <c r="H29" i="28"/>
  <c r="G29" i="28"/>
  <c r="F29" i="28"/>
  <c r="E29" i="28"/>
  <c r="D29" i="28"/>
  <c r="J30" i="16"/>
  <c r="J19" i="31"/>
  <c r="J18" i="31"/>
  <c r="D9" i="27"/>
  <c r="E9" i="27" s="1"/>
  <c r="D8" i="27"/>
  <c r="J37" i="28"/>
  <c r="J36" i="28"/>
  <c r="D8" i="28"/>
  <c r="D11" i="16"/>
  <c r="D9" i="16"/>
  <c r="F9" i="27" l="1"/>
  <c r="G9" i="27" s="1"/>
  <c r="H9" i="27" s="1"/>
  <c r="J10" i="28"/>
  <c r="J8" i="28"/>
  <c r="J49" i="28"/>
  <c r="J39" i="31"/>
  <c r="J9" i="28" l="1"/>
  <c r="J15" i="28" l="1"/>
  <c r="E11" i="16"/>
  <c r="F11" i="16" s="1"/>
  <c r="E41" i="16"/>
  <c r="F41" i="16"/>
  <c r="G41" i="16"/>
  <c r="H41" i="16"/>
  <c r="D41" i="16"/>
  <c r="J39" i="16"/>
  <c r="J38" i="16"/>
  <c r="J36" i="16"/>
  <c r="D8" i="29"/>
  <c r="E9" i="16"/>
  <c r="J20" i="31"/>
  <c r="J21" i="31"/>
  <c r="J18" i="29"/>
  <c r="J19" i="29"/>
  <c r="J20" i="28"/>
  <c r="J21" i="28"/>
  <c r="J50" i="27"/>
  <c r="J42" i="27"/>
  <c r="J37" i="27"/>
  <c r="J38" i="27"/>
  <c r="J39" i="27"/>
  <c r="J40" i="27"/>
  <c r="J35" i="27"/>
  <c r="J31" i="27"/>
  <c r="J18" i="27"/>
  <c r="J19" i="27"/>
  <c r="J22" i="16"/>
  <c r="J44" i="28"/>
  <c r="I52" i="31"/>
  <c r="J49" i="31"/>
  <c r="H44" i="31"/>
  <c r="G44" i="31"/>
  <c r="F44" i="31"/>
  <c r="E44" i="31"/>
  <c r="D44" i="31"/>
  <c r="J43" i="31"/>
  <c r="J42" i="31"/>
  <c r="J41" i="31"/>
  <c r="J40" i="31"/>
  <c r="J38" i="31"/>
  <c r="H36" i="31"/>
  <c r="G36" i="31"/>
  <c r="F36" i="31"/>
  <c r="E36" i="31"/>
  <c r="D36" i="31"/>
  <c r="J35" i="31"/>
  <c r="J34" i="31"/>
  <c r="J33" i="31"/>
  <c r="J32" i="31"/>
  <c r="H30" i="31"/>
  <c r="G30" i="31"/>
  <c r="F30" i="31"/>
  <c r="E30" i="31"/>
  <c r="D30" i="31"/>
  <c r="J29" i="31"/>
  <c r="J28" i="31"/>
  <c r="H26" i="31"/>
  <c r="G26" i="31"/>
  <c r="F26" i="31"/>
  <c r="E26" i="31"/>
  <c r="D26" i="31"/>
  <c r="J26" i="31" s="1"/>
  <c r="J25" i="31"/>
  <c r="J24" i="31"/>
  <c r="I16" i="31"/>
  <c r="J15" i="31"/>
  <c r="J14" i="31"/>
  <c r="I11" i="31"/>
  <c r="J10" i="31"/>
  <c r="J9" i="31"/>
  <c r="I57" i="29"/>
  <c r="J54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J26" i="29"/>
  <c r="J25" i="29"/>
  <c r="J24" i="29"/>
  <c r="J23" i="29"/>
  <c r="J22" i="29"/>
  <c r="J21" i="29"/>
  <c r="J20" i="29"/>
  <c r="I16" i="29"/>
  <c r="D16" i="29"/>
  <c r="J15" i="29"/>
  <c r="J14" i="29"/>
  <c r="I11" i="29"/>
  <c r="E11" i="29"/>
  <c r="D11" i="29"/>
  <c r="J10" i="29"/>
  <c r="J9" i="29"/>
  <c r="I62" i="28"/>
  <c r="J59" i="28"/>
  <c r="H54" i="28"/>
  <c r="H13" i="30" s="1"/>
  <c r="G54" i="28"/>
  <c r="F54" i="28"/>
  <c r="E54" i="28"/>
  <c r="D54" i="28"/>
  <c r="J53" i="28"/>
  <c r="J52" i="28"/>
  <c r="J51" i="28"/>
  <c r="J50" i="28"/>
  <c r="H46" i="28"/>
  <c r="G46" i="28"/>
  <c r="G12" i="30" s="1"/>
  <c r="F46" i="28"/>
  <c r="F12" i="30" s="1"/>
  <c r="E46" i="28"/>
  <c r="D46" i="28"/>
  <c r="J45" i="28"/>
  <c r="J43" i="28"/>
  <c r="J42" i="28"/>
  <c r="J41" i="28"/>
  <c r="H39" i="28"/>
  <c r="G39" i="28"/>
  <c r="F39" i="28"/>
  <c r="E39" i="28"/>
  <c r="D39" i="28"/>
  <c r="J38" i="28"/>
  <c r="J35" i="28"/>
  <c r="H33" i="28"/>
  <c r="G33" i="28"/>
  <c r="F33" i="28"/>
  <c r="E33" i="28"/>
  <c r="D33" i="28"/>
  <c r="J32" i="28"/>
  <c r="J31" i="28"/>
  <c r="J28" i="28"/>
  <c r="J27" i="28"/>
  <c r="J26" i="28"/>
  <c r="J25" i="28"/>
  <c r="J24" i="28"/>
  <c r="J23" i="28"/>
  <c r="J22" i="28"/>
  <c r="I18" i="28"/>
  <c r="I12" i="28"/>
  <c r="I58" i="27"/>
  <c r="J55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E10" i="30" s="1"/>
  <c r="D31" i="27"/>
  <c r="J30" i="27"/>
  <c r="J29" i="27"/>
  <c r="J26" i="27"/>
  <c r="J25" i="27"/>
  <c r="J24" i="27"/>
  <c r="J23" i="27"/>
  <c r="J22" i="27"/>
  <c r="J21" i="27"/>
  <c r="J20" i="27"/>
  <c r="I16" i="27"/>
  <c r="J15" i="27"/>
  <c r="J14" i="27"/>
  <c r="I11" i="27"/>
  <c r="D11" i="27"/>
  <c r="J10" i="27"/>
  <c r="J9" i="27"/>
  <c r="J56" i="16"/>
  <c r="E51" i="16"/>
  <c r="F51" i="16"/>
  <c r="G51" i="16"/>
  <c r="H51" i="16"/>
  <c r="D51" i="16"/>
  <c r="E47" i="16"/>
  <c r="F47" i="16"/>
  <c r="G47" i="16"/>
  <c r="H47" i="16"/>
  <c r="D47" i="16"/>
  <c r="J46" i="16"/>
  <c r="J37" i="16"/>
  <c r="J40" i="16"/>
  <c r="J43" i="16"/>
  <c r="J44" i="16"/>
  <c r="J45" i="16"/>
  <c r="J49" i="16"/>
  <c r="J50" i="16"/>
  <c r="E34" i="16"/>
  <c r="F34" i="16"/>
  <c r="G34" i="16"/>
  <c r="H34" i="16"/>
  <c r="D34" i="16"/>
  <c r="J33" i="16"/>
  <c r="J34" i="16" s="1"/>
  <c r="J32" i="16"/>
  <c r="E30" i="16"/>
  <c r="F30" i="16"/>
  <c r="G30" i="16"/>
  <c r="H30" i="16"/>
  <c r="D30" i="16"/>
  <c r="J24" i="16"/>
  <c r="J25" i="16"/>
  <c r="J26" i="16"/>
  <c r="J27" i="16"/>
  <c r="J28" i="16"/>
  <c r="J29" i="16"/>
  <c r="J23" i="16"/>
  <c r="D53" i="29" l="1"/>
  <c r="D55" i="29" s="1"/>
  <c r="D11" i="31"/>
  <c r="H12" i="30"/>
  <c r="G13" i="30"/>
  <c r="E11" i="30"/>
  <c r="E12" i="30"/>
  <c r="J30" i="31"/>
  <c r="H11" i="30"/>
  <c r="G11" i="30"/>
  <c r="F11" i="30"/>
  <c r="E13" i="30"/>
  <c r="D13" i="30"/>
  <c r="F13" i="30"/>
  <c r="J41" i="16"/>
  <c r="D14" i="16"/>
  <c r="D20" i="16"/>
  <c r="D12" i="28"/>
  <c r="J51" i="16"/>
  <c r="J47" i="16"/>
  <c r="F16" i="29"/>
  <c r="F11" i="29"/>
  <c r="F53" i="29" s="1"/>
  <c r="G11" i="16"/>
  <c r="F9" i="16"/>
  <c r="J10" i="16"/>
  <c r="E11" i="27"/>
  <c r="E14" i="16"/>
  <c r="E16" i="29"/>
  <c r="D16" i="27"/>
  <c r="G10" i="30"/>
  <c r="J18" i="16"/>
  <c r="F10" i="30"/>
  <c r="H10" i="30"/>
  <c r="D10" i="30"/>
  <c r="J46" i="28"/>
  <c r="J33" i="28"/>
  <c r="D12" i="30"/>
  <c r="J39" i="28"/>
  <c r="J36" i="31"/>
  <c r="D9" i="30"/>
  <c r="J41" i="29"/>
  <c r="D11" i="30"/>
  <c r="D50" i="29"/>
  <c r="D54" i="27" l="1"/>
  <c r="D51" i="27"/>
  <c r="D57" i="29"/>
  <c r="E53" i="29"/>
  <c r="D55" i="16"/>
  <c r="E50" i="29"/>
  <c r="F50" i="29"/>
  <c r="F55" i="29"/>
  <c r="D52" i="16"/>
  <c r="D18" i="28"/>
  <c r="D58" i="28" s="1"/>
  <c r="J10" i="30"/>
  <c r="F14" i="16"/>
  <c r="E20" i="16"/>
  <c r="E16" i="31"/>
  <c r="E11" i="31"/>
  <c r="G9" i="16"/>
  <c r="G16" i="29"/>
  <c r="G11" i="29"/>
  <c r="G53" i="29" s="1"/>
  <c r="E16" i="27"/>
  <c r="E54" i="27" s="1"/>
  <c r="F11" i="27"/>
  <c r="E12" i="28"/>
  <c r="D16" i="31"/>
  <c r="D48" i="31" s="1"/>
  <c r="J8" i="29"/>
  <c r="J11" i="29" s="1"/>
  <c r="H11" i="16"/>
  <c r="J11" i="30"/>
  <c r="J12" i="30"/>
  <c r="J9" i="30"/>
  <c r="J13" i="30"/>
  <c r="D56" i="27" l="1"/>
  <c r="D8" i="30"/>
  <c r="D57" i="16"/>
  <c r="E48" i="31"/>
  <c r="E55" i="29"/>
  <c r="E55" i="16"/>
  <c r="G55" i="29"/>
  <c r="F57" i="29"/>
  <c r="D55" i="28"/>
  <c r="D60" i="28"/>
  <c r="D59" i="16"/>
  <c r="E45" i="31"/>
  <c r="D45" i="31"/>
  <c r="D50" i="31"/>
  <c r="E51" i="27"/>
  <c r="E56" i="27"/>
  <c r="J16" i="28"/>
  <c r="G14" i="16"/>
  <c r="G20" i="16"/>
  <c r="H11" i="29"/>
  <c r="G50" i="29"/>
  <c r="F20" i="16"/>
  <c r="F55" i="16" s="1"/>
  <c r="G11" i="27"/>
  <c r="H9" i="16"/>
  <c r="E50" i="31"/>
  <c r="F16" i="27"/>
  <c r="F54" i="27" s="1"/>
  <c r="J19" i="16"/>
  <c r="J11" i="16"/>
  <c r="E18" i="28"/>
  <c r="F11" i="31"/>
  <c r="F12" i="28"/>
  <c r="E52" i="16"/>
  <c r="D58" i="27" l="1"/>
  <c r="E57" i="16"/>
  <c r="E57" i="29"/>
  <c r="E8" i="30"/>
  <c r="E14" i="30" s="1"/>
  <c r="E58" i="28"/>
  <c r="G55" i="16"/>
  <c r="G57" i="16"/>
  <c r="D62" i="28"/>
  <c r="D16" i="30"/>
  <c r="E55" i="28"/>
  <c r="E52" i="31"/>
  <c r="D52" i="31"/>
  <c r="E58" i="27"/>
  <c r="F51" i="27"/>
  <c r="F56" i="27"/>
  <c r="J17" i="28"/>
  <c r="J11" i="28"/>
  <c r="J16" i="16"/>
  <c r="H14" i="16"/>
  <c r="J8" i="16"/>
  <c r="F16" i="31"/>
  <c r="G52" i="16"/>
  <c r="F57" i="16"/>
  <c r="G11" i="31"/>
  <c r="G16" i="31"/>
  <c r="J8" i="31"/>
  <c r="J11" i="31" s="1"/>
  <c r="F52" i="16"/>
  <c r="D14" i="30"/>
  <c r="G57" i="29"/>
  <c r="J17" i="16"/>
  <c r="J9" i="16"/>
  <c r="G16" i="27"/>
  <c r="G54" i="27" s="1"/>
  <c r="E59" i="16"/>
  <c r="F7" i="30"/>
  <c r="F18" i="28"/>
  <c r="G12" i="28"/>
  <c r="H11" i="27"/>
  <c r="J13" i="27"/>
  <c r="J16" i="27" s="1"/>
  <c r="J51" i="27" s="1"/>
  <c r="J11" i="27"/>
  <c r="H16" i="29"/>
  <c r="J13" i="29"/>
  <c r="J16" i="29" s="1"/>
  <c r="J53" i="29" l="1"/>
  <c r="J55" i="29" s="1"/>
  <c r="J50" i="29"/>
  <c r="F48" i="31"/>
  <c r="F50" i="31" s="1"/>
  <c r="H53" i="29"/>
  <c r="E60" i="28"/>
  <c r="E62" i="28" s="1"/>
  <c r="G48" i="31"/>
  <c r="G50" i="31" s="1"/>
  <c r="G7" i="30"/>
  <c r="F8" i="30"/>
  <c r="F58" i="28"/>
  <c r="F60" i="28" s="1"/>
  <c r="F58" i="27"/>
  <c r="H50" i="29"/>
  <c r="F55" i="28"/>
  <c r="F45" i="31"/>
  <c r="G51" i="27"/>
  <c r="G56" i="27"/>
  <c r="G59" i="16"/>
  <c r="F59" i="16"/>
  <c r="H20" i="16"/>
  <c r="H16" i="27"/>
  <c r="G45" i="31"/>
  <c r="J13" i="31"/>
  <c r="J16" i="31" s="1"/>
  <c r="J45" i="31" s="1"/>
  <c r="H18" i="28"/>
  <c r="H12" i="28"/>
  <c r="J12" i="28"/>
  <c r="D18" i="30"/>
  <c r="H11" i="31"/>
  <c r="H16" i="31"/>
  <c r="J20" i="16"/>
  <c r="J52" i="16" s="1"/>
  <c r="J14" i="16"/>
  <c r="G18" i="28"/>
  <c r="G58" i="28" s="1"/>
  <c r="H58" i="28" l="1"/>
  <c r="E16" i="30"/>
  <c r="E18" i="30" s="1"/>
  <c r="H48" i="31"/>
  <c r="H55" i="16"/>
  <c r="G58" i="27"/>
  <c r="H8" i="30"/>
  <c r="F62" i="28"/>
  <c r="F16" i="30"/>
  <c r="G60" i="28"/>
  <c r="G16" i="30" s="1"/>
  <c r="G8" i="30"/>
  <c r="H60" i="28"/>
  <c r="F52" i="31"/>
  <c r="H55" i="29"/>
  <c r="H51" i="27"/>
  <c r="J14" i="28"/>
  <c r="J18" i="28" s="1"/>
  <c r="H55" i="28"/>
  <c r="H7" i="30"/>
  <c r="J7" i="30" s="1"/>
  <c r="H52" i="16"/>
  <c r="G55" i="28"/>
  <c r="H45" i="31"/>
  <c r="F14" i="30"/>
  <c r="G52" i="31"/>
  <c r="J58" i="28" l="1"/>
  <c r="J55" i="28"/>
  <c r="J55" i="16"/>
  <c r="J59" i="16" s="1"/>
  <c r="D24" i="30" s="1"/>
  <c r="J48" i="31"/>
  <c r="H50" i="31"/>
  <c r="J50" i="31" s="1"/>
  <c r="J57" i="29"/>
  <c r="D26" i="30" s="1"/>
  <c r="H57" i="16"/>
  <c r="H57" i="29"/>
  <c r="G14" i="30"/>
  <c r="G18" i="30" s="1"/>
  <c r="J60" i="28"/>
  <c r="H62" i="28"/>
  <c r="H56" i="27"/>
  <c r="J54" i="27"/>
  <c r="H14" i="30"/>
  <c r="G62" i="28"/>
  <c r="F18" i="30"/>
  <c r="J8" i="30"/>
  <c r="H52" i="31" l="1"/>
  <c r="H59" i="16"/>
  <c r="J52" i="31"/>
  <c r="D27" i="30" s="1"/>
  <c r="J62" i="28"/>
  <c r="D25" i="30" s="1"/>
  <c r="J56" i="27"/>
  <c r="J58" i="27" s="1"/>
  <c r="D28" i="30" s="1"/>
  <c r="H58" i="27"/>
  <c r="H16" i="30"/>
  <c r="J16" i="30" s="1"/>
  <c r="J14" i="30"/>
  <c r="D29" i="30" l="1"/>
  <c r="J18" i="30"/>
  <c r="H18" i="30"/>
  <c r="E26" i="30" l="1"/>
  <c r="E25" i="30"/>
  <c r="E24" i="30"/>
  <c r="E27" i="30"/>
  <c r="E28" i="30"/>
  <c r="E29" i="30" l="1"/>
</calcChain>
</file>

<file path=xl/sharedStrings.xml><?xml version="1.0" encoding="utf-8"?>
<sst xmlns="http://schemas.openxmlformats.org/spreadsheetml/2006/main" count="330" uniqueCount="79">
  <si>
    <t>Gem State Air Quality Initiative Consolidated Budget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</si>
  <si>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</si>
  <si>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</si>
  <si>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</si>
  <si>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</si>
  <si>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</si>
  <si>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</si>
  <si>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</si>
  <si>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</si>
  <si>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</si>
  <si>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</si>
  <si>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</si>
  <si>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</si>
  <si>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</si>
  <si>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</si>
  <si>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</si>
  <si>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</si>
  <si>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</si>
  <si>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</si>
  <si>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</si>
  <si>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</si>
  <si>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</si>
  <si>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</si>
  <si>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MEASURE</t>
  </si>
  <si>
    <t>Measure Number</t>
  </si>
  <si>
    <t>Measure Name</t>
  </si>
  <si>
    <t>Total Cost</t>
  </si>
  <si>
    <t>% of Total</t>
  </si>
  <si>
    <t>Idaho K-12 Energy Efficiency Program</t>
  </si>
  <si>
    <t>Waste Diversion Program</t>
  </si>
  <si>
    <t>Total</t>
  </si>
  <si>
    <t xml:space="preserve">This Excel Workbook is provided to aid applicants in developing the required budget table(s) within the budget narrative.  </t>
  </si>
  <si>
    <t>Personnel</t>
  </si>
  <si>
    <t> </t>
  </si>
  <si>
    <t>GSAQI Project Manager (60% FTE @ $88,300/yr, 3% COLA/yr)</t>
  </si>
  <si>
    <t xml:space="preserve"> Fringe Benefits </t>
  </si>
  <si>
    <t>Contracts Officer</t>
  </si>
  <si>
    <t xml:space="preserve"> Travel </t>
  </si>
  <si>
    <t>In-state travel to project locations for site visits; 2 trips per year (1 South Idaho, 1 North Idaho, 4 nights each) / 8 nights in hotel; 8 days per diem</t>
  </si>
  <si>
    <t>Perdiem State of Idaho In-State $55 per day x 8 days</t>
  </si>
  <si>
    <t>Hotel rate per night $150. x 8 nights</t>
  </si>
  <si>
    <t xml:space="preserve"> Equipment </t>
  </si>
  <si>
    <t xml:space="preserve"> </t>
  </si>
  <si>
    <t xml:space="preserve"> Supplies </t>
  </si>
  <si>
    <t>Supplies</t>
  </si>
  <si>
    <t xml:space="preserve">Office Supplies for GSAQI Program Manager and Contracts Officer: software, notepads, pens, folders. </t>
  </si>
  <si>
    <t xml:space="preserve"> Contractual </t>
  </si>
  <si>
    <t>Contract for Amplifund support (PSC and Subaward software)</t>
  </si>
  <si>
    <t>Contract for development of a GHG and co-pollutant emission redcutions quantification tool for AOFEP</t>
  </si>
  <si>
    <t>OTHER</t>
  </si>
  <si>
    <t>Subaward to University of Idaho for Healthy Soils Program to implement climate smart ag practice on 35,000 acres @ $36/acre; purchase 5 no-till drills,fertilizer applicators; purchase 2 portable GHG gas analyzer</t>
  </si>
  <si>
    <t>Indirect Costs</t>
  </si>
  <si>
    <t>Indirect Rate 36.85%</t>
  </si>
  <si>
    <t>Sub Award to Idaho Department of Eduction - Building efficiency for K-12 schools; for 60 buildings/year in year 2 and 3 @ $166,733/building and 10% administrative costs for Idaho State Department of Education</t>
  </si>
  <si>
    <t>TOTAL CONTRACTUAL</t>
  </si>
  <si>
    <t>Other</t>
  </si>
  <si>
    <t>Sub Award to Idaho Department of Lands (9,837 acres over 5-years @$2,135/acre)</t>
  </si>
  <si>
    <t>Sub Award to Idaho Department of Fish and Game (1,792 acres over 5 yearss @$767/acre)</t>
  </si>
  <si>
    <t>Contract for development of a GHG and co-pollutant emission redcutions quantification tool for the Conservation and Restoration Program</t>
  </si>
  <si>
    <t>Sub Award to Idaho Department of Lands (12,634 acres conserved @ $317/acre over 5 years; 291 acres restored @ $6,873/ acre over 5 years)</t>
  </si>
  <si>
    <t>Sub Award to Idaho Department of Fish and Game (3,000 acres conserved @$900/acre over 5 years; 1,075 acres restored @$1,951/acre)</t>
  </si>
  <si>
    <t>Sub Award to Idaho Coalition of Land Trusts (3000 acres conserved @ $367/acres over 5 years)</t>
  </si>
  <si>
    <t xml:space="preserve"> Contracts Officer (25% FTE @ $70,000/yr, 3% COLA)</t>
  </si>
  <si>
    <t xml:space="preserve"> Contracts Officer</t>
  </si>
  <si>
    <t>Sub Awards to cities or Counties for Waste Diversion Program to create and expand programs to divert 35,000 tons for recycling @ $95/ton and 35,000 tons for composting @ $103/ton</t>
  </si>
  <si>
    <t>Idaho K-12 Energy Efficiency in Buildings</t>
  </si>
  <si>
    <t>Sustainable Agriculture Program</t>
  </si>
  <si>
    <t>Sustainable Land Management Program</t>
  </si>
  <si>
    <t>Conservation and Restoration Program</t>
  </si>
  <si>
    <t xml:space="preserve">Office set up for GSAQI Program Manager:    Desk $2500, Chair $500, Monitor Arms $200, docking station for laptop $200, Laptop $1700, 2 Monitors $265 ea/ $530. </t>
  </si>
  <si>
    <t xml:space="preserve">Office set up for Contracts Officer  :    Desk $2500, Chair $500, Monitor Arms $200, docking station for laptop $200, laptop $1700, 2 Monitors $265 ea/ $530. </t>
  </si>
  <si>
    <t>Participant Support Cost Agreements for Animal Operations and Farm Energy Efficiency Program to implement AgStar practice on 115,000 cows @ $194.88/cow; enteric fermentation practice on 25,000 cows @ $75.80/cow; improve energy efficiency on 555 irrigation pumps @ $1,260/pump</t>
  </si>
  <si>
    <t>Gem State Air Quality Intiative (GSAQI) Project Manager (5% FTE @ $88,300/yr, 3% COLA/yr)</t>
  </si>
  <si>
    <t>GSAQI Project Manager (5% FTE @ $88,300/yr, 3% COLA/yr)</t>
  </si>
  <si>
    <t>GSAQI Project Manager (10% FTE @ $88,300/yr, 3% COLA/yr)</t>
  </si>
  <si>
    <t>GSAQI Project Manager 20% FTE at $88,300/yr, 3% COLA</t>
  </si>
  <si>
    <t>GSAQI Project Manager</t>
  </si>
  <si>
    <t>Contract for development of a GHG and co-pollutant emission redcutions quantification tool for the Sustainable Land Management Program</t>
  </si>
  <si>
    <t>Contracts Officer (75% FTE @ $70,000/yr, 3% COLA)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</si>
</sst>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.0000_);[Red]\(&quot;$&quot;#,##0.0000\)"/>
    <numFmt numFmtId="166" formatCode="&quot;$&quot;#,##0"/>
    <numFmt numFmtId="167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8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164" fontId="4" fillId="0" borderId="0" xfId="1" applyNumberFormat="1" applyFont="1" applyBorder="1"/>
    <xf numFmtId="0" fontId="5" fillId="5" borderId="8" xfId="0" applyFont="1" applyFill="1" applyBorder="1"/>
    <xf numFmtId="0" fontId="6" fillId="5" borderId="7" xfId="0" applyFont="1" applyFill="1" applyBorder="1" applyAlignment="1">
      <alignment wrapText="1"/>
    </xf>
    <xf numFmtId="0" fontId="6" fillId="5" borderId="6" xfId="0" applyFont="1" applyFill="1" applyBorder="1" applyAlignment="1">
      <alignment wrapText="1"/>
    </xf>
    <xf numFmtId="0" fontId="6" fillId="6" borderId="11" xfId="0" applyFont="1" applyFill="1" applyBorder="1" applyAlignment="1">
      <alignment wrapText="1"/>
    </xf>
    <xf numFmtId="0" fontId="6" fillId="6" borderId="12" xfId="0" applyFont="1" applyFill="1" applyBorder="1" applyAlignment="1">
      <alignment wrapText="1"/>
    </xf>
    <xf numFmtId="0" fontId="6" fillId="6" borderId="13" xfId="0" applyFont="1" applyFill="1" applyBorder="1" applyAlignment="1">
      <alignment wrapText="1"/>
    </xf>
    <xf numFmtId="0" fontId="6" fillId="6" borderId="7" xfId="0" applyFont="1" applyFill="1" applyBorder="1" applyAlignment="1">
      <alignment wrapText="1"/>
    </xf>
    <xf numFmtId="0" fontId="6" fillId="6" borderId="3" xfId="0" applyFont="1" applyFill="1" applyBorder="1"/>
    <xf numFmtId="0" fontId="6" fillId="0" borderId="2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0" borderId="5" xfId="0" applyFont="1" applyBorder="1" applyAlignment="1">
      <alignment vertical="top"/>
    </xf>
    <xf numFmtId="0" fontId="2" fillId="0" borderId="1" xfId="0" applyFont="1" applyBorder="1" applyAlignment="1">
      <alignment horizontal="left" wrapText="1" indent="2"/>
    </xf>
    <xf numFmtId="6" fontId="2" fillId="0" borderId="1" xfId="0" applyNumberFormat="1" applyFont="1" applyBorder="1" applyAlignment="1">
      <alignment wrapText="1"/>
    </xf>
    <xf numFmtId="6" fontId="4" fillId="0" borderId="0" xfId="0" applyNumberFormat="1" applyFont="1"/>
    <xf numFmtId="0" fontId="4" fillId="0" borderId="1" xfId="0" applyFont="1" applyBorder="1" applyAlignment="1">
      <alignment horizontal="left" wrapText="1" indent="2"/>
    </xf>
    <xf numFmtId="6" fontId="4" fillId="0" borderId="1" xfId="0" applyNumberFormat="1" applyFont="1" applyBorder="1" applyAlignment="1">
      <alignment wrapText="1"/>
    </xf>
    <xf numFmtId="0" fontId="4" fillId="4" borderId="1" xfId="0" applyFont="1" applyFill="1" applyBorder="1" applyAlignment="1">
      <alignment wrapText="1"/>
    </xf>
    <xf numFmtId="6" fontId="2" fillId="4" borderId="1" xfId="0" applyNumberFormat="1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 indent="4"/>
    </xf>
    <xf numFmtId="6" fontId="2" fillId="4" borderId="4" xfId="0" applyNumberFormat="1" applyFont="1" applyFill="1" applyBorder="1" applyAlignment="1">
      <alignment wrapText="1"/>
    </xf>
    <xf numFmtId="0" fontId="4" fillId="0" borderId="3" xfId="0" applyFont="1" applyBorder="1" applyAlignment="1">
      <alignment vertical="top"/>
    </xf>
    <xf numFmtId="0" fontId="6" fillId="0" borderId="1" xfId="0" applyFont="1" applyBorder="1"/>
    <xf numFmtId="0" fontId="6" fillId="0" borderId="9" xfId="0" applyFont="1" applyBorder="1" applyAlignment="1">
      <alignment wrapText="1"/>
    </xf>
    <xf numFmtId="6" fontId="7" fillId="0" borderId="10" xfId="0" applyNumberFormat="1" applyFont="1" applyBorder="1" applyAlignment="1">
      <alignment wrapText="1"/>
    </xf>
    <xf numFmtId="0" fontId="6" fillId="0" borderId="0" xfId="0" applyFont="1"/>
    <xf numFmtId="0" fontId="6" fillId="0" borderId="2" xfId="0" applyFont="1" applyBorder="1" applyAlignment="1">
      <alignment vertical="top"/>
    </xf>
    <xf numFmtId="0" fontId="2" fillId="0" borderId="0" xfId="0" applyFont="1" applyAlignment="1">
      <alignment wrapText="1"/>
    </xf>
    <xf numFmtId="165" fontId="2" fillId="0" borderId="1" xfId="0" applyNumberFormat="1" applyFont="1" applyBorder="1" applyAlignment="1">
      <alignment wrapText="1"/>
    </xf>
    <xf numFmtId="8" fontId="2" fillId="0" borderId="1" xfId="0" applyNumberFormat="1" applyFont="1" applyBorder="1" applyAlignment="1">
      <alignment wrapText="1"/>
    </xf>
    <xf numFmtId="0" fontId="5" fillId="2" borderId="8" xfId="0" applyFont="1" applyFill="1" applyBorder="1"/>
    <xf numFmtId="0" fontId="6" fillId="2" borderId="7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6" fillId="3" borderId="11" xfId="0" applyFont="1" applyFill="1" applyBorder="1" applyAlignment="1">
      <alignment wrapText="1"/>
    </xf>
    <xf numFmtId="0" fontId="6" fillId="3" borderId="12" xfId="0" applyFont="1" applyFill="1" applyBorder="1" applyAlignment="1">
      <alignment wrapText="1"/>
    </xf>
    <xf numFmtId="0" fontId="6" fillId="3" borderId="13" xfId="0" applyFont="1" applyFill="1" applyBorder="1" applyAlignment="1">
      <alignment wrapText="1"/>
    </xf>
    <xf numFmtId="0" fontId="6" fillId="3" borderId="7" xfId="0" applyFont="1" applyFill="1" applyBorder="1" applyAlignment="1">
      <alignment wrapText="1"/>
    </xf>
    <xf numFmtId="0" fontId="6" fillId="3" borderId="1" xfId="0" applyFont="1" applyFill="1" applyBorder="1"/>
    <xf numFmtId="0" fontId="4" fillId="7" borderId="1" xfId="0" applyFont="1" applyFill="1" applyBorder="1" applyAlignment="1">
      <alignment wrapText="1"/>
    </xf>
    <xf numFmtId="6" fontId="2" fillId="7" borderId="1" xfId="0" applyNumberFormat="1" applyFont="1" applyFill="1" applyBorder="1" applyAlignment="1">
      <alignment wrapText="1"/>
    </xf>
    <xf numFmtId="0" fontId="4" fillId="8" borderId="0" xfId="0" applyFont="1" applyFill="1"/>
    <xf numFmtId="0" fontId="4" fillId="0" borderId="1" xfId="0" applyFont="1" applyBorder="1" applyAlignment="1">
      <alignment vertical="top"/>
    </xf>
    <xf numFmtId="6" fontId="4" fillId="4" borderId="1" xfId="0" applyNumberFormat="1" applyFont="1" applyFill="1" applyBorder="1" applyAlignment="1">
      <alignment wrapText="1"/>
    </xf>
    <xf numFmtId="0" fontId="6" fillId="0" borderId="16" xfId="0" applyFont="1" applyBorder="1" applyAlignment="1">
      <alignment wrapText="1"/>
    </xf>
    <xf numFmtId="6" fontId="6" fillId="0" borderId="14" xfId="0" applyNumberFormat="1" applyFont="1" applyBorder="1" applyAlignment="1">
      <alignment wrapText="1"/>
    </xf>
    <xf numFmtId="6" fontId="6" fillId="0" borderId="1" xfId="0" applyNumberFormat="1" applyFont="1" applyBorder="1" applyAlignment="1">
      <alignment wrapText="1"/>
    </xf>
    <xf numFmtId="0" fontId="6" fillId="3" borderId="15" xfId="0" applyFont="1" applyFill="1" applyBorder="1" applyAlignment="1">
      <alignment wrapText="1"/>
    </xf>
    <xf numFmtId="6" fontId="2" fillId="7" borderId="1" xfId="0" applyNumberFormat="1" applyFont="1" applyFill="1" applyBorder="1" applyAlignment="1">
      <alignment horizontal="left" vertical="top" wrapText="1"/>
    </xf>
    <xf numFmtId="6" fontId="2" fillId="7" borderId="8" xfId="0" applyNumberFormat="1" applyFont="1" applyFill="1" applyBorder="1" applyAlignment="1">
      <alignment wrapText="1"/>
    </xf>
    <xf numFmtId="166" fontId="4" fillId="4" borderId="1" xfId="0" applyNumberFormat="1" applyFont="1" applyFill="1" applyBorder="1" applyAlignment="1">
      <alignment wrapText="1"/>
    </xf>
    <xf numFmtId="166" fontId="4" fillId="0" borderId="0" xfId="0" applyNumberFormat="1" applyFont="1"/>
    <xf numFmtId="0" fontId="2" fillId="0" borderId="0" xfId="0" applyFont="1" applyAlignment="1">
      <alignment horizontal="left" wrapText="1" indent="2"/>
    </xf>
    <xf numFmtId="0" fontId="6" fillId="7" borderId="1" xfId="0" applyFont="1" applyFill="1" applyBorder="1" applyAlignment="1">
      <alignment wrapText="1"/>
    </xf>
    <xf numFmtId="6" fontId="7" fillId="7" borderId="1" xfId="0" applyNumberFormat="1" applyFont="1" applyFill="1" applyBorder="1" applyAlignment="1">
      <alignment wrapText="1"/>
    </xf>
    <xf numFmtId="6" fontId="7" fillId="7" borderId="8" xfId="0" applyNumberFormat="1" applyFont="1" applyFill="1" applyBorder="1" applyAlignment="1">
      <alignment wrapText="1"/>
    </xf>
    <xf numFmtId="0" fontId="6" fillId="0" borderId="0" xfId="0" applyFont="1" applyAlignment="1">
      <alignment vertical="top"/>
    </xf>
    <xf numFmtId="6" fontId="4" fillId="0" borderId="0" xfId="0" applyNumberFormat="1" applyFont="1" applyAlignment="1">
      <alignment vertical="top"/>
    </xf>
    <xf numFmtId="8" fontId="4" fillId="0" borderId="0" xfId="0" applyNumberFormat="1" applyFont="1"/>
    <xf numFmtId="6" fontId="2" fillId="7" borderId="1" xfId="0" applyNumberFormat="1" applyFont="1" applyFill="1" applyBorder="1" applyAlignment="1">
      <alignment horizontal="left" wrapText="1"/>
    </xf>
    <xf numFmtId="0" fontId="4" fillId="0" borderId="5" xfId="0" applyFont="1" applyBorder="1" applyAlignment="1">
      <alignment horizontal="center" vertical="top" wrapText="1"/>
    </xf>
    <xf numFmtId="166" fontId="2" fillId="0" borderId="1" xfId="0" applyNumberFormat="1" applyFont="1" applyBorder="1" applyAlignment="1">
      <alignment wrapText="1"/>
    </xf>
    <xf numFmtId="0" fontId="4" fillId="0" borderId="8" xfId="0" applyFont="1" applyBorder="1"/>
    <xf numFmtId="6" fontId="2" fillId="0" borderId="8" xfId="0" applyNumberFormat="1" applyFont="1" applyBorder="1" applyAlignment="1">
      <alignment wrapText="1"/>
    </xf>
    <xf numFmtId="6" fontId="2" fillId="4" borderId="8" xfId="0" applyNumberFormat="1" applyFont="1" applyFill="1" applyBorder="1" applyAlignment="1">
      <alignment wrapText="1"/>
    </xf>
    <xf numFmtId="165" fontId="2" fillId="0" borderId="8" xfId="0" applyNumberFormat="1" applyFont="1" applyBorder="1" applyAlignment="1">
      <alignment wrapText="1"/>
    </xf>
    <xf numFmtId="6" fontId="7" fillId="0" borderId="17" xfId="0" applyNumberFormat="1" applyFont="1" applyBorder="1" applyAlignment="1">
      <alignment wrapText="1"/>
    </xf>
    <xf numFmtId="0" fontId="4" fillId="0" borderId="18" xfId="0" applyFont="1" applyBorder="1"/>
    <xf numFmtId="6" fontId="2" fillId="0" borderId="18" xfId="0" applyNumberFormat="1" applyFont="1" applyBorder="1" applyAlignment="1">
      <alignment wrapText="1"/>
    </xf>
    <xf numFmtId="167" fontId="4" fillId="0" borderId="18" xfId="0" applyNumberFormat="1" applyFont="1" applyBorder="1"/>
    <xf numFmtId="0" fontId="2" fillId="0" borderId="0" xfId="0" applyFont="1" applyAlignment="1">
      <alignment horizontal="left" wrapText="1"/>
    </xf>
    <xf numFmtId="9" fontId="2" fillId="7" borderId="1" xfId="2" applyFont="1" applyFill="1" applyBorder="1" applyAlignment="1">
      <alignment horizontal="center" wrapText="1"/>
    </xf>
    <xf numFmtId="9" fontId="7" fillId="7" borderId="1" xfId="2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  <pageSetUpPr fitToPage="1"/>
  </sheetPr>
  <dimension ref="B2:AM34"/>
  <sheetViews>
    <sheetView showGridLines="0" tabSelected="1" zoomScale="160" zoomScaleNormal="160" workbookViewId="0">
      <selection activeCell="L8" sqref="L8"/>
    </sheetView>
  </sheetViews>
  <sheetFormatPr defaultColWidth="9.36328125" defaultRowHeight="15" customHeight="1" x14ac:dyDescent="0.35"/>
  <cols>
    <col min="1" max="1" width="3.36328125" style="3" customWidth="1"/>
    <col min="2" max="2" width="12.36328125" style="3" customWidth="1"/>
    <col min="3" max="3" width="29.36328125" style="3" customWidth="1"/>
    <col min="4" max="4" width="15.6328125" style="4" customWidth="1"/>
    <col min="5" max="5" width="13.6328125" style="5" customWidth="1"/>
    <col min="6" max="6" width="17.36328125" style="3" customWidth="1"/>
    <col min="7" max="7" width="11.453125" style="3" customWidth="1"/>
    <col min="8" max="8" width="12" style="5" customWidth="1"/>
    <col min="9" max="9" width="3.54296875" style="3" customWidth="1"/>
    <col min="10" max="10" width="15.453125" style="3" customWidth="1"/>
    <col min="11" max="11" width="10.36328125" style="3" customWidth="1"/>
    <col min="12" max="16384" width="9.36328125" style="3"/>
  </cols>
  <sheetData>
    <row r="2" spans="2:39" ht="23.5" x14ac:dyDescent="0.55000000000000004">
      <c r="B2" s="2" t="s">
        <v>0</v>
      </c>
    </row>
    <row r="3" spans="2:39" ht="26.75" customHeight="1" x14ac:dyDescent="0.35">
      <c r="B3" s="78" t="s">
        <v>1</v>
      </c>
      <c r="C3" s="78"/>
      <c r="D3" s="78"/>
      <c r="E3" s="78"/>
      <c r="F3" s="78"/>
      <c r="G3" s="78"/>
      <c r="H3" s="78"/>
      <c r="I3" s="78"/>
      <c r="J3" s="78"/>
    </row>
    <row r="4" spans="2:39" ht="15" customHeight="1" x14ac:dyDescent="0.35">
      <c r="B4" s="34"/>
      <c r="F4" s="5"/>
      <c r="G4" s="5"/>
    </row>
    <row r="5" spans="2:39" ht="18.5" x14ac:dyDescent="0.45">
      <c r="B5" s="39" t="s">
        <v>2</v>
      </c>
      <c r="C5" s="40"/>
      <c r="D5" s="40"/>
      <c r="E5" s="40"/>
      <c r="F5" s="40"/>
      <c r="G5" s="40"/>
      <c r="H5" s="40"/>
      <c r="I5" s="40"/>
      <c r="J5" s="41"/>
    </row>
    <row r="6" spans="2:39" ht="17.149999999999999" customHeight="1" x14ac:dyDescent="0.35">
      <c r="B6" s="42" t="s">
        <v>3</v>
      </c>
      <c r="C6" s="42" t="s">
        <v>4</v>
      </c>
      <c r="D6" s="42" t="s">
        <v>5</v>
      </c>
      <c r="E6" s="43" t="s">
        <v>6</v>
      </c>
      <c r="F6" s="43" t="s">
        <v>7</v>
      </c>
      <c r="G6" s="43" t="s">
        <v>8</v>
      </c>
      <c r="H6" s="44" t="s">
        <v>9</v>
      </c>
      <c r="I6" s="45"/>
      <c r="J6" s="46" t="s">
        <v>10</v>
      </c>
    </row>
    <row r="7" spans="2:39" s="1" customFormat="1" ht="14.5" x14ac:dyDescent="0.35">
      <c r="B7" s="35" t="s">
        <v>11</v>
      </c>
      <c r="C7" s="47" t="s">
        <v>12</v>
      </c>
      <c r="D7" s="48">
        <f>'Sustainable Agriculture'!D14+'Waste Diversion Program'!D11+'Idaho K-12 Energy Eff. Program'!D12+'Sustainable Land Management'!D11+'Conservation and Restoration'!D11</f>
        <v>159300</v>
      </c>
      <c r="E7" s="48">
        <f>'Sustainable Agriculture'!E14+'Waste Diversion Program'!E11+'Idaho K-12 Energy Eff. Program'!E12+'Sustainable Land Management'!E11+'Conservation and Restoration'!E11</f>
        <v>164079.00000000003</v>
      </c>
      <c r="F7" s="48">
        <f>'Sustainable Agriculture'!F14+'Waste Diversion Program'!F11+'Idaho K-12 Energy Eff. Program'!F12+'Sustainable Land Management'!F11+'Conservation and Restoration'!F11</f>
        <v>169001.36999999997</v>
      </c>
      <c r="G7" s="48">
        <f>'Sustainable Agriculture'!G14+'Waste Diversion Program'!G11+'Idaho K-12 Energy Eff. Program'!G12+'Sustainable Land Management'!G11+'Conservation and Restoration'!G11</f>
        <v>174071.4111</v>
      </c>
      <c r="H7" s="48">
        <f>'Sustainable Agriculture'!H14+'Waste Diversion Program'!H11+'Idaho K-12 Energy Eff. Program'!H12+'Sustainable Land Management'!H11+'Conservation and Restoration'!H11</f>
        <v>179293.55343300002</v>
      </c>
      <c r="I7" s="49"/>
      <c r="J7" s="48">
        <f>SUM(D7:I7)</f>
        <v>845745.33453300002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</row>
    <row r="8" spans="2:39" ht="14.5" x14ac:dyDescent="0.35">
      <c r="B8" s="18"/>
      <c r="C8" s="47" t="s">
        <v>13</v>
      </c>
      <c r="D8" s="48">
        <f>'Sustainable Agriculture'!D20+'Waste Diversion Program'!D16+'Idaho K-12 Energy Eff. Program'!D18+'Sustainable Land Management'!D16+'Conservation and Restoration'!D16</f>
        <v>66906.000000000015</v>
      </c>
      <c r="E8" s="48">
        <f>'Sustainable Agriculture'!E20+'Waste Diversion Program'!E16+'Idaho K-12 Energy Eff. Program'!E18+'Sustainable Land Management'!E16+'Conservation and Restoration'!E16</f>
        <v>68913.179999999978</v>
      </c>
      <c r="F8" s="48">
        <f>'Sustainable Agriculture'!F20+'Waste Diversion Program'!F16+'Idaho K-12 Energy Eff. Program'!F18+'Sustainable Land Management'!F16+'Conservation and Restoration'!F16</f>
        <v>70980.575400000002</v>
      </c>
      <c r="G8" s="48">
        <f>'Sustainable Agriculture'!G20+'Waste Diversion Program'!G16+'Idaho K-12 Energy Eff. Program'!G18+'Sustainable Land Management'!G16+'Conservation and Restoration'!G16</f>
        <v>73109.99266199999</v>
      </c>
      <c r="H8" s="48">
        <f>'Sustainable Agriculture'!H20+'Waste Diversion Program'!H16+'Idaho K-12 Energy Eff. Program'!H18+'Sustainable Land Management'!H16+'Conservation and Restoration'!H16</f>
        <v>75303.292441860001</v>
      </c>
      <c r="I8" s="49"/>
      <c r="J8" s="48">
        <f t="shared" ref="J8:J14" si="0">SUM(D8:I8)</f>
        <v>355213.04050385999</v>
      </c>
    </row>
    <row r="9" spans="2:39" ht="14.5" x14ac:dyDescent="0.35">
      <c r="B9" s="18"/>
      <c r="C9" s="47" t="s">
        <v>14</v>
      </c>
      <c r="D9" s="48">
        <f>'Sustainable Agriculture'!D30+'Waste Diversion Program'!D27+'Idaho K-12 Energy Eff. Program'!D29+'Sustainable Land Management'!D27+'Conservation and Restoration'!D22</f>
        <v>8200</v>
      </c>
      <c r="E9" s="48">
        <f>'Sustainable Agriculture'!E30+'Waste Diversion Program'!E27+'Idaho K-12 Energy Eff. Program'!E29+'Sustainable Land Management'!E27+'Conservation and Restoration'!E22</f>
        <v>8200</v>
      </c>
      <c r="F9" s="48">
        <f>'Sustainable Agriculture'!F30+'Waste Diversion Program'!F27+'Idaho K-12 Energy Eff. Program'!F29+'Sustainable Land Management'!F27+'Conservation and Restoration'!F22</f>
        <v>8200</v>
      </c>
      <c r="G9" s="48">
        <f>'Sustainable Agriculture'!G30+'Waste Diversion Program'!G27+'Idaho K-12 Energy Eff. Program'!G29+'Sustainable Land Management'!G27+'Conservation and Restoration'!G22</f>
        <v>8200</v>
      </c>
      <c r="H9" s="48">
        <f>'Sustainable Agriculture'!H30+'Waste Diversion Program'!H27+'Idaho K-12 Energy Eff. Program'!H29+'Sustainable Land Management'!H27+'Conservation and Restoration'!H22</f>
        <v>8200</v>
      </c>
      <c r="I9" s="49"/>
      <c r="J9" s="48">
        <f t="shared" si="0"/>
        <v>41000</v>
      </c>
    </row>
    <row r="10" spans="2:39" ht="14.5" x14ac:dyDescent="0.35">
      <c r="B10" s="18"/>
      <c r="C10" s="47" t="s">
        <v>15</v>
      </c>
      <c r="D10" s="48">
        <f>'Sustainable Agriculture'!D34+'Waste Diversion Program'!D31+'Idaho K-12 Energy Eff. Program'!D33+'Sustainable Land Management'!D31+'Conservation and Restoration'!D26</f>
        <v>0</v>
      </c>
      <c r="E10" s="48">
        <f>'Sustainable Agriculture'!E34+'Waste Diversion Program'!E31+'Idaho K-12 Energy Eff. Program'!E33+'Sustainable Land Management'!E31</f>
        <v>0</v>
      </c>
      <c r="F10" s="48">
        <f>'Sustainable Agriculture'!F34+'Waste Diversion Program'!F31+'Idaho K-12 Energy Eff. Program'!F33+'Sustainable Land Management'!F31</f>
        <v>0</v>
      </c>
      <c r="G10" s="48">
        <f>'Sustainable Agriculture'!G34+'Waste Diversion Program'!G31+'Idaho K-12 Energy Eff. Program'!G33+'Sustainable Land Management'!G31</f>
        <v>0</v>
      </c>
      <c r="H10" s="48">
        <f>'Sustainable Agriculture'!H34+'Waste Diversion Program'!H31+'Idaho K-12 Energy Eff. Program'!H33+'Sustainable Land Management'!H31</f>
        <v>0</v>
      </c>
      <c r="I10" s="49"/>
      <c r="J10" s="48">
        <f t="shared" si="0"/>
        <v>0</v>
      </c>
    </row>
    <row r="11" spans="2:39" ht="14.5" x14ac:dyDescent="0.35">
      <c r="B11" s="18"/>
      <c r="C11" s="47" t="s">
        <v>16</v>
      </c>
      <c r="D11" s="48">
        <f>'Sustainable Agriculture'!D41+'Waste Diversion Program'!D35+'Idaho K-12 Energy Eff. Program'!D39+'Sustainable Land Management'!D35+'Conservation and Restoration'!D30</f>
        <v>11460</v>
      </c>
      <c r="E11" s="48">
        <f>'Sustainable Agriculture'!E41+'Waste Diversion Program'!E35+'Idaho K-12 Energy Eff. Program'!E39+'Sustainable Land Management'!E35+'Conservation and Restoration'!E30</f>
        <v>200</v>
      </c>
      <c r="F11" s="48">
        <f>'Sustainable Agriculture'!F41+'Waste Diversion Program'!F35+'Idaho K-12 Energy Eff. Program'!F39+'Sustainable Land Management'!F35+'Conservation and Restoration'!E30</f>
        <v>200</v>
      </c>
      <c r="G11" s="48">
        <f>'Sustainable Agriculture'!G41+'Waste Diversion Program'!G35+'Idaho K-12 Energy Eff. Program'!G39+'Sustainable Land Management'!G35+'Conservation and Restoration'!E30</f>
        <v>200</v>
      </c>
      <c r="H11" s="48">
        <f>'Sustainable Agriculture'!H41+'Waste Diversion Program'!H35+'Idaho K-12 Energy Eff. Program'!H39+'Sustainable Land Management'!H35+'Conservation and Restoration'!E30</f>
        <v>200</v>
      </c>
      <c r="I11" s="49"/>
      <c r="J11" s="48">
        <f t="shared" si="0"/>
        <v>12260</v>
      </c>
    </row>
    <row r="12" spans="2:39" ht="14.5" x14ac:dyDescent="0.35">
      <c r="B12" s="18"/>
      <c r="C12" s="47" t="s">
        <v>17</v>
      </c>
      <c r="D12" s="48">
        <f>'Sustainable Agriculture'!D47+'Waste Diversion Program'!D42+'Idaho K-12 Energy Eff. Program'!D46+'Sustainable Land Management'!D41+'Conservation and Restoration'!D36</f>
        <v>275057</v>
      </c>
      <c r="E12" s="48">
        <f>'Sustainable Agriculture'!E47+'Waste Diversion Program'!E42+'Idaho K-12 Energy Eff. Program'!E46+'Sustainable Land Management'!E41+'Conservation and Restoration'!E36</f>
        <v>200000</v>
      </c>
      <c r="F12" s="48">
        <f>'Sustainable Agriculture'!F47+'Waste Diversion Program'!F42+'Idaho K-12 Energy Eff. Program'!F46+'Sustainable Land Management'!F41+'Conservation and Restoration'!F36</f>
        <v>0</v>
      </c>
      <c r="G12" s="48">
        <f>'Sustainable Agriculture'!G47+'Waste Diversion Program'!G42+'Idaho K-12 Energy Eff. Program'!G46+'Sustainable Land Management'!G41+'Conservation and Restoration'!G36</f>
        <v>0</v>
      </c>
      <c r="H12" s="48">
        <f>'Sustainable Agriculture'!H47+'Waste Diversion Program'!H42+'Idaho K-12 Energy Eff. Program'!H46+'Sustainable Land Management'!H41+'Conservation and Restoration'!H36</f>
        <v>0</v>
      </c>
      <c r="I12" s="49"/>
      <c r="J12" s="48">
        <f t="shared" si="0"/>
        <v>475057</v>
      </c>
    </row>
    <row r="13" spans="2:39" ht="14.5" x14ac:dyDescent="0.35">
      <c r="B13" s="18"/>
      <c r="C13" s="47" t="s">
        <v>18</v>
      </c>
      <c r="D13" s="48">
        <f>'Sustainable Agriculture'!D51+'Waste Diversion Program'!D50+'Idaho K-12 Energy Eff. Program'!D54+'Sustainable Land Management'!D49+'Conservation and Restoration'!D44</f>
        <v>29267693</v>
      </c>
      <c r="E13" s="48">
        <f>'Sustainable Agriculture'!E51+'Waste Diversion Program'!E50+'Idaho K-12 Energy Eff. Program'!E54+'Sustainable Land Management'!E49+'Conservation and Restoration'!E44</f>
        <v>33377384</v>
      </c>
      <c r="F13" s="48">
        <f>'Sustainable Agriculture'!F51+'Waste Diversion Program'!F50+'Idaho K-12 Energy Eff. Program'!F54+'Sustainable Land Management'!F49+'Conservation and Restoration'!F44</f>
        <v>19887585</v>
      </c>
      <c r="G13" s="48">
        <f>'Sustainable Agriculture'!G51+'Waste Diversion Program'!G50+'Idaho K-12 Energy Eff. Program'!G54+'Sustainable Land Management'!G49+'Conservation and Restoration'!G44</f>
        <v>7501162</v>
      </c>
      <c r="H13" s="48">
        <f>'Sustainable Agriculture'!H51+'Waste Diversion Program'!H50+'Idaho K-12 Energy Eff. Program'!H54+'Sustainable Land Management'!H49+'Conservation and Restoration'!H44</f>
        <v>7510855</v>
      </c>
      <c r="I13" s="49"/>
      <c r="J13" s="48">
        <f t="shared" si="0"/>
        <v>97544679</v>
      </c>
    </row>
    <row r="14" spans="2:39" ht="14.5" x14ac:dyDescent="0.35">
      <c r="B14" s="30"/>
      <c r="C14" s="24" t="s">
        <v>19</v>
      </c>
      <c r="D14" s="25">
        <f>D13+D12+D11+D10+D9+D8+D7</f>
        <v>29788616</v>
      </c>
      <c r="E14" s="25">
        <f>E13+E12+E11+E10+E9+E8+E7</f>
        <v>33818776.18</v>
      </c>
      <c r="F14" s="25">
        <f>F13+F12+F11+F10+F9+F8+F7</f>
        <v>20135966.9454</v>
      </c>
      <c r="G14" s="25">
        <f>G13+G12+G11+G10+G9+G8+G7</f>
        <v>7756743.4037619997</v>
      </c>
      <c r="H14" s="25">
        <f>H13+H12+H11+H10+H9+H8+H7</f>
        <v>7773851.84587486</v>
      </c>
      <c r="J14" s="25">
        <f t="shared" si="0"/>
        <v>99273954.375036865</v>
      </c>
    </row>
    <row r="15" spans="2:39" ht="14.5" x14ac:dyDescent="0.35">
      <c r="B15" s="50"/>
      <c r="D15" s="21"/>
      <c r="E15" s="21"/>
      <c r="F15" s="21"/>
      <c r="G15" s="21"/>
      <c r="H15" s="21"/>
      <c r="J15" s="17" t="s">
        <v>20</v>
      </c>
    </row>
    <row r="16" spans="2:39" ht="20.149999999999999" customHeight="1" x14ac:dyDescent="0.35">
      <c r="B16" s="50"/>
      <c r="C16" s="24" t="s">
        <v>21</v>
      </c>
      <c r="D16" s="51">
        <f>'Sustainable Agriculture'!D57+'Waste Diversion Program'!D56+'Idaho K-12 Energy Eff. Program'!D60+'Sustainable Land Management'!D55+'Conservation and Restoration'!D50</f>
        <v>83356.910999999993</v>
      </c>
      <c r="E16" s="51">
        <f>'Sustainable Agriculture'!E57+'Waste Diversion Program'!E56+'Idaho K-12 Energy Eff. Program'!E60+'Sustainable Land Management'!E55+'Conservation and Restoration'!E50</f>
        <v>85857.618329999998</v>
      </c>
      <c r="F16" s="51">
        <f>'Sustainable Agriculture'!F57+'Waste Diversion Program'!F56+'Idaho K-12 Energy Eff. Program'!F60+'Sustainable Land Management'!F55+'Conservation and Restoration'!F50</f>
        <v>88433.346879899982</v>
      </c>
      <c r="G16" s="51">
        <f>'Sustainable Agriculture'!G57+'Waste Diversion Program'!G56+'Idaho K-12 Energy Eff. Program'!G60+'Sustainable Land Management'!G55+'Conservation and Restoration'!G50</f>
        <v>91086.347286297008</v>
      </c>
      <c r="H16" s="51">
        <f>'Sustainable Agriculture'!H57+'Waste Diversion Program'!H56+'Idaho K-12 Energy Eff. Program'!H60+'Sustainable Land Management'!H55+'Conservation and Restoration'!H50</f>
        <v>93818.395431627854</v>
      </c>
      <c r="J16" s="58">
        <f>SUM(D16:H16)</f>
        <v>442552.61892782483</v>
      </c>
    </row>
    <row r="17" spans="2:10" thickBot="1" x14ac:dyDescent="0.4">
      <c r="B17" s="50"/>
      <c r="D17" s="21"/>
      <c r="E17" s="21"/>
      <c r="F17" s="21"/>
      <c r="G17" s="21"/>
      <c r="H17" s="21"/>
      <c r="J17" s="17" t="s">
        <v>20</v>
      </c>
    </row>
    <row r="18" spans="2:10" ht="31.25" customHeight="1" thickBot="1" x14ac:dyDescent="0.4">
      <c r="B18" s="52" t="s">
        <v>22</v>
      </c>
      <c r="C18" s="32"/>
      <c r="D18" s="53">
        <f>D14+D16</f>
        <v>29871972.910999998</v>
      </c>
      <c r="E18" s="53">
        <f>E14+E16</f>
        <v>33904633.798330002</v>
      </c>
      <c r="F18" s="53">
        <f>F14+F16</f>
        <v>20224400.292279899</v>
      </c>
      <c r="G18" s="53">
        <f>G14+G16</f>
        <v>7847829.7510482967</v>
      </c>
      <c r="H18" s="53">
        <f>H14+H16</f>
        <v>7867670.2413064875</v>
      </c>
      <c r="I18" s="34"/>
      <c r="J18" s="54">
        <f>(J14+J16)</f>
        <v>99716506.993964687</v>
      </c>
    </row>
    <row r="19" spans="2:10" s="34" customFormat="1" ht="14.5" x14ac:dyDescent="0.35">
      <c r="B19" s="4"/>
      <c r="C19" s="3"/>
      <c r="D19" s="65"/>
      <c r="E19" s="65"/>
      <c r="F19" s="65"/>
      <c r="G19" s="65"/>
      <c r="H19" s="65"/>
      <c r="I19" s="3"/>
      <c r="J19" s="3"/>
    </row>
    <row r="20" spans="2:10" s="34" customFormat="1" ht="14.5" x14ac:dyDescent="0.35">
      <c r="B20" s="4"/>
      <c r="C20" s="3"/>
      <c r="D20" s="65"/>
      <c r="E20" s="65"/>
      <c r="F20" s="65"/>
      <c r="G20" s="65"/>
      <c r="H20" s="65"/>
      <c r="I20" s="65"/>
      <c r="J20" s="3"/>
    </row>
    <row r="21" spans="2:10" ht="15" customHeight="1" x14ac:dyDescent="0.35">
      <c r="B21" s="64"/>
      <c r="F21" s="21"/>
      <c r="G21" s="66"/>
    </row>
    <row r="22" spans="2:10" ht="15" customHeight="1" x14ac:dyDescent="0.45">
      <c r="B22" s="39" t="s">
        <v>23</v>
      </c>
      <c r="C22" s="40"/>
      <c r="D22" s="40"/>
      <c r="E22" s="81"/>
      <c r="F22" s="81"/>
      <c r="H22" s="3"/>
    </row>
    <row r="23" spans="2:10" ht="29.15" customHeight="1" x14ac:dyDescent="0.35">
      <c r="B23" s="42" t="s">
        <v>24</v>
      </c>
      <c r="C23" s="42" t="s">
        <v>25</v>
      </c>
      <c r="D23" s="55" t="s">
        <v>26</v>
      </c>
      <c r="E23" s="82" t="s">
        <v>27</v>
      </c>
      <c r="F23" s="82"/>
      <c r="H23" s="3"/>
      <c r="J23" s="21"/>
    </row>
    <row r="24" spans="2:10" ht="15" customHeight="1" x14ac:dyDescent="0.35">
      <c r="B24" s="47">
        <v>1</v>
      </c>
      <c r="C24" s="56" t="s">
        <v>66</v>
      </c>
      <c r="D24" s="57">
        <f>'Sustainable Agriculture'!J59</f>
        <v>42749771.870022327</v>
      </c>
      <c r="E24" s="79">
        <f>D24/D$29</f>
        <v>0.42871309032725896</v>
      </c>
      <c r="F24" s="79"/>
      <c r="H24" s="3"/>
    </row>
    <row r="25" spans="2:10" ht="32" customHeight="1" x14ac:dyDescent="0.35">
      <c r="B25" s="47">
        <v>2</v>
      </c>
      <c r="C25" s="67" t="s">
        <v>28</v>
      </c>
      <c r="D25" s="57">
        <f>'Idaho K-12 Energy Eff. Program'!J62</f>
        <v>15040211.927385377</v>
      </c>
      <c r="E25" s="79">
        <f>D25/D$29</f>
        <v>0.15082971095543574</v>
      </c>
      <c r="F25" s="79"/>
      <c r="H25" s="3"/>
    </row>
    <row r="26" spans="2:10" ht="28.75" customHeight="1" x14ac:dyDescent="0.35">
      <c r="B26" s="47">
        <v>3</v>
      </c>
      <c r="C26" s="48" t="s">
        <v>67</v>
      </c>
      <c r="D26" s="57">
        <f>'Sustainable Land Management'!J57</f>
        <v>22528749.927385375</v>
      </c>
      <c r="E26" s="79">
        <f>D26/D$29</f>
        <v>0.2259279893222586</v>
      </c>
      <c r="F26" s="79"/>
      <c r="H26" s="3"/>
    </row>
    <row r="27" spans="2:10" ht="31.25" customHeight="1" x14ac:dyDescent="0.35">
      <c r="B27" s="47">
        <v>4</v>
      </c>
      <c r="C27" s="48" t="s">
        <v>68</v>
      </c>
      <c r="D27" s="57">
        <f>'Conservation and Restoration'!J52</f>
        <v>12097062.854770754</v>
      </c>
      <c r="E27" s="79">
        <f>D27/D$29</f>
        <v>0.12131454680319806</v>
      </c>
      <c r="F27" s="79"/>
      <c r="H27" s="3"/>
    </row>
    <row r="28" spans="2:10" ht="15" customHeight="1" x14ac:dyDescent="0.35">
      <c r="B28" s="47">
        <v>5</v>
      </c>
      <c r="C28" s="48" t="s">
        <v>29</v>
      </c>
      <c r="D28" s="57">
        <f>'Waste Diversion Program'!J58</f>
        <v>7300710.4144008504</v>
      </c>
      <c r="E28" s="79">
        <f>D28/D$29</f>
        <v>7.3214662591848764E-2</v>
      </c>
      <c r="F28" s="79"/>
      <c r="H28" s="3"/>
    </row>
    <row r="29" spans="2:10" ht="15" customHeight="1" x14ac:dyDescent="0.35">
      <c r="B29" s="61" t="s">
        <v>30</v>
      </c>
      <c r="C29" s="62"/>
      <c r="D29" s="63">
        <f>SUM(D24:D28)</f>
        <v>99716506.993964672</v>
      </c>
      <c r="E29" s="80">
        <f>SUM(E24:F28)</f>
        <v>1</v>
      </c>
      <c r="F29" s="80"/>
      <c r="H29" s="3"/>
    </row>
    <row r="30" spans="2:10" ht="15" customHeight="1" x14ac:dyDescent="0.35">
      <c r="D30" s="3"/>
      <c r="E30" s="3"/>
      <c r="H30" s="3"/>
      <c r="J30" s="21"/>
    </row>
    <row r="31" spans="2:10" ht="15" customHeight="1" x14ac:dyDescent="0.35">
      <c r="D31" s="3"/>
      <c r="E31" s="3"/>
      <c r="H31" s="3"/>
    </row>
    <row r="32" spans="2:10" ht="15" customHeight="1" x14ac:dyDescent="0.35">
      <c r="D32" s="3"/>
      <c r="E32" s="3"/>
      <c r="H32" s="3"/>
    </row>
    <row r="33" spans="4:8" ht="15" customHeight="1" x14ac:dyDescent="0.35">
      <c r="D33" s="3"/>
      <c r="E33" s="3"/>
      <c r="H33" s="3"/>
    </row>
    <row r="34" spans="4:8" ht="15" customHeight="1" x14ac:dyDescent="0.35">
      <c r="H34" s="3"/>
    </row>
  </sheetData>
  <mergeCells count="9">
    <mergeCell ref="B3:J3"/>
    <mergeCell ref="E27:F27"/>
    <mergeCell ref="E29:F29"/>
    <mergeCell ref="E22:F22"/>
    <mergeCell ref="E23:F23"/>
    <mergeCell ref="E24:F24"/>
    <mergeCell ref="E28:F28"/>
    <mergeCell ref="E25:F25"/>
    <mergeCell ref="E26:F26"/>
  </mergeCells>
  <pageMargins left="0.7" right="0.7" top="0.75" bottom="0.75" header="0.3" footer="0.3"/>
  <pageSetup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74"/>
  <sheetViews>
    <sheetView showGridLines="0" zoomScale="130" zoomScaleNormal="130" workbookViewId="0">
      <selection activeCell="C12" sqref="C12"/>
    </sheetView>
  </sheetViews>
  <sheetFormatPr defaultColWidth="9.36328125" defaultRowHeight="14.5" x14ac:dyDescent="0.35"/>
  <cols>
    <col min="1" max="1" width="3.36328125" style="3" customWidth="1"/>
    <col min="2" max="2" width="10.36328125" style="3" customWidth="1"/>
    <col min="3" max="3" width="35.453125" style="3" customWidth="1"/>
    <col min="4" max="4" width="14.6328125" style="4" customWidth="1"/>
    <col min="5" max="5" width="15.453125" style="5" bestFit="1" customWidth="1"/>
    <col min="6" max="6" width="19.90625" style="3" bestFit="1" customWidth="1"/>
    <col min="7" max="7" width="15.453125" style="3" bestFit="1" customWidth="1"/>
    <col min="8" max="8" width="15.453125" style="5" bestFit="1" customWidth="1"/>
    <col min="9" max="9" width="1.6328125" style="3" customWidth="1"/>
    <col min="10" max="10" width="12.6328125" style="3" customWidth="1"/>
    <col min="11" max="11" width="12.36328125" style="3" customWidth="1"/>
    <col min="12" max="16384" width="9.36328125" style="3"/>
  </cols>
  <sheetData>
    <row r="2" spans="2:39" ht="23.5" x14ac:dyDescent="0.55000000000000004">
      <c r="B2" s="2" t="s">
        <v>66</v>
      </c>
    </row>
    <row r="3" spans="2:39" x14ac:dyDescent="0.35">
      <c r="B3" s="1" t="s">
        <v>31</v>
      </c>
    </row>
    <row r="4" spans="2:39" x14ac:dyDescent="0.35">
      <c r="B4" s="1"/>
    </row>
    <row r="5" spans="2:39" ht="18.5" x14ac:dyDescent="0.45">
      <c r="B5" s="6" t="s">
        <v>2</v>
      </c>
      <c r="C5" s="7"/>
      <c r="D5" s="7"/>
      <c r="E5" s="7"/>
      <c r="F5" s="7"/>
      <c r="G5" s="7"/>
      <c r="H5" s="7"/>
      <c r="I5" s="7"/>
      <c r="J5" s="8"/>
    </row>
    <row r="6" spans="2:39" x14ac:dyDescent="0.35">
      <c r="B6" s="9" t="s">
        <v>3</v>
      </c>
      <c r="C6" s="9" t="s">
        <v>4</v>
      </c>
      <c r="D6" s="9" t="s">
        <v>5</v>
      </c>
      <c r="E6" s="10" t="s">
        <v>6</v>
      </c>
      <c r="F6" s="10" t="s">
        <v>7</v>
      </c>
      <c r="G6" s="10" t="s">
        <v>8</v>
      </c>
      <c r="H6" s="11" t="s">
        <v>9</v>
      </c>
      <c r="I6" s="12"/>
      <c r="J6" s="13" t="s">
        <v>10</v>
      </c>
    </row>
    <row r="7" spans="2:39" s="1" customFormat="1" ht="29" x14ac:dyDescent="0.35">
      <c r="B7" s="14" t="s">
        <v>11</v>
      </c>
      <c r="C7" s="15" t="s">
        <v>32</v>
      </c>
      <c r="D7" s="23">
        <f>'Sustainable Agriculture'!D14</f>
        <v>106230</v>
      </c>
      <c r="E7" s="16" t="s">
        <v>33</v>
      </c>
      <c r="F7" s="16" t="s">
        <v>33</v>
      </c>
      <c r="G7" s="16"/>
      <c r="H7" s="16" t="s">
        <v>33</v>
      </c>
      <c r="I7" s="3"/>
      <c r="J7" s="17" t="s">
        <v>33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</row>
    <row r="8" spans="2:39" x14ac:dyDescent="0.35">
      <c r="B8" s="18"/>
      <c r="C8" s="19"/>
      <c r="D8" s="20"/>
      <c r="E8" s="20"/>
      <c r="F8" s="20"/>
      <c r="G8" s="20"/>
      <c r="H8" s="20"/>
      <c r="I8" s="21"/>
      <c r="J8" s="20">
        <f>SUM(D8:H8)</f>
        <v>0</v>
      </c>
    </row>
    <row r="9" spans="2:39" ht="29" x14ac:dyDescent="0.35">
      <c r="B9" s="18"/>
      <c r="C9" s="19" t="s">
        <v>34</v>
      </c>
      <c r="D9" s="20">
        <f>88300*0.6</f>
        <v>52980</v>
      </c>
      <c r="E9" s="20">
        <f t="shared" ref="E9:H11" si="0">D9*1.03</f>
        <v>54569.4</v>
      </c>
      <c r="F9" s="20">
        <f t="shared" si="0"/>
        <v>56206.482000000004</v>
      </c>
      <c r="G9" s="20">
        <f t="shared" si="0"/>
        <v>57892.676460000002</v>
      </c>
      <c r="H9" s="20">
        <f t="shared" si="0"/>
        <v>59629.456753800005</v>
      </c>
      <c r="J9" s="20">
        <f>SUM(D9:H9)</f>
        <v>281278.01521379995</v>
      </c>
      <c r="K9" s="21"/>
    </row>
    <row r="10" spans="2:39" x14ac:dyDescent="0.35">
      <c r="B10" s="18"/>
      <c r="C10" s="19"/>
      <c r="D10" s="20"/>
      <c r="E10" s="20"/>
      <c r="F10" s="20"/>
      <c r="G10" s="20"/>
      <c r="H10" s="20"/>
      <c r="J10" s="20">
        <f>SUM(D10:H10)</f>
        <v>0</v>
      </c>
    </row>
    <row r="11" spans="2:39" ht="29" x14ac:dyDescent="0.35">
      <c r="B11" s="18"/>
      <c r="C11" s="19" t="s">
        <v>78</v>
      </c>
      <c r="D11" s="20">
        <f>71000*0.75</f>
        <v>53250</v>
      </c>
      <c r="E11" s="23">
        <f t="shared" si="0"/>
        <v>54847.5</v>
      </c>
      <c r="F11" s="23">
        <f t="shared" si="0"/>
        <v>56492.925000000003</v>
      </c>
      <c r="G11" s="23">
        <f t="shared" si="0"/>
        <v>58187.712750000006</v>
      </c>
      <c r="H11" s="23">
        <f t="shared" si="0"/>
        <v>59933.344132500009</v>
      </c>
      <c r="J11" s="20">
        <f>SUM(D11:H11)</f>
        <v>282711.4818825</v>
      </c>
    </row>
    <row r="12" spans="2:39" x14ac:dyDescent="0.35">
      <c r="B12" s="18"/>
      <c r="C12" s="22"/>
      <c r="D12" s="20"/>
      <c r="E12" s="23"/>
      <c r="F12" s="23"/>
      <c r="G12" s="23"/>
      <c r="H12" s="23"/>
      <c r="J12" s="20"/>
      <c r="K12" s="21"/>
    </row>
    <row r="13" spans="2:39" x14ac:dyDescent="0.35">
      <c r="B13" s="18"/>
      <c r="C13" s="22"/>
      <c r="D13" s="20"/>
      <c r="E13" s="23"/>
      <c r="F13" s="23"/>
      <c r="G13" s="23"/>
      <c r="H13" s="23"/>
      <c r="J13" s="20"/>
    </row>
    <row r="14" spans="2:39" x14ac:dyDescent="0.35">
      <c r="B14" s="18"/>
      <c r="C14" s="24" t="s">
        <v>12</v>
      </c>
      <c r="D14" s="25">
        <f>SUM(D8:D11)</f>
        <v>106230</v>
      </c>
      <c r="E14" s="25">
        <f>SUM(E8:E11)</f>
        <v>109416.9</v>
      </c>
      <c r="F14" s="25">
        <f>SUM(F8:F11)</f>
        <v>112699.40700000001</v>
      </c>
      <c r="G14" s="25">
        <f>SUM(G8:G11)</f>
        <v>116080.38921000001</v>
      </c>
      <c r="H14" s="25">
        <f>SUM(H8:H11)</f>
        <v>119562.80088630001</v>
      </c>
      <c r="J14" s="25">
        <f>SUM(J8:J11)</f>
        <v>563989.49709629989</v>
      </c>
      <c r="K14" s="21"/>
    </row>
    <row r="15" spans="2:39" x14ac:dyDescent="0.35">
      <c r="B15" s="18"/>
      <c r="C15" s="26" t="s">
        <v>35</v>
      </c>
      <c r="D15" s="27" t="s">
        <v>33</v>
      </c>
      <c r="E15" s="16"/>
      <c r="F15" s="16"/>
      <c r="G15" s="16"/>
      <c r="H15" s="16"/>
      <c r="J15" s="17" t="s">
        <v>33</v>
      </c>
    </row>
    <row r="16" spans="2:39" x14ac:dyDescent="0.35">
      <c r="B16" s="18"/>
      <c r="C16" s="19"/>
      <c r="D16" s="20"/>
      <c r="E16" s="20"/>
      <c r="F16" s="20"/>
      <c r="G16" s="20"/>
      <c r="H16" s="20"/>
      <c r="J16" s="20">
        <f>SUM(D16:H16)</f>
        <v>0</v>
      </c>
    </row>
    <row r="17" spans="2:11" x14ac:dyDescent="0.35">
      <c r="B17" s="18"/>
      <c r="C17" s="19" t="s">
        <v>76</v>
      </c>
      <c r="D17" s="20">
        <f>(D9*0.42)</f>
        <v>22251.599999999999</v>
      </c>
      <c r="E17" s="20">
        <f>(E9*0.42)</f>
        <v>22919.148000000001</v>
      </c>
      <c r="F17" s="20">
        <f>(F9*0.42)</f>
        <v>23606.722440000001</v>
      </c>
      <c r="G17" s="20">
        <f>(G9*0.42)</f>
        <v>24314.924113199999</v>
      </c>
      <c r="H17" s="20">
        <f>(H9*0.42)</f>
        <v>25044.371836596001</v>
      </c>
      <c r="J17" s="20">
        <f t="shared" ref="J17:J19" si="1">SUM(D17:H17)</f>
        <v>118136.76638979602</v>
      </c>
      <c r="K17" s="21"/>
    </row>
    <row r="18" spans="2:11" x14ac:dyDescent="0.35">
      <c r="B18" s="18"/>
      <c r="C18" s="19"/>
      <c r="D18" s="20"/>
      <c r="E18" s="20"/>
      <c r="F18" s="20"/>
      <c r="G18" s="20"/>
      <c r="H18" s="20"/>
      <c r="J18" s="20">
        <f>SUM(D18:H18)</f>
        <v>0</v>
      </c>
    </row>
    <row r="19" spans="2:11" x14ac:dyDescent="0.35">
      <c r="B19" s="18"/>
      <c r="C19" s="19" t="s">
        <v>36</v>
      </c>
      <c r="D19" s="20">
        <f>(D11*0.42)</f>
        <v>22365</v>
      </c>
      <c r="E19" s="20">
        <f>(E11*0.42)</f>
        <v>23035.95</v>
      </c>
      <c r="F19" s="20">
        <f>(F11*0.42)</f>
        <v>23727.0285</v>
      </c>
      <c r="G19" s="20">
        <f>(G11*0.42)</f>
        <v>24438.839355</v>
      </c>
      <c r="H19" s="20">
        <f>(H11*0.42)</f>
        <v>25172.004535650001</v>
      </c>
      <c r="J19" s="20">
        <f t="shared" si="1"/>
        <v>118738.82239065001</v>
      </c>
      <c r="K19" s="21"/>
    </row>
    <row r="20" spans="2:11" x14ac:dyDescent="0.35">
      <c r="B20" s="18"/>
      <c r="C20" s="24" t="s">
        <v>13</v>
      </c>
      <c r="D20" s="25">
        <f>SUM(D16:D19)</f>
        <v>44616.6</v>
      </c>
      <c r="E20" s="25">
        <f t="shared" ref="E20:J20" si="2">SUM(E16:E19)</f>
        <v>45955.097999999998</v>
      </c>
      <c r="F20" s="25">
        <f t="shared" si="2"/>
        <v>47333.750939999998</v>
      </c>
      <c r="G20" s="25">
        <f t="shared" si="2"/>
        <v>48753.763468199999</v>
      </c>
      <c r="H20" s="25">
        <f t="shared" si="2"/>
        <v>50216.376372245999</v>
      </c>
      <c r="J20" s="25">
        <f t="shared" si="2"/>
        <v>236875.58878044604</v>
      </c>
      <c r="K20" s="21"/>
    </row>
    <row r="21" spans="2:11" x14ac:dyDescent="0.35">
      <c r="B21" s="18"/>
      <c r="C21" s="26" t="s">
        <v>37</v>
      </c>
      <c r="D21" s="27" t="s">
        <v>33</v>
      </c>
      <c r="E21" s="16"/>
      <c r="F21" s="16"/>
      <c r="G21" s="16"/>
      <c r="H21" s="16"/>
      <c r="J21" s="17" t="s">
        <v>33</v>
      </c>
    </row>
    <row r="22" spans="2:11" ht="72.5" x14ac:dyDescent="0.35">
      <c r="B22" s="18"/>
      <c r="C22" s="28" t="s">
        <v>38</v>
      </c>
      <c r="D22" s="20"/>
      <c r="E22" s="23"/>
      <c r="F22" s="23"/>
      <c r="G22" s="23"/>
      <c r="H22" s="23"/>
      <c r="J22" s="20">
        <f>SUM(D22:H22)</f>
        <v>0</v>
      </c>
    </row>
    <row r="23" spans="2:11" ht="29" x14ac:dyDescent="0.35">
      <c r="B23" s="18"/>
      <c r="C23" s="28" t="s">
        <v>39</v>
      </c>
      <c r="D23" s="20">
        <v>440</v>
      </c>
      <c r="E23" s="20">
        <v>440</v>
      </c>
      <c r="F23" s="20">
        <v>440</v>
      </c>
      <c r="G23" s="20">
        <v>440</v>
      </c>
      <c r="H23" s="20">
        <v>440</v>
      </c>
      <c r="I23" s="21"/>
      <c r="J23" s="20">
        <f>SUM(D23:H23)</f>
        <v>2200</v>
      </c>
      <c r="K23" s="21"/>
    </row>
    <row r="24" spans="2:11" ht="29" x14ac:dyDescent="0.35">
      <c r="B24" s="18"/>
      <c r="C24" s="28" t="s">
        <v>40</v>
      </c>
      <c r="D24" s="20">
        <v>1200</v>
      </c>
      <c r="E24" s="20">
        <v>1200</v>
      </c>
      <c r="F24" s="20">
        <v>1200</v>
      </c>
      <c r="G24" s="20">
        <v>1200</v>
      </c>
      <c r="H24" s="20">
        <v>1200</v>
      </c>
      <c r="I24" s="21"/>
      <c r="J24" s="20">
        <f t="shared" ref="J24:J29" si="3">SUM(D24:H24)</f>
        <v>6000</v>
      </c>
      <c r="K24" s="21"/>
    </row>
    <row r="25" spans="2:11" x14ac:dyDescent="0.35">
      <c r="B25" s="18"/>
      <c r="C25" s="19"/>
      <c r="D25" s="20"/>
      <c r="E25" s="20"/>
      <c r="F25" s="20"/>
      <c r="G25" s="20"/>
      <c r="H25" s="20"/>
      <c r="I25" s="21"/>
      <c r="J25" s="20">
        <f t="shared" si="3"/>
        <v>0</v>
      </c>
    </row>
    <row r="26" spans="2:11" x14ac:dyDescent="0.35">
      <c r="B26" s="18"/>
      <c r="C26" s="28"/>
      <c r="D26" s="20"/>
      <c r="E26" s="20"/>
      <c r="F26" s="20"/>
      <c r="G26" s="20"/>
      <c r="H26" s="20"/>
      <c r="I26" s="21"/>
      <c r="J26" s="20">
        <f t="shared" si="3"/>
        <v>0</v>
      </c>
    </row>
    <row r="27" spans="2:11" x14ac:dyDescent="0.35">
      <c r="B27" s="18"/>
      <c r="C27" s="28"/>
      <c r="D27" s="20"/>
      <c r="E27" s="20"/>
      <c r="F27" s="20"/>
      <c r="G27" s="20"/>
      <c r="H27" s="20"/>
      <c r="I27" s="21"/>
      <c r="J27" s="20">
        <f t="shared" si="3"/>
        <v>0</v>
      </c>
    </row>
    <row r="28" spans="2:11" x14ac:dyDescent="0.35">
      <c r="B28" s="18"/>
      <c r="C28" s="28"/>
      <c r="D28" s="20"/>
      <c r="E28" s="20"/>
      <c r="F28" s="20"/>
      <c r="G28" s="20"/>
      <c r="H28" s="20"/>
      <c r="I28" s="21"/>
      <c r="J28" s="20">
        <f t="shared" si="3"/>
        <v>0</v>
      </c>
    </row>
    <row r="29" spans="2:11" x14ac:dyDescent="0.35">
      <c r="B29" s="18"/>
      <c r="C29" s="19"/>
      <c r="D29" s="20"/>
      <c r="E29" s="20"/>
      <c r="F29" s="20"/>
      <c r="G29" s="20"/>
      <c r="H29" s="20"/>
      <c r="I29" s="21"/>
      <c r="J29" s="20">
        <f t="shared" si="3"/>
        <v>0</v>
      </c>
    </row>
    <row r="30" spans="2:11" x14ac:dyDescent="0.35">
      <c r="B30" s="18"/>
      <c r="C30" s="24" t="s">
        <v>14</v>
      </c>
      <c r="D30" s="25">
        <f>SUM(D23:D29)</f>
        <v>1640</v>
      </c>
      <c r="E30" s="25">
        <f t="shared" ref="E30:H30" si="4">SUM(E23:E29)</f>
        <v>1640</v>
      </c>
      <c r="F30" s="25">
        <f t="shared" si="4"/>
        <v>1640</v>
      </c>
      <c r="G30" s="25">
        <f t="shared" si="4"/>
        <v>1640</v>
      </c>
      <c r="H30" s="25">
        <f t="shared" si="4"/>
        <v>1640</v>
      </c>
      <c r="J30" s="25">
        <f>SUM(J22:J29)</f>
        <v>8200</v>
      </c>
      <c r="K30" s="21"/>
    </row>
    <row r="31" spans="2:11" x14ac:dyDescent="0.35">
      <c r="B31" s="18"/>
      <c r="C31" s="26" t="s">
        <v>41</v>
      </c>
      <c r="D31" s="20"/>
      <c r="E31" s="16"/>
      <c r="F31" s="16"/>
      <c r="G31" s="16"/>
      <c r="H31" s="16"/>
      <c r="J31" s="20" t="s">
        <v>20</v>
      </c>
    </row>
    <row r="32" spans="2:11" x14ac:dyDescent="0.35">
      <c r="B32" s="18"/>
      <c r="C32" s="19"/>
      <c r="D32" s="20"/>
      <c r="E32" s="16"/>
      <c r="F32" s="16"/>
      <c r="G32" s="16"/>
      <c r="H32" s="16"/>
      <c r="J32" s="20">
        <f>SUM(D32:H32)</f>
        <v>0</v>
      </c>
    </row>
    <row r="33" spans="2:11" x14ac:dyDescent="0.35">
      <c r="B33" s="18" t="s">
        <v>42</v>
      </c>
      <c r="C33" s="27" t="s">
        <v>42</v>
      </c>
      <c r="D33" s="27" t="s">
        <v>33</v>
      </c>
      <c r="E33" s="16"/>
      <c r="F33" s="16"/>
      <c r="G33" s="16"/>
      <c r="H33" s="16"/>
      <c r="J33" s="20">
        <f t="shared" ref="J33:J50" si="5">SUM(D33:H33)</f>
        <v>0</v>
      </c>
    </row>
    <row r="34" spans="2:11" x14ac:dyDescent="0.35">
      <c r="B34" s="18"/>
      <c r="C34" s="24" t="s">
        <v>15</v>
      </c>
      <c r="D34" s="29">
        <f>SUM(D32:D33)</f>
        <v>0</v>
      </c>
      <c r="E34" s="29">
        <f t="shared" ref="E34:H34" si="6">SUM(E32:E33)</f>
        <v>0</v>
      </c>
      <c r="F34" s="29">
        <f t="shared" si="6"/>
        <v>0</v>
      </c>
      <c r="G34" s="29">
        <f t="shared" si="6"/>
        <v>0</v>
      </c>
      <c r="H34" s="29">
        <f t="shared" si="6"/>
        <v>0</v>
      </c>
      <c r="J34" s="25">
        <f>SUM(J32:J33)</f>
        <v>0</v>
      </c>
      <c r="K34" s="21"/>
    </row>
    <row r="35" spans="2:11" x14ac:dyDescent="0.35">
      <c r="B35" s="18"/>
      <c r="C35" s="26" t="s">
        <v>43</v>
      </c>
      <c r="D35" s="27" t="s">
        <v>33</v>
      </c>
      <c r="E35" s="16"/>
      <c r="F35" s="16"/>
      <c r="G35" s="16"/>
      <c r="H35" s="16"/>
      <c r="J35" s="20"/>
    </row>
    <row r="36" spans="2:11" x14ac:dyDescent="0.35">
      <c r="B36" s="18"/>
      <c r="C36" s="19" t="s">
        <v>44</v>
      </c>
      <c r="D36" s="27">
        <v>0</v>
      </c>
      <c r="E36" s="16">
        <v>0</v>
      </c>
      <c r="F36" s="16">
        <v>0</v>
      </c>
      <c r="G36" s="16">
        <v>0</v>
      </c>
      <c r="H36" s="16">
        <v>0</v>
      </c>
      <c r="J36" s="20">
        <f>SUM(D36:H36)</f>
        <v>0</v>
      </c>
    </row>
    <row r="37" spans="2:11" ht="72.5" x14ac:dyDescent="0.35">
      <c r="B37" s="18"/>
      <c r="C37" s="19" t="s">
        <v>69</v>
      </c>
      <c r="D37" s="20">
        <v>5630</v>
      </c>
      <c r="E37" s="20"/>
      <c r="F37" s="20"/>
      <c r="G37" s="20"/>
      <c r="H37" s="20"/>
      <c r="I37" s="21"/>
      <c r="J37" s="71">
        <f t="shared" si="5"/>
        <v>5630</v>
      </c>
      <c r="K37" s="76"/>
    </row>
    <row r="38" spans="2:11" x14ac:dyDescent="0.35">
      <c r="B38" s="18"/>
      <c r="C38" s="19"/>
      <c r="D38" s="20"/>
      <c r="E38" s="20"/>
      <c r="F38" s="20"/>
      <c r="G38" s="20"/>
      <c r="H38" s="20"/>
      <c r="I38" s="21"/>
      <c r="J38" s="71">
        <f>SUM(D38:H38)</f>
        <v>0</v>
      </c>
      <c r="K38" s="76"/>
    </row>
    <row r="39" spans="2:11" ht="72.5" x14ac:dyDescent="0.35">
      <c r="B39" s="18"/>
      <c r="C39" s="19" t="s">
        <v>70</v>
      </c>
      <c r="D39" s="20">
        <v>5630</v>
      </c>
      <c r="E39" s="20"/>
      <c r="F39" s="20"/>
      <c r="G39" s="20"/>
      <c r="H39" s="20"/>
      <c r="I39" s="21"/>
      <c r="J39" s="71">
        <f>SUM(D39:H39)</f>
        <v>5630</v>
      </c>
      <c r="K39" s="76"/>
    </row>
    <row r="40" spans="2:11" ht="43.5" x14ac:dyDescent="0.35">
      <c r="B40" s="18"/>
      <c r="C40" s="19" t="s">
        <v>45</v>
      </c>
      <c r="D40" s="20">
        <v>200</v>
      </c>
      <c r="E40" s="23">
        <v>200</v>
      </c>
      <c r="F40" s="23">
        <v>200</v>
      </c>
      <c r="G40" s="23">
        <v>200</v>
      </c>
      <c r="H40" s="23">
        <v>200</v>
      </c>
      <c r="J40" s="20">
        <f t="shared" si="5"/>
        <v>1000</v>
      </c>
      <c r="K40" s="21"/>
    </row>
    <row r="41" spans="2:11" x14ac:dyDescent="0.35">
      <c r="B41" s="18"/>
      <c r="C41" s="24" t="s">
        <v>16</v>
      </c>
      <c r="D41" s="25">
        <f>SUM(D36:D40)</f>
        <v>11460</v>
      </c>
      <c r="E41" s="25">
        <f>SUM(E36:E40)</f>
        <v>200</v>
      </c>
      <c r="F41" s="25">
        <f>SUM(F36:F40)</f>
        <v>200</v>
      </c>
      <c r="G41" s="25">
        <f>SUM(G36:G40)</f>
        <v>200</v>
      </c>
      <c r="H41" s="25">
        <f>SUM(H36:H40)</f>
        <v>200</v>
      </c>
      <c r="J41" s="25">
        <f>SUM(J36:J40)</f>
        <v>12260</v>
      </c>
      <c r="K41" s="21"/>
    </row>
    <row r="42" spans="2:11" x14ac:dyDescent="0.35">
      <c r="B42" s="18"/>
      <c r="C42" s="26" t="s">
        <v>46</v>
      </c>
      <c r="D42" s="27" t="s">
        <v>33</v>
      </c>
      <c r="E42" s="16"/>
      <c r="F42" s="16"/>
      <c r="G42" s="16"/>
      <c r="H42" s="16"/>
      <c r="J42" s="20"/>
    </row>
    <row r="43" spans="2:11" ht="29" x14ac:dyDescent="0.35">
      <c r="B43" s="18"/>
      <c r="C43" s="19" t="s">
        <v>47</v>
      </c>
      <c r="D43" s="20">
        <v>75057</v>
      </c>
      <c r="E43" s="20"/>
      <c r="F43" s="20"/>
      <c r="G43" s="20"/>
      <c r="H43" s="20"/>
      <c r="I43" s="21"/>
      <c r="J43" s="20">
        <f>SUM(D43:H43)</f>
        <v>75057</v>
      </c>
      <c r="K43" s="21"/>
    </row>
    <row r="44" spans="2:11" ht="43.5" x14ac:dyDescent="0.35">
      <c r="B44" s="18"/>
      <c r="C44" s="19" t="s">
        <v>48</v>
      </c>
      <c r="D44" s="59">
        <v>100000</v>
      </c>
      <c r="E44" s="20">
        <v>100000</v>
      </c>
      <c r="F44" s="20"/>
      <c r="G44" s="20"/>
      <c r="H44" s="20"/>
      <c r="I44" s="21"/>
      <c r="J44" s="20">
        <f t="shared" si="5"/>
        <v>200000</v>
      </c>
      <c r="K44" s="21"/>
    </row>
    <row r="45" spans="2:11" x14ac:dyDescent="0.35">
      <c r="B45" s="18"/>
      <c r="C45" s="19"/>
      <c r="D45" s="20"/>
      <c r="E45" s="20"/>
      <c r="F45" s="20"/>
      <c r="G45" s="20"/>
      <c r="H45" s="20"/>
      <c r="I45" s="21"/>
      <c r="J45" s="20">
        <f t="shared" si="5"/>
        <v>0</v>
      </c>
    </row>
    <row r="46" spans="2:11" x14ac:dyDescent="0.35">
      <c r="B46" s="18"/>
      <c r="C46" s="19"/>
      <c r="D46" s="20"/>
      <c r="E46" s="23"/>
      <c r="F46" s="23"/>
      <c r="G46" s="23"/>
      <c r="H46" s="23"/>
      <c r="J46" s="20">
        <f t="shared" si="5"/>
        <v>0</v>
      </c>
    </row>
    <row r="47" spans="2:11" x14ac:dyDescent="0.35">
      <c r="B47" s="18"/>
      <c r="C47" s="24" t="s">
        <v>17</v>
      </c>
      <c r="D47" s="25">
        <f>SUM(D43:D46)</f>
        <v>175057</v>
      </c>
      <c r="E47" s="25">
        <f t="shared" ref="E47:H47" si="7">SUM(E43:E46)</f>
        <v>100000</v>
      </c>
      <c r="F47" s="25">
        <f t="shared" si="7"/>
        <v>0</v>
      </c>
      <c r="G47" s="25">
        <f t="shared" si="7"/>
        <v>0</v>
      </c>
      <c r="H47" s="25">
        <f t="shared" si="7"/>
        <v>0</v>
      </c>
      <c r="J47" s="25">
        <f>SUM(J43:J46)</f>
        <v>275057</v>
      </c>
      <c r="K47" s="21"/>
    </row>
    <row r="48" spans="2:11" x14ac:dyDescent="0.35">
      <c r="B48" s="18"/>
      <c r="C48" s="26" t="s">
        <v>49</v>
      </c>
      <c r="D48" s="27" t="s">
        <v>33</v>
      </c>
      <c r="E48" s="16"/>
      <c r="F48" s="16"/>
      <c r="G48" s="16"/>
      <c r="H48" s="16"/>
      <c r="J48" s="20"/>
    </row>
    <row r="49" spans="2:11" ht="87" x14ac:dyDescent="0.35">
      <c r="B49" s="18"/>
      <c r="C49" s="19" t="s">
        <v>50</v>
      </c>
      <c r="D49" s="20">
        <v>3590543</v>
      </c>
      <c r="E49" s="23">
        <v>3114660</v>
      </c>
      <c r="F49" s="23">
        <v>3138835</v>
      </c>
      <c r="G49" s="23">
        <v>3250068</v>
      </c>
      <c r="H49" s="23">
        <v>3258926</v>
      </c>
      <c r="J49" s="20">
        <f t="shared" si="5"/>
        <v>16353032</v>
      </c>
      <c r="K49" s="21"/>
    </row>
    <row r="50" spans="2:11" ht="130.5" x14ac:dyDescent="0.35">
      <c r="B50" s="18"/>
      <c r="C50" s="19" t="s">
        <v>71</v>
      </c>
      <c r="D50" s="20">
        <v>10000000</v>
      </c>
      <c r="E50" s="23">
        <v>10000000</v>
      </c>
      <c r="F50" s="23">
        <v>5005239</v>
      </c>
      <c r="G50" s="23"/>
      <c r="H50" s="23"/>
      <c r="J50" s="20">
        <f t="shared" si="5"/>
        <v>25005239</v>
      </c>
      <c r="K50" s="21"/>
    </row>
    <row r="51" spans="2:11" x14ac:dyDescent="0.35">
      <c r="B51" s="30"/>
      <c r="C51" s="24" t="s">
        <v>18</v>
      </c>
      <c r="D51" s="25">
        <f>SUM(D49:D50)</f>
        <v>13590543</v>
      </c>
      <c r="E51" s="25">
        <f>SUM(E49:E50)</f>
        <v>13114660</v>
      </c>
      <c r="F51" s="25">
        <f>SUM(F49:F50)</f>
        <v>8144074</v>
      </c>
      <c r="G51" s="25">
        <f>SUM(G49:G50)</f>
        <v>3250068</v>
      </c>
      <c r="H51" s="25">
        <f>SUM(H49:H50)</f>
        <v>3258926</v>
      </c>
      <c r="J51" s="25">
        <f>SUM(J49:J50)</f>
        <v>41358271</v>
      </c>
      <c r="K51" s="21"/>
    </row>
    <row r="52" spans="2:11" x14ac:dyDescent="0.35">
      <c r="B52" s="30"/>
      <c r="C52" s="24" t="s">
        <v>19</v>
      </c>
      <c r="D52" s="25">
        <f>SUM(D51,D47,D41,D34,D30,D20,D14)</f>
        <v>13929546.6</v>
      </c>
      <c r="E52" s="25">
        <f>SUM(E51,E47,E41,E34,E30,E20,E14)</f>
        <v>13371871.998</v>
      </c>
      <c r="F52" s="25">
        <f>SUM(F51,F47,F41,F34,F30,F20,F14)</f>
        <v>8305947.1579399994</v>
      </c>
      <c r="G52" s="25">
        <f>SUM(G51,G47,G41,G34,G30,G20,G14)</f>
        <v>3416742.1526782</v>
      </c>
      <c r="H52" s="25">
        <f>SUM(H51,H47,H41,H34,H30,H20,H14)</f>
        <v>3430545.177258546</v>
      </c>
      <c r="J52" s="25">
        <f>SUM(J51,J47,J41,J34,J30,J20,J14)</f>
        <v>42454653.085876748</v>
      </c>
      <c r="K52" s="21"/>
    </row>
    <row r="53" spans="2:11" x14ac:dyDescent="0.35">
      <c r="B53" s="4"/>
      <c r="D53" s="3"/>
      <c r="E53" s="3"/>
      <c r="H53" s="3"/>
      <c r="J53" s="3" t="s">
        <v>20</v>
      </c>
    </row>
    <row r="54" spans="2:11" ht="29" x14ac:dyDescent="0.35">
      <c r="B54" s="14" t="s">
        <v>51</v>
      </c>
      <c r="C54" s="31" t="s">
        <v>51</v>
      </c>
      <c r="D54" s="17"/>
      <c r="E54" s="17"/>
      <c r="F54" s="17"/>
      <c r="G54" s="17"/>
      <c r="H54" s="17"/>
      <c r="J54" s="17" t="s">
        <v>20</v>
      </c>
    </row>
    <row r="55" spans="2:11" x14ac:dyDescent="0.35">
      <c r="B55" s="18"/>
      <c r="C55" s="19" t="s">
        <v>52</v>
      </c>
      <c r="D55" s="69">
        <f>0.3685*(D14+D20)</f>
        <v>55586.972099999999</v>
      </c>
      <c r="E55" s="20">
        <f>0.3685*(E14+E20)</f>
        <v>57254.581262999993</v>
      </c>
      <c r="F55" s="20">
        <f>0.3685*(F14+F20)</f>
        <v>58972.21870089</v>
      </c>
      <c r="G55" s="20">
        <f>0.3685*(G14+G20)</f>
        <v>60741.385261916701</v>
      </c>
      <c r="H55" s="20">
        <f>0.3685*(H14+H20)</f>
        <v>62563.626819774203</v>
      </c>
      <c r="J55" s="21">
        <f>SUM(D55:H55)</f>
        <v>295118.7841455809</v>
      </c>
      <c r="K55" s="21"/>
    </row>
    <row r="56" spans="2:11" x14ac:dyDescent="0.35">
      <c r="B56" s="18"/>
      <c r="C56" s="19"/>
      <c r="D56" s="27"/>
      <c r="E56" s="16"/>
      <c r="F56" s="16"/>
      <c r="G56" s="16"/>
      <c r="H56" s="16"/>
      <c r="J56" s="20">
        <f t="shared" ref="J56" si="8">SUM(D56:H56)</f>
        <v>0</v>
      </c>
    </row>
    <row r="57" spans="2:11" x14ac:dyDescent="0.35">
      <c r="B57" s="30"/>
      <c r="C57" s="24" t="s">
        <v>21</v>
      </c>
      <c r="D57" s="25">
        <f>SUM(D55:D56)</f>
        <v>55586.972099999999</v>
      </c>
      <c r="E57" s="25">
        <f t="shared" ref="E57:H57" si="9">SUM(E55:E56)</f>
        <v>57254.581262999993</v>
      </c>
      <c r="F57" s="25">
        <f t="shared" si="9"/>
        <v>58972.21870089</v>
      </c>
      <c r="G57" s="25">
        <f t="shared" si="9"/>
        <v>60741.385261916701</v>
      </c>
      <c r="H57" s="25">
        <f t="shared" si="9"/>
        <v>62563.626819774203</v>
      </c>
      <c r="J57" s="25">
        <f>SUM(J55:J56)</f>
        <v>295118.7841455809</v>
      </c>
      <c r="K57" s="21"/>
    </row>
    <row r="58" spans="2:11" ht="15" thickBot="1" x14ac:dyDescent="0.4">
      <c r="B58" s="4"/>
      <c r="D58" s="3"/>
      <c r="E58" s="3"/>
      <c r="H58" s="3"/>
      <c r="J58" s="3" t="s">
        <v>20</v>
      </c>
    </row>
    <row r="59" spans="2:11" s="34" customFormat="1" ht="29.5" thickBot="1" x14ac:dyDescent="0.4">
      <c r="B59" s="32" t="s">
        <v>22</v>
      </c>
      <c r="C59" s="32"/>
      <c r="D59" s="33">
        <f>SUM(D57,D52)</f>
        <v>13985133.5721</v>
      </c>
      <c r="E59" s="33">
        <f t="shared" ref="E59:J59" si="10">SUM(E57,E52)</f>
        <v>13429126.579263</v>
      </c>
      <c r="F59" s="33">
        <f t="shared" si="10"/>
        <v>8364919.3766408898</v>
      </c>
      <c r="G59" s="33">
        <f t="shared" si="10"/>
        <v>3477483.5379401166</v>
      </c>
      <c r="H59" s="33">
        <f t="shared" si="10"/>
        <v>3493108.80407832</v>
      </c>
      <c r="I59" s="3"/>
      <c r="J59" s="33">
        <f t="shared" si="10"/>
        <v>42749771.870022327</v>
      </c>
      <c r="K59" s="21"/>
    </row>
    <row r="60" spans="2:11" x14ac:dyDescent="0.35">
      <c r="B60" s="4"/>
    </row>
    <row r="61" spans="2:11" x14ac:dyDescent="0.35">
      <c r="B61" s="4"/>
    </row>
    <row r="62" spans="2:11" x14ac:dyDescent="0.35">
      <c r="B62" s="4"/>
    </row>
    <row r="63" spans="2:11" x14ac:dyDescent="0.35">
      <c r="B63" s="4"/>
    </row>
    <row r="64" spans="2:11" x14ac:dyDescent="0.35">
      <c r="B64" s="4"/>
    </row>
    <row r="65" spans="2:2" x14ac:dyDescent="0.35">
      <c r="B65" s="4"/>
    </row>
    <row r="66" spans="2:2" x14ac:dyDescent="0.35">
      <c r="B66" s="4"/>
    </row>
    <row r="67" spans="2:2" x14ac:dyDescent="0.35">
      <c r="B67" s="4"/>
    </row>
    <row r="68" spans="2:2" x14ac:dyDescent="0.35">
      <c r="B68" s="4"/>
    </row>
    <row r="69" spans="2:2" x14ac:dyDescent="0.35">
      <c r="B69" s="4"/>
    </row>
    <row r="70" spans="2:2" x14ac:dyDescent="0.35">
      <c r="B70" s="4"/>
    </row>
    <row r="71" spans="2:2" x14ac:dyDescent="0.35">
      <c r="B71" s="4"/>
    </row>
    <row r="72" spans="2:2" x14ac:dyDescent="0.35">
      <c r="B72" s="4"/>
    </row>
    <row r="73" spans="2:2" x14ac:dyDescent="0.35">
      <c r="B73" s="4"/>
    </row>
    <row r="74" spans="2:2" x14ac:dyDescent="0.35">
      <c r="B74" s="4"/>
    </row>
  </sheetData>
  <pageMargins left="0.7" right="0.7" top="0.75" bottom="0.75" header="0.3" footer="0.3"/>
  <pageSetup scale="80" fitToHeight="0" orientation="landscape" r:id="rId1"/>
  <ignoredErrors>
    <ignoredError sqref="J23:J29 J37 J43:J45 J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7"/>
  <sheetViews>
    <sheetView showGridLines="0" zoomScale="120" zoomScaleNormal="120" workbookViewId="0">
      <pane xSplit="3" ySplit="6" topLeftCell="D9" activePane="bottomRight" state="frozen"/>
      <selection pane="topRight" activeCell="D7" sqref="D7"/>
      <selection pane="bottomLeft" activeCell="D7" sqref="D7"/>
      <selection pane="bottomRight" activeCell="J48" sqref="J48"/>
    </sheetView>
  </sheetViews>
  <sheetFormatPr defaultColWidth="9.36328125" defaultRowHeight="14.5" x14ac:dyDescent="0.35"/>
  <cols>
    <col min="1" max="1" width="3.36328125" style="3" customWidth="1"/>
    <col min="2" max="2" width="10.6328125" style="3" customWidth="1"/>
    <col min="3" max="3" width="45.54296875" style="3" customWidth="1"/>
    <col min="4" max="4" width="12.6328125" style="4" customWidth="1"/>
    <col min="5" max="5" width="12.54296875" style="5" customWidth="1"/>
    <col min="6" max="6" width="13.36328125" style="3" bestFit="1" customWidth="1"/>
    <col min="7" max="7" width="12.453125" style="3" customWidth="1"/>
    <col min="8" max="8" width="12.54296875" style="5" customWidth="1"/>
    <col min="9" max="9" width="0.6328125" style="3" customWidth="1"/>
    <col min="10" max="10" width="13.54296875" style="3" customWidth="1"/>
    <col min="11" max="11" width="12.36328125" style="3" customWidth="1"/>
    <col min="12" max="16384" width="9.36328125" style="3"/>
  </cols>
  <sheetData>
    <row r="2" spans="2:39" ht="23.5" x14ac:dyDescent="0.55000000000000004">
      <c r="B2" s="2" t="s">
        <v>65</v>
      </c>
    </row>
    <row r="3" spans="2:39" x14ac:dyDescent="0.35">
      <c r="B3" s="1" t="s">
        <v>31</v>
      </c>
    </row>
    <row r="4" spans="2:39" x14ac:dyDescent="0.35">
      <c r="B4" s="1"/>
    </row>
    <row r="5" spans="2:39" ht="18.5" x14ac:dyDescent="0.45">
      <c r="B5" s="6" t="s">
        <v>2</v>
      </c>
      <c r="C5" s="7"/>
      <c r="D5" s="7"/>
      <c r="E5" s="7"/>
      <c r="F5" s="7"/>
      <c r="G5" s="7"/>
      <c r="H5" s="7"/>
      <c r="I5" s="7"/>
      <c r="J5" s="8"/>
    </row>
    <row r="6" spans="2:39" x14ac:dyDescent="0.35">
      <c r="B6" s="9" t="s">
        <v>3</v>
      </c>
      <c r="C6" s="9" t="s">
        <v>4</v>
      </c>
      <c r="D6" s="9" t="s">
        <v>5</v>
      </c>
      <c r="E6" s="10" t="s">
        <v>6</v>
      </c>
      <c r="F6" s="10" t="s">
        <v>7</v>
      </c>
      <c r="G6" s="10" t="s">
        <v>8</v>
      </c>
      <c r="H6" s="11" t="s">
        <v>9</v>
      </c>
      <c r="I6" s="12"/>
      <c r="J6" s="13" t="s">
        <v>10</v>
      </c>
    </row>
    <row r="7" spans="2:39" s="1" customFormat="1" x14ac:dyDescent="0.35">
      <c r="B7" s="35" t="s">
        <v>11</v>
      </c>
      <c r="C7" s="15" t="s">
        <v>32</v>
      </c>
      <c r="D7" s="23">
        <f>'Sustainable Agriculture'!D14</f>
        <v>106230</v>
      </c>
      <c r="E7" s="16" t="s">
        <v>33</v>
      </c>
      <c r="F7" s="16" t="s">
        <v>33</v>
      </c>
      <c r="G7" s="16"/>
      <c r="H7" s="16" t="s">
        <v>33</v>
      </c>
      <c r="I7" s="3"/>
      <c r="J7" s="17" t="s">
        <v>33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</row>
    <row r="8" spans="2:39" ht="29" x14ac:dyDescent="0.35">
      <c r="B8" s="18"/>
      <c r="C8" s="19" t="s">
        <v>72</v>
      </c>
      <c r="D8" s="20">
        <f>88300*0.05</f>
        <v>4415</v>
      </c>
      <c r="E8" s="20">
        <f>D8*1.03</f>
        <v>4547.45</v>
      </c>
      <c r="F8" s="20">
        <f>E8*1.03</f>
        <v>4683.8734999999997</v>
      </c>
      <c r="G8" s="20">
        <f>F8*1.03</f>
        <v>4824.3897049999996</v>
      </c>
      <c r="H8" s="20">
        <f>G8*1.03</f>
        <v>4969.1213961499998</v>
      </c>
      <c r="I8" s="21">
        <v>450000</v>
      </c>
      <c r="J8" s="20">
        <f>SUM(D8:H8)</f>
        <v>23439.83460115</v>
      </c>
      <c r="K8" s="21"/>
    </row>
    <row r="9" spans="2:39" x14ac:dyDescent="0.35">
      <c r="B9" s="18"/>
      <c r="C9" s="19"/>
      <c r="D9" s="20"/>
      <c r="E9" s="20"/>
      <c r="F9" s="20"/>
      <c r="G9" s="20"/>
      <c r="H9" s="20"/>
      <c r="I9" s="21"/>
      <c r="J9" s="20">
        <f>SUM(D9:H9)</f>
        <v>0</v>
      </c>
    </row>
    <row r="10" spans="2:39" x14ac:dyDescent="0.35">
      <c r="B10" s="18"/>
      <c r="J10" s="20">
        <f>SUM(D10:H10)</f>
        <v>0</v>
      </c>
    </row>
    <row r="11" spans="2:39" x14ac:dyDescent="0.35">
      <c r="B11" s="18"/>
      <c r="C11" s="19"/>
      <c r="D11" s="20"/>
      <c r="E11" s="23"/>
      <c r="F11" s="23"/>
      <c r="G11" s="23"/>
      <c r="H11" s="23"/>
      <c r="J11" s="20">
        <f>SUM(D11:H11)</f>
        <v>0</v>
      </c>
    </row>
    <row r="12" spans="2:39" x14ac:dyDescent="0.35">
      <c r="B12" s="18"/>
      <c r="C12" s="24" t="s">
        <v>12</v>
      </c>
      <c r="D12" s="25">
        <f>SUM(D8:D11)</f>
        <v>4415</v>
      </c>
      <c r="E12" s="25">
        <f>SUM(E8:E11)</f>
        <v>4547.45</v>
      </c>
      <c r="F12" s="25">
        <f>SUM(F8:F11)</f>
        <v>4683.8734999999997</v>
      </c>
      <c r="G12" s="25">
        <f>SUM(G8:G11)</f>
        <v>4824.3897049999996</v>
      </c>
      <c r="H12" s="25">
        <f>SUM(H8:H11)</f>
        <v>4969.1213961499998</v>
      </c>
      <c r="I12" s="3">
        <f t="shared" ref="I12:J12" si="0">SUM(I8:I11)</f>
        <v>450000</v>
      </c>
      <c r="J12" s="25">
        <f t="shared" si="0"/>
        <v>23439.83460115</v>
      </c>
      <c r="K12" s="21"/>
    </row>
    <row r="13" spans="2:39" x14ac:dyDescent="0.35">
      <c r="B13" s="18"/>
      <c r="C13" s="26" t="s">
        <v>35</v>
      </c>
      <c r="D13" s="27" t="s">
        <v>33</v>
      </c>
      <c r="E13" s="16"/>
      <c r="F13" s="16"/>
      <c r="G13" s="16"/>
      <c r="H13" s="16"/>
      <c r="J13" s="17" t="s">
        <v>33</v>
      </c>
    </row>
    <row r="14" spans="2:39" x14ac:dyDescent="0.35">
      <c r="B14" s="18"/>
      <c r="C14" s="19"/>
      <c r="D14" s="20"/>
      <c r="E14" s="20"/>
      <c r="F14" s="20"/>
      <c r="G14" s="20"/>
      <c r="H14" s="20"/>
      <c r="J14" s="20">
        <f>SUM(D14:H14)</f>
        <v>0</v>
      </c>
    </row>
    <row r="15" spans="2:39" x14ac:dyDescent="0.35">
      <c r="B15" s="18"/>
      <c r="C15" s="19"/>
      <c r="D15" s="20"/>
      <c r="E15" s="20"/>
      <c r="F15" s="20"/>
      <c r="G15" s="20"/>
      <c r="H15" s="20"/>
      <c r="J15" s="20">
        <f>SUM(D15:H15)</f>
        <v>0</v>
      </c>
    </row>
    <row r="16" spans="2:39" x14ac:dyDescent="0.35">
      <c r="B16" s="18"/>
      <c r="C16" s="19" t="s">
        <v>76</v>
      </c>
      <c r="D16" s="20">
        <f>(D8*0.42)</f>
        <v>1854.3</v>
      </c>
      <c r="E16" s="20">
        <f>(E8*0.42)</f>
        <v>1909.9289999999999</v>
      </c>
      <c r="F16" s="20">
        <f>(F8*0.42)</f>
        <v>1967.2268699999997</v>
      </c>
      <c r="G16" s="20">
        <f>(G8*0.42)</f>
        <v>2026.2436760999997</v>
      </c>
      <c r="H16" s="20">
        <f>(H8*0.42)</f>
        <v>2087.0309863829998</v>
      </c>
      <c r="J16" s="20">
        <f t="shared" ref="J16:J17" si="1">SUM(D16:H16)</f>
        <v>9844.7305324829995</v>
      </c>
      <c r="K16" s="21"/>
    </row>
    <row r="17" spans="2:11" x14ac:dyDescent="0.35">
      <c r="B17" s="18"/>
      <c r="C17" s="19"/>
      <c r="D17" s="20"/>
      <c r="E17" s="20"/>
      <c r="F17" s="20"/>
      <c r="G17" s="20"/>
      <c r="H17" s="20"/>
      <c r="J17" s="20">
        <f t="shared" si="1"/>
        <v>0</v>
      </c>
    </row>
    <row r="18" spans="2:11" x14ac:dyDescent="0.35">
      <c r="B18" s="18"/>
      <c r="C18" s="24" t="s">
        <v>13</v>
      </c>
      <c r="D18" s="25">
        <f>SUM(D14:D17)</f>
        <v>1854.3</v>
      </c>
      <c r="E18" s="25">
        <f t="shared" ref="E18:J18" si="2">SUM(E14:E17)</f>
        <v>1909.9289999999999</v>
      </c>
      <c r="F18" s="25">
        <f t="shared" si="2"/>
        <v>1967.2268699999997</v>
      </c>
      <c r="G18" s="25">
        <f t="shared" si="2"/>
        <v>2026.2436760999997</v>
      </c>
      <c r="H18" s="25">
        <f t="shared" si="2"/>
        <v>2087.0309863829998</v>
      </c>
      <c r="I18" s="3">
        <f t="shared" si="2"/>
        <v>0</v>
      </c>
      <c r="J18" s="25">
        <f t="shared" si="2"/>
        <v>9844.7305324829995</v>
      </c>
      <c r="K18" s="21"/>
    </row>
    <row r="19" spans="2:11" x14ac:dyDescent="0.35">
      <c r="B19" s="18"/>
      <c r="C19" s="26" t="s">
        <v>37</v>
      </c>
      <c r="D19" s="27" t="s">
        <v>33</v>
      </c>
      <c r="E19" s="16"/>
      <c r="F19" s="16"/>
      <c r="G19" s="16"/>
      <c r="H19" s="16"/>
      <c r="J19" s="17" t="s">
        <v>33</v>
      </c>
    </row>
    <row r="20" spans="2:11" ht="58" x14ac:dyDescent="0.35">
      <c r="B20" s="18"/>
      <c r="C20" s="28" t="s">
        <v>38</v>
      </c>
      <c r="D20" s="27"/>
      <c r="E20" s="16"/>
      <c r="F20" s="16"/>
      <c r="G20" s="16"/>
      <c r="H20" s="16"/>
      <c r="J20" s="20">
        <f t="shared" ref="J20:J21" si="3">SUM(D20:H20)</f>
        <v>0</v>
      </c>
    </row>
    <row r="21" spans="2:11" ht="29" x14ac:dyDescent="0.35">
      <c r="B21" s="18"/>
      <c r="C21" s="28" t="s">
        <v>39</v>
      </c>
      <c r="D21" s="20">
        <v>440</v>
      </c>
      <c r="E21" s="20">
        <v>440</v>
      </c>
      <c r="F21" s="20">
        <v>440</v>
      </c>
      <c r="G21" s="20">
        <v>440</v>
      </c>
      <c r="H21" s="20">
        <v>440</v>
      </c>
      <c r="J21" s="20">
        <f t="shared" si="3"/>
        <v>2200</v>
      </c>
      <c r="K21" s="21"/>
    </row>
    <row r="22" spans="2:11" x14ac:dyDescent="0.35">
      <c r="B22" s="18"/>
      <c r="C22" s="28" t="s">
        <v>40</v>
      </c>
      <c r="D22" s="20">
        <v>1200</v>
      </c>
      <c r="E22" s="20">
        <v>1200</v>
      </c>
      <c r="F22" s="20">
        <v>1200</v>
      </c>
      <c r="G22" s="20">
        <v>1200</v>
      </c>
      <c r="H22" s="20">
        <v>1200</v>
      </c>
      <c r="I22" s="21">
        <v>2000</v>
      </c>
      <c r="J22" s="20">
        <f>SUM(D22:H22)</f>
        <v>6000</v>
      </c>
      <c r="K22" s="21"/>
    </row>
    <row r="23" spans="2:11" x14ac:dyDescent="0.35">
      <c r="B23" s="18"/>
      <c r="C23" s="28"/>
      <c r="D23" s="20"/>
      <c r="E23" s="20"/>
      <c r="F23" s="20"/>
      <c r="G23" s="20"/>
      <c r="H23" s="20"/>
      <c r="I23" s="21">
        <v>250</v>
      </c>
      <c r="J23" s="20">
        <f t="shared" ref="J23:J28" si="4">SUM(D23:H23)</f>
        <v>0</v>
      </c>
    </row>
    <row r="24" spans="2:11" x14ac:dyDescent="0.35">
      <c r="B24" s="18"/>
      <c r="C24" s="19"/>
      <c r="D24" s="20"/>
      <c r="E24" s="20"/>
      <c r="F24" s="20"/>
      <c r="G24" s="20"/>
      <c r="H24" s="20"/>
      <c r="I24" s="21">
        <v>2250</v>
      </c>
      <c r="J24" s="20">
        <f t="shared" si="4"/>
        <v>0</v>
      </c>
    </row>
    <row r="25" spans="2:11" x14ac:dyDescent="0.35">
      <c r="B25" s="18"/>
      <c r="C25" s="28"/>
      <c r="D25" s="20"/>
      <c r="E25" s="20"/>
      <c r="F25" s="20"/>
      <c r="G25" s="20"/>
      <c r="H25" s="20"/>
      <c r="I25" s="21">
        <v>1243</v>
      </c>
      <c r="J25" s="20">
        <f t="shared" si="4"/>
        <v>0</v>
      </c>
    </row>
    <row r="26" spans="2:11" x14ac:dyDescent="0.35">
      <c r="B26" s="18"/>
      <c r="C26" s="28"/>
      <c r="D26" s="20"/>
      <c r="E26" s="20"/>
      <c r="F26" s="20"/>
      <c r="G26" s="20"/>
      <c r="H26" s="20"/>
      <c r="I26" s="21">
        <v>225</v>
      </c>
      <c r="J26" s="20">
        <f t="shared" si="4"/>
        <v>0</v>
      </c>
    </row>
    <row r="27" spans="2:11" x14ac:dyDescent="0.35">
      <c r="B27" s="18"/>
      <c r="C27" s="28"/>
      <c r="D27" s="20"/>
      <c r="E27" s="20"/>
      <c r="F27" s="20"/>
      <c r="G27" s="20"/>
      <c r="H27" s="20"/>
      <c r="I27" s="21">
        <v>400</v>
      </c>
      <c r="J27" s="20">
        <f t="shared" si="4"/>
        <v>0</v>
      </c>
    </row>
    <row r="28" spans="2:11" x14ac:dyDescent="0.35">
      <c r="B28" s="18"/>
      <c r="C28" s="19"/>
      <c r="D28" s="20"/>
      <c r="E28" s="20"/>
      <c r="F28" s="20"/>
      <c r="G28" s="20"/>
      <c r="H28" s="20"/>
      <c r="I28" s="21">
        <v>1638</v>
      </c>
      <c r="J28" s="20">
        <f t="shared" si="4"/>
        <v>0</v>
      </c>
    </row>
    <row r="29" spans="2:11" x14ac:dyDescent="0.35">
      <c r="B29" s="18"/>
      <c r="C29" s="24" t="s">
        <v>14</v>
      </c>
      <c r="D29" s="25">
        <f>SUM(D21:D28)</f>
        <v>1640</v>
      </c>
      <c r="E29" s="25">
        <f t="shared" ref="E29:J29" si="5">SUM(E21:E28)</f>
        <v>1640</v>
      </c>
      <c r="F29" s="25">
        <f t="shared" si="5"/>
        <v>1640</v>
      </c>
      <c r="G29" s="25">
        <f t="shared" si="5"/>
        <v>1640</v>
      </c>
      <c r="H29" s="25">
        <f t="shared" si="5"/>
        <v>1640</v>
      </c>
      <c r="J29" s="25">
        <f t="shared" si="5"/>
        <v>8200</v>
      </c>
      <c r="K29" s="21"/>
    </row>
    <row r="30" spans="2:11" x14ac:dyDescent="0.35">
      <c r="B30" s="18"/>
      <c r="C30" s="26" t="s">
        <v>41</v>
      </c>
      <c r="D30" s="20"/>
      <c r="E30" s="16"/>
      <c r="F30" s="16"/>
      <c r="G30" s="16"/>
      <c r="H30" s="16"/>
      <c r="J30" s="20" t="s">
        <v>20</v>
      </c>
    </row>
    <row r="31" spans="2:11" x14ac:dyDescent="0.35">
      <c r="B31" s="18"/>
      <c r="C31" s="19"/>
      <c r="D31" s="20"/>
      <c r="E31" s="16"/>
      <c r="F31" s="16"/>
      <c r="G31" s="16"/>
      <c r="H31" s="16"/>
      <c r="J31" s="20">
        <f>SUM(D31:H31)</f>
        <v>0</v>
      </c>
    </row>
    <row r="32" spans="2:11" x14ac:dyDescent="0.35">
      <c r="B32" s="18" t="s">
        <v>42</v>
      </c>
      <c r="C32" s="27" t="s">
        <v>42</v>
      </c>
      <c r="D32" s="27" t="s">
        <v>33</v>
      </c>
      <c r="E32" s="16"/>
      <c r="F32" s="16"/>
      <c r="G32" s="16"/>
      <c r="H32" s="16"/>
      <c r="J32" s="20">
        <f t="shared" ref="J32:J53" si="6">SUM(D32:H32)</f>
        <v>0</v>
      </c>
    </row>
    <row r="33" spans="2:11" x14ac:dyDescent="0.35">
      <c r="B33" s="18"/>
      <c r="C33" s="24" t="s">
        <v>15</v>
      </c>
      <c r="D33" s="29">
        <f>SUM(D31:D32)</f>
        <v>0</v>
      </c>
      <c r="E33" s="29">
        <f t="shared" ref="E33:H33" si="7">SUM(E31:E32)</f>
        <v>0</v>
      </c>
      <c r="F33" s="29">
        <f t="shared" si="7"/>
        <v>0</v>
      </c>
      <c r="G33" s="29">
        <f t="shared" si="7"/>
        <v>0</v>
      </c>
      <c r="H33" s="29">
        <f t="shared" si="7"/>
        <v>0</v>
      </c>
      <c r="J33" s="25">
        <f t="shared" si="6"/>
        <v>0</v>
      </c>
    </row>
    <row r="34" spans="2:11" x14ac:dyDescent="0.35">
      <c r="B34" s="18"/>
      <c r="C34" s="26" t="s">
        <v>43</v>
      </c>
      <c r="D34" s="27" t="s">
        <v>33</v>
      </c>
      <c r="E34" s="16"/>
      <c r="F34" s="16"/>
      <c r="G34" s="16"/>
      <c r="H34" s="16"/>
      <c r="J34" s="20"/>
    </row>
    <row r="35" spans="2:11" x14ac:dyDescent="0.35">
      <c r="B35" s="18"/>
      <c r="C35" s="19"/>
      <c r="D35" s="20"/>
      <c r="E35" s="20"/>
      <c r="F35" s="20"/>
      <c r="G35" s="20"/>
      <c r="H35" s="20"/>
      <c r="I35" s="21">
        <v>5000</v>
      </c>
      <c r="J35" s="20">
        <f t="shared" si="6"/>
        <v>0</v>
      </c>
    </row>
    <row r="36" spans="2:11" x14ac:dyDescent="0.35">
      <c r="B36" s="18"/>
      <c r="C36" s="19"/>
      <c r="D36" s="20"/>
      <c r="E36" s="20"/>
      <c r="F36" s="20"/>
      <c r="G36" s="20"/>
      <c r="H36" s="20"/>
      <c r="I36" s="21"/>
      <c r="J36" s="20">
        <f t="shared" si="6"/>
        <v>0</v>
      </c>
    </row>
    <row r="37" spans="2:11" x14ac:dyDescent="0.35">
      <c r="B37" s="18"/>
      <c r="C37" s="19"/>
      <c r="D37" s="20"/>
      <c r="E37" s="20"/>
      <c r="F37" s="20"/>
      <c r="G37" s="20"/>
      <c r="H37" s="20"/>
      <c r="I37" s="21"/>
      <c r="J37" s="20">
        <f t="shared" si="6"/>
        <v>0</v>
      </c>
    </row>
    <row r="38" spans="2:11" x14ac:dyDescent="0.35">
      <c r="B38" s="18"/>
      <c r="C38" s="19"/>
      <c r="D38" s="20"/>
      <c r="E38" s="23"/>
      <c r="F38" s="23"/>
      <c r="G38" s="23"/>
      <c r="H38" s="23"/>
      <c r="J38" s="20">
        <f t="shared" si="6"/>
        <v>0</v>
      </c>
    </row>
    <row r="39" spans="2:11" x14ac:dyDescent="0.35">
      <c r="B39" s="18"/>
      <c r="C39" s="24" t="s">
        <v>16</v>
      </c>
      <c r="D39" s="25">
        <f>SUM(D35:D38)</f>
        <v>0</v>
      </c>
      <c r="E39" s="25">
        <f t="shared" ref="E39:H39" si="8">SUM(E35:E38)</f>
        <v>0</v>
      </c>
      <c r="F39" s="25">
        <f t="shared" si="8"/>
        <v>0</v>
      </c>
      <c r="G39" s="25">
        <f t="shared" si="8"/>
        <v>0</v>
      </c>
      <c r="H39" s="25">
        <f t="shared" si="8"/>
        <v>0</v>
      </c>
      <c r="J39" s="25">
        <f t="shared" si="6"/>
        <v>0</v>
      </c>
    </row>
    <row r="40" spans="2:11" x14ac:dyDescent="0.35">
      <c r="B40" s="18"/>
      <c r="C40" s="26" t="s">
        <v>46</v>
      </c>
      <c r="D40" s="27" t="s">
        <v>33</v>
      </c>
      <c r="E40" s="16"/>
      <c r="F40" s="16"/>
      <c r="G40" s="16"/>
      <c r="H40" s="16"/>
      <c r="J40" s="20"/>
    </row>
    <row r="41" spans="2:11" x14ac:dyDescent="0.35">
      <c r="B41" s="18"/>
      <c r="C41" s="60"/>
      <c r="D41" s="20"/>
      <c r="E41" s="20"/>
      <c r="F41" s="20"/>
      <c r="G41" s="20"/>
      <c r="H41" s="20"/>
      <c r="I41" s="21"/>
      <c r="J41" s="20">
        <f t="shared" si="6"/>
        <v>0</v>
      </c>
    </row>
    <row r="42" spans="2:11" x14ac:dyDescent="0.35">
      <c r="B42" s="18"/>
      <c r="C42" s="19"/>
      <c r="D42" s="20"/>
      <c r="E42" s="20"/>
      <c r="F42" s="20"/>
      <c r="G42" s="20"/>
      <c r="H42" s="20"/>
      <c r="I42" s="21">
        <v>22500000</v>
      </c>
      <c r="J42" s="20">
        <f t="shared" si="6"/>
        <v>0</v>
      </c>
    </row>
    <row r="43" spans="2:11" x14ac:dyDescent="0.35">
      <c r="B43" s="18"/>
      <c r="C43" s="19"/>
      <c r="D43" s="20"/>
      <c r="E43" s="20"/>
      <c r="F43" s="20"/>
      <c r="G43" s="20"/>
      <c r="H43" s="20"/>
      <c r="I43" s="21">
        <v>75000000</v>
      </c>
      <c r="J43" s="20">
        <f t="shared" si="6"/>
        <v>0</v>
      </c>
    </row>
    <row r="44" spans="2:11" x14ac:dyDescent="0.35">
      <c r="B44" s="18"/>
      <c r="C44" s="19"/>
      <c r="D44" s="20"/>
      <c r="E44" s="20"/>
      <c r="F44" s="20"/>
      <c r="G44" s="20"/>
      <c r="H44" s="20"/>
      <c r="I44" s="21"/>
      <c r="J44" s="20">
        <f t="shared" si="6"/>
        <v>0</v>
      </c>
    </row>
    <row r="45" spans="2:11" x14ac:dyDescent="0.35">
      <c r="B45" s="18"/>
      <c r="C45" s="19"/>
      <c r="D45" s="20"/>
      <c r="E45" s="20"/>
      <c r="F45" s="20"/>
      <c r="G45" s="20"/>
      <c r="H45" s="20"/>
      <c r="J45" s="20">
        <f t="shared" si="6"/>
        <v>0</v>
      </c>
    </row>
    <row r="46" spans="2:11" x14ac:dyDescent="0.35">
      <c r="B46" s="18"/>
      <c r="C46" s="24" t="s">
        <v>17</v>
      </c>
      <c r="D46" s="25">
        <f>SUM(D41:D45)</f>
        <v>0</v>
      </c>
      <c r="E46" s="25">
        <f t="shared" ref="E46:H46" si="9">SUM(E41:E45)</f>
        <v>0</v>
      </c>
      <c r="F46" s="25">
        <f t="shared" si="9"/>
        <v>0</v>
      </c>
      <c r="G46" s="25">
        <f t="shared" si="9"/>
        <v>0</v>
      </c>
      <c r="H46" s="25">
        <f t="shared" si="9"/>
        <v>0</v>
      </c>
      <c r="J46" s="25">
        <f t="shared" si="6"/>
        <v>0</v>
      </c>
    </row>
    <row r="47" spans="2:11" x14ac:dyDescent="0.35">
      <c r="B47" s="18"/>
      <c r="C47" s="26" t="s">
        <v>49</v>
      </c>
      <c r="D47" s="27" t="s">
        <v>33</v>
      </c>
      <c r="E47" s="16"/>
      <c r="F47" s="16"/>
      <c r="G47" s="16"/>
      <c r="H47" s="16"/>
      <c r="J47" s="20"/>
    </row>
    <row r="48" spans="2:11" ht="72.5" x14ac:dyDescent="0.35">
      <c r="B48" s="18"/>
      <c r="C48" s="19" t="s">
        <v>53</v>
      </c>
      <c r="D48" s="20"/>
      <c r="E48" s="20">
        <v>7493231</v>
      </c>
      <c r="F48" s="20">
        <v>7493231</v>
      </c>
      <c r="G48" s="20"/>
      <c r="H48" s="20"/>
      <c r="I48" s="21">
        <v>375000</v>
      </c>
      <c r="J48" s="20">
        <f t="shared" si="6"/>
        <v>14986462</v>
      </c>
      <c r="K48" s="21"/>
    </row>
    <row r="49" spans="2:11" x14ac:dyDescent="0.35">
      <c r="B49" s="18"/>
      <c r="C49" s="19"/>
      <c r="D49" s="20">
        <v>0</v>
      </c>
      <c r="E49" s="20">
        <v>0</v>
      </c>
      <c r="F49" s="20">
        <v>0</v>
      </c>
      <c r="G49" s="20">
        <v>0</v>
      </c>
      <c r="H49" s="20">
        <v>0</v>
      </c>
      <c r="I49" s="21">
        <v>781250</v>
      </c>
      <c r="J49" s="20">
        <f t="shared" si="6"/>
        <v>0</v>
      </c>
    </row>
    <row r="50" spans="2:11" x14ac:dyDescent="0.35">
      <c r="B50" s="18"/>
      <c r="C50" s="19"/>
      <c r="D50" s="20"/>
      <c r="E50" s="20"/>
      <c r="F50" s="20"/>
      <c r="G50" s="20"/>
      <c r="H50" s="20"/>
      <c r="I50" s="21">
        <v>2083335</v>
      </c>
      <c r="J50" s="20">
        <f t="shared" si="6"/>
        <v>0</v>
      </c>
    </row>
    <row r="51" spans="2:11" x14ac:dyDescent="0.35">
      <c r="B51" s="18"/>
      <c r="C51" s="19"/>
      <c r="D51" s="20"/>
      <c r="E51" s="23"/>
      <c r="F51" s="23"/>
      <c r="G51" s="23"/>
      <c r="H51" s="23"/>
      <c r="J51" s="20">
        <f t="shared" si="6"/>
        <v>0</v>
      </c>
    </row>
    <row r="52" spans="2:11" x14ac:dyDescent="0.35">
      <c r="B52" s="18"/>
      <c r="C52" s="19"/>
      <c r="D52" s="20"/>
      <c r="E52" s="23"/>
      <c r="F52" s="23"/>
      <c r="G52" s="23"/>
      <c r="H52" s="23"/>
      <c r="J52" s="20">
        <f t="shared" si="6"/>
        <v>0</v>
      </c>
    </row>
    <row r="53" spans="2:11" x14ac:dyDescent="0.35">
      <c r="B53" s="18"/>
      <c r="C53" s="16"/>
      <c r="D53" s="20"/>
      <c r="E53" s="23"/>
      <c r="F53" s="23"/>
      <c r="G53" s="23"/>
      <c r="H53" s="23"/>
      <c r="J53" s="20">
        <f t="shared" si="6"/>
        <v>0</v>
      </c>
    </row>
    <row r="54" spans="2:11" x14ac:dyDescent="0.35">
      <c r="B54" s="30"/>
      <c r="C54" s="24" t="s">
        <v>18</v>
      </c>
      <c r="D54" s="25">
        <f>SUM(D48:D53)</f>
        <v>0</v>
      </c>
      <c r="E54" s="25">
        <f t="shared" ref="E54:J54" si="10">SUM(E48:E53)</f>
        <v>7493231</v>
      </c>
      <c r="F54" s="25">
        <f t="shared" si="10"/>
        <v>7493231</v>
      </c>
      <c r="G54" s="25">
        <f t="shared" si="10"/>
        <v>0</v>
      </c>
      <c r="H54" s="25">
        <f t="shared" si="10"/>
        <v>0</v>
      </c>
      <c r="J54" s="25">
        <f t="shared" si="10"/>
        <v>14986462</v>
      </c>
      <c r="K54" s="21"/>
    </row>
    <row r="55" spans="2:11" x14ac:dyDescent="0.35">
      <c r="B55" s="30"/>
      <c r="C55" s="24" t="s">
        <v>19</v>
      </c>
      <c r="D55" s="25">
        <f>SUM(D54,D46,D39,D33,D29,D18,D12)</f>
        <v>7909.3</v>
      </c>
      <c r="E55" s="25">
        <f t="shared" ref="E55:J55" si="11">SUM(E54,E46,E39,E33,E29,E18,E12)</f>
        <v>7501328.3789999997</v>
      </c>
      <c r="F55" s="25">
        <f t="shared" si="11"/>
        <v>7501522.1003700001</v>
      </c>
      <c r="G55" s="25">
        <f t="shared" si="11"/>
        <v>8490.6333811000004</v>
      </c>
      <c r="H55" s="25">
        <f t="shared" si="11"/>
        <v>8696.1523825330005</v>
      </c>
      <c r="J55" s="25">
        <f t="shared" si="11"/>
        <v>15027946.565133633</v>
      </c>
      <c r="K55" s="21"/>
    </row>
    <row r="56" spans="2:11" x14ac:dyDescent="0.35">
      <c r="B56" s="4"/>
      <c r="D56" s="3"/>
      <c r="E56" s="3"/>
      <c r="H56" s="3"/>
      <c r="J56" s="3" t="s">
        <v>20</v>
      </c>
    </row>
    <row r="57" spans="2:11" ht="29" x14ac:dyDescent="0.35">
      <c r="B57" s="14" t="s">
        <v>51</v>
      </c>
      <c r="C57" s="31" t="s">
        <v>51</v>
      </c>
      <c r="D57" s="17"/>
      <c r="E57" s="17"/>
      <c r="F57" s="17"/>
      <c r="G57" s="17"/>
      <c r="H57" s="17"/>
      <c r="J57" s="17" t="s">
        <v>20</v>
      </c>
    </row>
    <row r="58" spans="2:11" x14ac:dyDescent="0.35">
      <c r="B58" s="18"/>
      <c r="C58" s="19"/>
      <c r="D58" s="38">
        <f>0.3685*(D12+D18)</f>
        <v>2310.2370500000002</v>
      </c>
      <c r="E58" s="38">
        <f>0.3685*(E12+E18)</f>
        <v>2379.5441615</v>
      </c>
      <c r="F58" s="38">
        <f>0.3685*(F12+F18)</f>
        <v>2450.9304863449997</v>
      </c>
      <c r="G58" s="38">
        <f>0.3685*(G12+G18)</f>
        <v>2524.4584009353498</v>
      </c>
      <c r="H58" s="38">
        <f>0.3685*(H12+H18)</f>
        <v>2600.1921529634101</v>
      </c>
      <c r="J58" s="38">
        <f>0.3685*(J12+J18)</f>
        <v>12265.36225174376</v>
      </c>
      <c r="K58" s="21"/>
    </row>
    <row r="59" spans="2:11" x14ac:dyDescent="0.35">
      <c r="B59" s="18"/>
      <c r="C59" s="19"/>
      <c r="D59" s="27"/>
      <c r="E59" s="16"/>
      <c r="F59" s="16"/>
      <c r="G59" s="16"/>
      <c r="H59" s="16"/>
      <c r="J59" s="20">
        <f t="shared" ref="J59:J60" si="12">SUM(D59:H59)</f>
        <v>0</v>
      </c>
    </row>
    <row r="60" spans="2:11" x14ac:dyDescent="0.35">
      <c r="B60" s="30"/>
      <c r="C60" s="24" t="s">
        <v>21</v>
      </c>
      <c r="D60" s="25">
        <f>SUM(D58:D59)</f>
        <v>2310.2370500000002</v>
      </c>
      <c r="E60" s="25">
        <f t="shared" ref="E60:H60" si="13">SUM(E58:E59)</f>
        <v>2379.5441615</v>
      </c>
      <c r="F60" s="25">
        <f t="shared" si="13"/>
        <v>2450.9304863449997</v>
      </c>
      <c r="G60" s="25">
        <f t="shared" si="13"/>
        <v>2524.4584009353498</v>
      </c>
      <c r="H60" s="25">
        <f t="shared" si="13"/>
        <v>2600.1921529634101</v>
      </c>
      <c r="J60" s="25">
        <f t="shared" si="12"/>
        <v>12265.362251743758</v>
      </c>
      <c r="K60" s="21"/>
    </row>
    <row r="61" spans="2:11" ht="15" thickBot="1" x14ac:dyDescent="0.4">
      <c r="B61" s="4"/>
      <c r="D61" s="3"/>
      <c r="E61" s="3"/>
      <c r="H61" s="3"/>
      <c r="J61" s="3" t="s">
        <v>20</v>
      </c>
    </row>
    <row r="62" spans="2:11" s="34" customFormat="1" ht="29.5" thickBot="1" x14ac:dyDescent="0.4">
      <c r="B62" s="32" t="s">
        <v>22</v>
      </c>
      <c r="C62" s="32"/>
      <c r="D62" s="33">
        <f>SUM(D60,D55)</f>
        <v>10219.537050000001</v>
      </c>
      <c r="E62" s="33">
        <f t="shared" ref="E62:H62" si="14">SUM(E60,E55)</f>
        <v>7503707.9231615001</v>
      </c>
      <c r="F62" s="33">
        <f t="shared" si="14"/>
        <v>7503973.0308563448</v>
      </c>
      <c r="G62" s="33">
        <f t="shared" si="14"/>
        <v>11015.09178203535</v>
      </c>
      <c r="H62" s="33">
        <f t="shared" si="14"/>
        <v>11296.34453549641</v>
      </c>
      <c r="I62" s="3">
        <f>SUM(I60,I55)</f>
        <v>0</v>
      </c>
      <c r="J62" s="33">
        <f>J60+J55</f>
        <v>15040211.927385377</v>
      </c>
      <c r="K62" s="21"/>
    </row>
    <row r="63" spans="2:11" x14ac:dyDescent="0.35">
      <c r="B63" s="4"/>
    </row>
    <row r="64" spans="2:11" x14ac:dyDescent="0.35">
      <c r="B64" s="4"/>
    </row>
    <row r="65" spans="2:2" x14ac:dyDescent="0.35">
      <c r="B65" s="4"/>
    </row>
    <row r="66" spans="2:2" x14ac:dyDescent="0.35">
      <c r="B66" s="4"/>
    </row>
    <row r="67" spans="2:2" x14ac:dyDescent="0.35">
      <c r="B67" s="4"/>
    </row>
    <row r="68" spans="2:2" x14ac:dyDescent="0.35">
      <c r="B68" s="4"/>
    </row>
    <row r="69" spans="2:2" x14ac:dyDescent="0.35">
      <c r="B69" s="4"/>
    </row>
    <row r="70" spans="2:2" x14ac:dyDescent="0.35">
      <c r="B70" s="4"/>
    </row>
    <row r="71" spans="2:2" x14ac:dyDescent="0.35">
      <c r="B71" s="4"/>
    </row>
    <row r="72" spans="2:2" x14ac:dyDescent="0.35">
      <c r="B72" s="4"/>
    </row>
    <row r="73" spans="2:2" x14ac:dyDescent="0.35">
      <c r="B73" s="4"/>
    </row>
    <row r="74" spans="2:2" x14ac:dyDescent="0.35">
      <c r="B74" s="4"/>
    </row>
    <row r="75" spans="2:2" x14ac:dyDescent="0.35">
      <c r="B75" s="4"/>
    </row>
    <row r="76" spans="2:2" x14ac:dyDescent="0.35">
      <c r="B76" s="4"/>
    </row>
    <row r="77" spans="2:2" x14ac:dyDescent="0.35">
      <c r="B77" s="4"/>
    </row>
  </sheetData>
  <pageMargins left="0.7" right="0.7" top="0.75" bottom="0.75" header="0.3" footer="0.3"/>
  <pageSetup scale="89" fitToHeight="0" orientation="landscape" r:id="rId1"/>
  <ignoredErrors>
    <ignoredError sqref="J42:J43 J35 J22:J28 J50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120" zoomScaleNormal="120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C38" sqref="C38"/>
    </sheetView>
  </sheetViews>
  <sheetFormatPr defaultColWidth="9.36328125" defaultRowHeight="14.5" x14ac:dyDescent="0.35"/>
  <cols>
    <col min="1" max="1" width="3.36328125" style="3" customWidth="1"/>
    <col min="2" max="2" width="10" style="3" customWidth="1"/>
    <col min="3" max="3" width="46.6328125" style="3" customWidth="1"/>
    <col min="4" max="4" width="12.6328125" style="4" customWidth="1"/>
    <col min="5" max="5" width="12.453125" style="5" customWidth="1"/>
    <col min="6" max="6" width="12.6328125" style="3" customWidth="1"/>
    <col min="7" max="7" width="12.453125" style="3" customWidth="1"/>
    <col min="8" max="8" width="12.6328125" style="5" customWidth="1"/>
    <col min="9" max="9" width="0.6328125" style="3" customWidth="1"/>
    <col min="10" max="10" width="13.90625" style="3" customWidth="1"/>
    <col min="11" max="11" width="12.6328125" style="3" customWidth="1"/>
    <col min="12" max="16384" width="9.36328125" style="3"/>
  </cols>
  <sheetData>
    <row r="2" spans="2:39" ht="23.5" x14ac:dyDescent="0.55000000000000004">
      <c r="B2" s="2" t="s">
        <v>67</v>
      </c>
    </row>
    <row r="3" spans="2:39" x14ac:dyDescent="0.35">
      <c r="B3" s="1" t="s">
        <v>31</v>
      </c>
    </row>
    <row r="4" spans="2:39" x14ac:dyDescent="0.35">
      <c r="B4" s="1"/>
    </row>
    <row r="5" spans="2:39" ht="18.5" x14ac:dyDescent="0.45">
      <c r="B5" s="6" t="s">
        <v>2</v>
      </c>
      <c r="C5" s="7"/>
      <c r="D5" s="7"/>
      <c r="E5" s="7"/>
      <c r="F5" s="7"/>
      <c r="G5" s="7"/>
      <c r="H5" s="7"/>
      <c r="I5" s="7"/>
      <c r="J5" s="8"/>
    </row>
    <row r="6" spans="2:39" x14ac:dyDescent="0.35">
      <c r="B6" s="9" t="s">
        <v>3</v>
      </c>
      <c r="C6" s="9" t="s">
        <v>4</v>
      </c>
      <c r="D6" s="9" t="s">
        <v>5</v>
      </c>
      <c r="E6" s="10" t="s">
        <v>6</v>
      </c>
      <c r="F6" s="10" t="s">
        <v>7</v>
      </c>
      <c r="G6" s="10" t="s">
        <v>8</v>
      </c>
      <c r="H6" s="11" t="s">
        <v>9</v>
      </c>
      <c r="I6" s="12"/>
      <c r="J6" s="13" t="s">
        <v>10</v>
      </c>
    </row>
    <row r="7" spans="2:39" s="1" customFormat="1" x14ac:dyDescent="0.35">
      <c r="B7" s="35" t="s">
        <v>11</v>
      </c>
      <c r="C7" s="15" t="s">
        <v>32</v>
      </c>
      <c r="D7" s="16" t="s">
        <v>33</v>
      </c>
      <c r="E7" s="16" t="s">
        <v>33</v>
      </c>
      <c r="F7" s="16" t="s">
        <v>33</v>
      </c>
      <c r="G7" s="16"/>
      <c r="H7" s="16" t="s">
        <v>33</v>
      </c>
      <c r="I7" s="3"/>
      <c r="J7" s="70" t="s">
        <v>33</v>
      </c>
      <c r="K7" s="75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</row>
    <row r="8" spans="2:39" ht="29" x14ac:dyDescent="0.35">
      <c r="B8" s="18"/>
      <c r="C8" s="19" t="s">
        <v>73</v>
      </c>
      <c r="D8" s="20">
        <f>88300*0.05</f>
        <v>4415</v>
      </c>
      <c r="E8" s="20">
        <f>D8*1.03</f>
        <v>4547.45</v>
      </c>
      <c r="F8" s="20">
        <f>E8*1.03</f>
        <v>4683.8734999999997</v>
      </c>
      <c r="G8" s="20">
        <f>F8*1.03</f>
        <v>4824.3897049999996</v>
      </c>
      <c r="H8" s="20">
        <f>G8*1.03</f>
        <v>4969.1213961499998</v>
      </c>
      <c r="I8" s="21">
        <v>450000</v>
      </c>
      <c r="J8" s="71">
        <f>SUM(D8:H8)</f>
        <v>23439.83460115</v>
      </c>
      <c r="K8" s="76"/>
    </row>
    <row r="9" spans="2:39" x14ac:dyDescent="0.35">
      <c r="B9" s="18"/>
      <c r="C9" s="19"/>
      <c r="D9" s="20"/>
      <c r="E9" s="20"/>
      <c r="F9" s="20"/>
      <c r="G9" s="20"/>
      <c r="H9" s="20"/>
      <c r="J9" s="71">
        <f>SUM(D9:H9)</f>
        <v>0</v>
      </c>
      <c r="K9" s="75"/>
    </row>
    <row r="10" spans="2:39" x14ac:dyDescent="0.35">
      <c r="B10" s="18"/>
      <c r="C10" s="22"/>
      <c r="D10" s="20"/>
      <c r="E10" s="23"/>
      <c r="F10" s="23"/>
      <c r="G10" s="23"/>
      <c r="H10" s="23"/>
      <c r="J10" s="71">
        <f>SUM(D10:H10)</f>
        <v>0</v>
      </c>
      <c r="K10" s="75"/>
    </row>
    <row r="11" spans="2:39" x14ac:dyDescent="0.35">
      <c r="B11" s="18"/>
      <c r="C11" s="24" t="s">
        <v>12</v>
      </c>
      <c r="D11" s="25">
        <f>SUM(D8:D10)</f>
        <v>4415</v>
      </c>
      <c r="E11" s="25">
        <f t="shared" ref="E11:J11" si="0">SUM(E8:E10)</f>
        <v>4547.45</v>
      </c>
      <c r="F11" s="25">
        <f t="shared" si="0"/>
        <v>4683.8734999999997</v>
      </c>
      <c r="G11" s="25">
        <f t="shared" si="0"/>
        <v>4824.3897049999996</v>
      </c>
      <c r="H11" s="25">
        <f t="shared" si="0"/>
        <v>4969.1213961499998</v>
      </c>
      <c r="I11" s="3">
        <f t="shared" si="0"/>
        <v>450000</v>
      </c>
      <c r="J11" s="72">
        <f t="shared" si="0"/>
        <v>23439.83460115</v>
      </c>
      <c r="K11" s="76"/>
    </row>
    <row r="12" spans="2:39" x14ac:dyDescent="0.35">
      <c r="B12" s="18"/>
      <c r="C12" s="26" t="s">
        <v>35</v>
      </c>
      <c r="D12" s="27" t="s">
        <v>33</v>
      </c>
      <c r="E12" s="16"/>
      <c r="F12" s="16"/>
      <c r="G12" s="16"/>
      <c r="H12" s="16"/>
      <c r="J12" s="70" t="s">
        <v>33</v>
      </c>
      <c r="K12" s="75"/>
    </row>
    <row r="13" spans="2:39" x14ac:dyDescent="0.35">
      <c r="B13" s="18"/>
      <c r="C13" s="19" t="s">
        <v>76</v>
      </c>
      <c r="D13" s="20">
        <f>(D8*0.42)</f>
        <v>1854.3</v>
      </c>
      <c r="E13" s="20">
        <f>(E8*0.42)</f>
        <v>1909.9289999999999</v>
      </c>
      <c r="F13" s="20">
        <f>(F8*0.42)</f>
        <v>1967.2268699999997</v>
      </c>
      <c r="G13" s="20">
        <f>(G8*0.42)</f>
        <v>2026.2436760999997</v>
      </c>
      <c r="H13" s="20">
        <f>(H8*0.42)</f>
        <v>2087.0309863829998</v>
      </c>
      <c r="J13" s="71">
        <f>SUM(D13:H13)</f>
        <v>9844.7305324829995</v>
      </c>
      <c r="K13" s="76"/>
    </row>
    <row r="14" spans="2:39" x14ac:dyDescent="0.35">
      <c r="B14" s="18"/>
      <c r="C14" s="19"/>
      <c r="D14" s="20"/>
      <c r="E14" s="20"/>
      <c r="F14" s="20"/>
      <c r="G14" s="20"/>
      <c r="H14" s="20"/>
      <c r="J14" s="71">
        <f t="shared" ref="J14:J15" si="1">SUM(D14:H14)</f>
        <v>0</v>
      </c>
      <c r="K14" s="75"/>
    </row>
    <row r="15" spans="2:39" x14ac:dyDescent="0.35">
      <c r="B15" s="18"/>
      <c r="C15" s="16"/>
      <c r="D15" s="20"/>
      <c r="E15" s="23"/>
      <c r="F15" s="23"/>
      <c r="G15" s="23"/>
      <c r="H15" s="23"/>
      <c r="J15" s="71">
        <f t="shared" si="1"/>
        <v>0</v>
      </c>
      <c r="K15" s="75"/>
    </row>
    <row r="16" spans="2:39" x14ac:dyDescent="0.35">
      <c r="B16" s="18"/>
      <c r="C16" s="24" t="s">
        <v>13</v>
      </c>
      <c r="D16" s="25">
        <f>SUM(D13:D15)</f>
        <v>1854.3</v>
      </c>
      <c r="E16" s="25">
        <f t="shared" ref="E16:J16" si="2">SUM(E13:E15)</f>
        <v>1909.9289999999999</v>
      </c>
      <c r="F16" s="25">
        <f t="shared" si="2"/>
        <v>1967.2268699999997</v>
      </c>
      <c r="G16" s="25">
        <f t="shared" si="2"/>
        <v>2026.2436760999997</v>
      </c>
      <c r="H16" s="25">
        <f t="shared" si="2"/>
        <v>2087.0309863829998</v>
      </c>
      <c r="I16" s="3">
        <f t="shared" si="2"/>
        <v>0</v>
      </c>
      <c r="J16" s="72">
        <f t="shared" si="2"/>
        <v>9844.7305324829995</v>
      </c>
      <c r="K16" s="76"/>
    </row>
    <row r="17" spans="2:11" x14ac:dyDescent="0.35">
      <c r="B17" s="18"/>
      <c r="C17" s="26" t="s">
        <v>37</v>
      </c>
      <c r="D17" s="27" t="s">
        <v>33</v>
      </c>
      <c r="E17" s="16"/>
      <c r="F17" s="16"/>
      <c r="G17" s="16"/>
      <c r="H17" s="16"/>
      <c r="J17" s="70" t="s">
        <v>33</v>
      </c>
      <c r="K17" s="75"/>
    </row>
    <row r="18" spans="2:11" ht="64.25" customHeight="1" x14ac:dyDescent="0.35">
      <c r="B18" s="18"/>
      <c r="C18" s="28" t="s">
        <v>38</v>
      </c>
      <c r="D18" s="27"/>
      <c r="E18" s="16"/>
      <c r="F18" s="16"/>
      <c r="G18" s="16"/>
      <c r="H18" s="16"/>
      <c r="J18" s="71">
        <f t="shared" ref="J18:J19" si="3">SUM(D18:H18)</f>
        <v>0</v>
      </c>
      <c r="K18" s="75"/>
    </row>
    <row r="19" spans="2:11" ht="29" x14ac:dyDescent="0.35">
      <c r="B19" s="18"/>
      <c r="C19" s="28" t="s">
        <v>39</v>
      </c>
      <c r="D19" s="20">
        <v>440</v>
      </c>
      <c r="E19" s="20">
        <v>440</v>
      </c>
      <c r="F19" s="20">
        <v>440</v>
      </c>
      <c r="G19" s="20">
        <v>440</v>
      </c>
      <c r="H19" s="20">
        <v>440</v>
      </c>
      <c r="J19" s="71">
        <f t="shared" si="3"/>
        <v>2200</v>
      </c>
      <c r="K19" s="76"/>
    </row>
    <row r="20" spans="2:11" x14ac:dyDescent="0.35">
      <c r="B20" s="18"/>
      <c r="C20" s="28" t="s">
        <v>40</v>
      </c>
      <c r="D20" s="20">
        <v>1200</v>
      </c>
      <c r="E20" s="20">
        <v>1200</v>
      </c>
      <c r="F20" s="20">
        <v>1200</v>
      </c>
      <c r="G20" s="20">
        <v>1200</v>
      </c>
      <c r="H20" s="20">
        <v>1200</v>
      </c>
      <c r="I20" s="21">
        <v>2000</v>
      </c>
      <c r="J20" s="71">
        <f>SUM(D20:H20)</f>
        <v>6000</v>
      </c>
      <c r="K20" s="76"/>
    </row>
    <row r="21" spans="2:11" x14ac:dyDescent="0.35">
      <c r="B21" s="18"/>
      <c r="C21" s="28"/>
      <c r="D21" s="20"/>
      <c r="E21" s="20"/>
      <c r="F21" s="20"/>
      <c r="G21" s="20"/>
      <c r="H21" s="20"/>
      <c r="I21" s="21">
        <v>250</v>
      </c>
      <c r="J21" s="71">
        <f t="shared" ref="J21:J26" si="4">SUM(D21:H21)</f>
        <v>0</v>
      </c>
      <c r="K21" s="75"/>
    </row>
    <row r="22" spans="2:11" x14ac:dyDescent="0.35">
      <c r="B22" s="18"/>
      <c r="C22" s="19"/>
      <c r="D22" s="20"/>
      <c r="E22" s="20"/>
      <c r="F22" s="20"/>
      <c r="G22" s="20"/>
      <c r="H22" s="20"/>
      <c r="I22" s="21">
        <v>2250</v>
      </c>
      <c r="J22" s="71">
        <f t="shared" si="4"/>
        <v>0</v>
      </c>
      <c r="K22" s="75"/>
    </row>
    <row r="23" spans="2:11" x14ac:dyDescent="0.35">
      <c r="B23" s="18"/>
      <c r="C23" s="28"/>
      <c r="D23" s="20"/>
      <c r="E23" s="20"/>
      <c r="F23" s="20"/>
      <c r="G23" s="20"/>
      <c r="H23" s="20"/>
      <c r="I23" s="21">
        <v>1243</v>
      </c>
      <c r="J23" s="71">
        <f t="shared" si="4"/>
        <v>0</v>
      </c>
      <c r="K23" s="75"/>
    </row>
    <row r="24" spans="2:11" x14ac:dyDescent="0.35">
      <c r="B24" s="18"/>
      <c r="C24" s="28"/>
      <c r="D24" s="20"/>
      <c r="E24" s="20"/>
      <c r="F24" s="20"/>
      <c r="G24" s="20"/>
      <c r="H24" s="20"/>
      <c r="I24" s="21">
        <v>225</v>
      </c>
      <c r="J24" s="71">
        <f t="shared" si="4"/>
        <v>0</v>
      </c>
      <c r="K24" s="75"/>
    </row>
    <row r="25" spans="2:11" x14ac:dyDescent="0.35">
      <c r="B25" s="18"/>
      <c r="C25" s="28"/>
      <c r="D25" s="20"/>
      <c r="E25" s="20"/>
      <c r="F25" s="20"/>
      <c r="G25" s="20"/>
      <c r="H25" s="20"/>
      <c r="I25" s="21">
        <v>400</v>
      </c>
      <c r="J25" s="71">
        <f t="shared" si="4"/>
        <v>0</v>
      </c>
      <c r="K25" s="75"/>
    </row>
    <row r="26" spans="2:11" x14ac:dyDescent="0.35">
      <c r="B26" s="18"/>
      <c r="C26" s="19"/>
      <c r="D26" s="20"/>
      <c r="E26" s="20"/>
      <c r="F26" s="20"/>
      <c r="G26" s="20"/>
      <c r="H26" s="20"/>
      <c r="I26" s="21">
        <v>1638</v>
      </c>
      <c r="J26" s="71">
        <f t="shared" si="4"/>
        <v>0</v>
      </c>
      <c r="K26" s="75"/>
    </row>
    <row r="27" spans="2:11" x14ac:dyDescent="0.35">
      <c r="B27" s="18"/>
      <c r="C27" s="24" t="s">
        <v>14</v>
      </c>
      <c r="D27" s="25">
        <f>SUM(D19:D26)</f>
        <v>1640</v>
      </c>
      <c r="E27" s="25">
        <f t="shared" ref="E27:J27" si="5">SUM(E19:E26)</f>
        <v>1640</v>
      </c>
      <c r="F27" s="25">
        <f t="shared" si="5"/>
        <v>1640</v>
      </c>
      <c r="G27" s="25">
        <f t="shared" si="5"/>
        <v>1640</v>
      </c>
      <c r="H27" s="25">
        <f t="shared" si="5"/>
        <v>1640</v>
      </c>
      <c r="J27" s="72">
        <f t="shared" si="5"/>
        <v>8200</v>
      </c>
      <c r="K27" s="76"/>
    </row>
    <row r="28" spans="2:11" x14ac:dyDescent="0.35">
      <c r="B28" s="18"/>
      <c r="C28" s="26" t="s">
        <v>41</v>
      </c>
      <c r="D28" s="20"/>
      <c r="E28" s="16"/>
      <c r="F28" s="16"/>
      <c r="G28" s="16"/>
      <c r="H28" s="16"/>
      <c r="J28" s="71" t="s">
        <v>20</v>
      </c>
      <c r="K28" s="75"/>
    </row>
    <row r="29" spans="2:11" x14ac:dyDescent="0.35">
      <c r="B29" s="18"/>
      <c r="C29" s="19"/>
      <c r="D29" s="20"/>
      <c r="E29" s="16"/>
      <c r="F29" s="16"/>
      <c r="G29" s="16"/>
      <c r="H29" s="16"/>
      <c r="J29" s="71">
        <f>SUM(D29:H29)</f>
        <v>0</v>
      </c>
      <c r="K29" s="75"/>
    </row>
    <row r="30" spans="2:11" x14ac:dyDescent="0.35">
      <c r="B30" s="18" t="s">
        <v>42</v>
      </c>
      <c r="C30" s="27" t="s">
        <v>42</v>
      </c>
      <c r="D30" s="27" t="s">
        <v>33</v>
      </c>
      <c r="E30" s="16"/>
      <c r="F30" s="16"/>
      <c r="G30" s="16"/>
      <c r="H30" s="16"/>
      <c r="J30" s="71">
        <f t="shared" ref="J30:J48" si="6">SUM(D30:H30)</f>
        <v>0</v>
      </c>
      <c r="K30" s="75"/>
    </row>
    <row r="31" spans="2:11" x14ac:dyDescent="0.35">
      <c r="B31" s="18"/>
      <c r="C31" s="24" t="s">
        <v>15</v>
      </c>
      <c r="D31" s="29">
        <f>SUM(D29:D30)</f>
        <v>0</v>
      </c>
      <c r="E31" s="29">
        <f t="shared" ref="E31:H31" si="7">SUM(E29:E30)</f>
        <v>0</v>
      </c>
      <c r="F31" s="29">
        <f t="shared" si="7"/>
        <v>0</v>
      </c>
      <c r="G31" s="29">
        <f t="shared" si="7"/>
        <v>0</v>
      </c>
      <c r="H31" s="29">
        <f t="shared" si="7"/>
        <v>0</v>
      </c>
      <c r="J31" s="72">
        <f t="shared" si="6"/>
        <v>0</v>
      </c>
      <c r="K31" s="76"/>
    </row>
    <row r="32" spans="2:11" x14ac:dyDescent="0.35">
      <c r="B32" s="18"/>
      <c r="C32" s="26" t="s">
        <v>43</v>
      </c>
      <c r="D32" s="27" t="s">
        <v>33</v>
      </c>
      <c r="E32" s="16"/>
      <c r="F32" s="16"/>
      <c r="G32" s="16"/>
      <c r="H32" s="16"/>
      <c r="J32" s="71"/>
      <c r="K32" s="75"/>
    </row>
    <row r="33" spans="2:11" x14ac:dyDescent="0.35">
      <c r="B33" s="18"/>
      <c r="C33" s="19"/>
      <c r="D33" s="20"/>
      <c r="E33" s="20"/>
      <c r="F33" s="20"/>
      <c r="G33" s="20"/>
      <c r="H33" s="20"/>
      <c r="I33" s="21">
        <v>5000</v>
      </c>
      <c r="J33" s="71">
        <f t="shared" si="6"/>
        <v>0</v>
      </c>
      <c r="K33" s="75"/>
    </row>
    <row r="34" spans="2:11" x14ac:dyDescent="0.35">
      <c r="B34" s="18"/>
      <c r="C34" s="19"/>
      <c r="D34" s="20"/>
      <c r="E34" s="23"/>
      <c r="F34" s="23"/>
      <c r="G34" s="23"/>
      <c r="H34" s="23"/>
      <c r="J34" s="71">
        <f t="shared" si="6"/>
        <v>0</v>
      </c>
      <c r="K34" s="75"/>
    </row>
    <row r="35" spans="2:11" x14ac:dyDescent="0.35">
      <c r="B35" s="18"/>
      <c r="C35" s="24" t="s">
        <v>16</v>
      </c>
      <c r="D35" s="25">
        <f>SUM(D33:D34)</f>
        <v>0</v>
      </c>
      <c r="E35" s="25">
        <f t="shared" ref="E35:H35" si="8">SUM(E33:E34)</f>
        <v>0</v>
      </c>
      <c r="F35" s="25">
        <f t="shared" si="8"/>
        <v>0</v>
      </c>
      <c r="G35" s="25">
        <f t="shared" si="8"/>
        <v>0</v>
      </c>
      <c r="H35" s="25">
        <f t="shared" si="8"/>
        <v>0</v>
      </c>
      <c r="J35" s="72">
        <f t="shared" si="6"/>
        <v>0</v>
      </c>
      <c r="K35" s="76"/>
    </row>
    <row r="36" spans="2:11" x14ac:dyDescent="0.35">
      <c r="B36" s="18"/>
      <c r="C36" s="26" t="s">
        <v>46</v>
      </c>
      <c r="D36" s="27" t="s">
        <v>33</v>
      </c>
      <c r="E36" s="16"/>
      <c r="F36" s="16"/>
      <c r="G36" s="16"/>
      <c r="H36" s="16"/>
      <c r="J36" s="71"/>
      <c r="K36" s="75"/>
    </row>
    <row r="37" spans="2:11" ht="41.4" customHeight="1" x14ac:dyDescent="0.35">
      <c r="B37" s="18"/>
      <c r="C37" s="19" t="s">
        <v>77</v>
      </c>
      <c r="D37" s="20">
        <v>50000</v>
      </c>
      <c r="E37" s="20">
        <v>50000</v>
      </c>
      <c r="F37" s="20"/>
      <c r="G37" s="20"/>
      <c r="H37" s="20"/>
      <c r="I37" s="21">
        <v>5106000</v>
      </c>
      <c r="J37" s="71">
        <f t="shared" si="6"/>
        <v>100000</v>
      </c>
      <c r="K37" s="75"/>
    </row>
    <row r="38" spans="2:11" x14ac:dyDescent="0.35">
      <c r="B38" s="18"/>
      <c r="C38" s="19"/>
      <c r="D38" s="20"/>
      <c r="E38" s="20"/>
      <c r="F38" s="20"/>
      <c r="G38" s="20"/>
      <c r="H38" s="20"/>
      <c r="I38" s="21">
        <v>22500000</v>
      </c>
      <c r="J38" s="71">
        <f t="shared" si="6"/>
        <v>0</v>
      </c>
      <c r="K38" s="75"/>
    </row>
    <row r="39" spans="2:11" x14ac:dyDescent="0.35">
      <c r="B39" s="18"/>
      <c r="C39" s="19"/>
      <c r="D39" s="20"/>
      <c r="E39" s="20"/>
      <c r="F39" s="20"/>
      <c r="G39" s="20"/>
      <c r="H39" s="20"/>
      <c r="I39" s="21">
        <v>75000000</v>
      </c>
      <c r="J39" s="71">
        <f t="shared" si="6"/>
        <v>0</v>
      </c>
      <c r="K39" s="75"/>
    </row>
    <row r="40" spans="2:11" x14ac:dyDescent="0.35">
      <c r="B40" s="18"/>
      <c r="C40" s="19"/>
      <c r="D40" s="20"/>
      <c r="E40" s="23"/>
      <c r="F40" s="23"/>
      <c r="G40" s="23"/>
      <c r="H40" s="23"/>
      <c r="J40" s="71">
        <f t="shared" si="6"/>
        <v>0</v>
      </c>
      <c r="K40" s="75"/>
    </row>
    <row r="41" spans="2:11" x14ac:dyDescent="0.35">
      <c r="B41" s="18"/>
      <c r="C41" s="24" t="s">
        <v>54</v>
      </c>
      <c r="D41" s="25">
        <f>SUM(D37:D40)</f>
        <v>50000</v>
      </c>
      <c r="E41" s="25">
        <f t="shared" ref="E41:H41" si="9">SUM(E37:E40)</f>
        <v>50000</v>
      </c>
      <c r="F41" s="25">
        <f t="shared" si="9"/>
        <v>0</v>
      </c>
      <c r="G41" s="25">
        <f t="shared" si="9"/>
        <v>0</v>
      </c>
      <c r="H41" s="25">
        <f t="shared" si="9"/>
        <v>0</v>
      </c>
      <c r="J41" s="72">
        <f t="shared" si="6"/>
        <v>100000</v>
      </c>
      <c r="K41" s="76"/>
    </row>
    <row r="42" spans="2:11" x14ac:dyDescent="0.35">
      <c r="B42" s="18"/>
      <c r="C42" s="26" t="s">
        <v>55</v>
      </c>
      <c r="D42" s="27" t="s">
        <v>33</v>
      </c>
      <c r="E42" s="16"/>
      <c r="F42" s="16"/>
      <c r="G42" s="16"/>
      <c r="H42" s="16"/>
      <c r="J42" s="71"/>
      <c r="K42" s="75"/>
    </row>
    <row r="43" spans="2:11" ht="29" x14ac:dyDescent="0.35">
      <c r="B43" s="18"/>
      <c r="C43" s="19" t="s">
        <v>56</v>
      </c>
      <c r="D43" s="20">
        <v>10920002</v>
      </c>
      <c r="E43" s="20">
        <v>7560001</v>
      </c>
      <c r="F43" s="20">
        <v>840000</v>
      </c>
      <c r="G43" s="20">
        <v>839999</v>
      </c>
      <c r="H43" s="20">
        <v>839998</v>
      </c>
      <c r="I43" s="21">
        <v>375000</v>
      </c>
      <c r="J43" s="71">
        <f t="shared" si="6"/>
        <v>21000000</v>
      </c>
      <c r="K43" s="76"/>
    </row>
    <row r="44" spans="2:11" ht="29" customHeight="1" x14ac:dyDescent="0.35">
      <c r="B44" s="18"/>
      <c r="C44" s="19" t="s">
        <v>57</v>
      </c>
      <c r="D44" s="20">
        <v>275000</v>
      </c>
      <c r="E44" s="20">
        <v>275000</v>
      </c>
      <c r="F44" s="20">
        <v>275000</v>
      </c>
      <c r="G44" s="20">
        <v>275000</v>
      </c>
      <c r="H44" s="20">
        <v>275000</v>
      </c>
      <c r="I44" s="21">
        <v>781250</v>
      </c>
      <c r="J44" s="71">
        <f t="shared" si="6"/>
        <v>1375000</v>
      </c>
      <c r="K44" s="76"/>
    </row>
    <row r="45" spans="2:11" x14ac:dyDescent="0.35">
      <c r="B45" s="18"/>
      <c r="C45" s="19"/>
      <c r="D45" s="20"/>
      <c r="E45" s="20"/>
      <c r="F45" s="20"/>
      <c r="G45" s="20"/>
      <c r="H45" s="20"/>
      <c r="I45" s="21">
        <v>2083335</v>
      </c>
      <c r="J45" s="71">
        <f t="shared" si="6"/>
        <v>0</v>
      </c>
      <c r="K45" s="75"/>
    </row>
    <row r="46" spans="2:11" x14ac:dyDescent="0.35">
      <c r="B46" s="18"/>
      <c r="C46" s="19"/>
      <c r="D46" s="20"/>
      <c r="E46" s="23"/>
      <c r="F46" s="23"/>
      <c r="G46" s="23"/>
      <c r="H46" s="23"/>
      <c r="J46" s="71">
        <f t="shared" si="6"/>
        <v>0</v>
      </c>
      <c r="K46" s="75"/>
    </row>
    <row r="47" spans="2:11" x14ac:dyDescent="0.35">
      <c r="B47" s="18"/>
      <c r="C47" s="19"/>
      <c r="D47" s="20"/>
      <c r="E47" s="23"/>
      <c r="F47" s="23"/>
      <c r="G47" s="23"/>
      <c r="H47" s="23"/>
      <c r="J47" s="71">
        <f t="shared" si="6"/>
        <v>0</v>
      </c>
      <c r="K47" s="75"/>
    </row>
    <row r="48" spans="2:11" x14ac:dyDescent="0.35">
      <c r="B48" s="18"/>
      <c r="C48" s="16"/>
      <c r="D48" s="20"/>
      <c r="E48" s="23"/>
      <c r="F48" s="23"/>
      <c r="G48" s="23"/>
      <c r="H48" s="23"/>
      <c r="J48" s="71">
        <f t="shared" si="6"/>
        <v>0</v>
      </c>
      <c r="K48" s="75"/>
    </row>
    <row r="49" spans="2:11" x14ac:dyDescent="0.35">
      <c r="B49" s="30"/>
      <c r="C49" s="24" t="s">
        <v>18</v>
      </c>
      <c r="D49" s="25">
        <f>SUM(D43:D48)</f>
        <v>11195002</v>
      </c>
      <c r="E49" s="25">
        <f t="shared" ref="E49:J49" si="10">SUM(E43:E48)</f>
        <v>7835001</v>
      </c>
      <c r="F49" s="25">
        <f t="shared" si="10"/>
        <v>1115000</v>
      </c>
      <c r="G49" s="25">
        <f t="shared" si="10"/>
        <v>1114999</v>
      </c>
      <c r="H49" s="25">
        <f t="shared" si="10"/>
        <v>1114998</v>
      </c>
      <c r="J49" s="72">
        <f t="shared" si="10"/>
        <v>22375000</v>
      </c>
      <c r="K49" s="76"/>
    </row>
    <row r="50" spans="2:11" x14ac:dyDescent="0.35">
      <c r="B50" s="30"/>
      <c r="C50" s="24" t="s">
        <v>19</v>
      </c>
      <c r="D50" s="25">
        <f>SUM(D49,D41,D35,D31,D27,D16,D11)</f>
        <v>11252911.300000001</v>
      </c>
      <c r="E50" s="25">
        <f t="shared" ref="E50:J50" si="11">SUM(E49,E41,E35,E31,E27,E16,E11)</f>
        <v>7893098.3789999997</v>
      </c>
      <c r="F50" s="25">
        <f t="shared" si="11"/>
        <v>1123291.1003699999</v>
      </c>
      <c r="G50" s="25">
        <f t="shared" si="11"/>
        <v>1123489.6333810999</v>
      </c>
      <c r="H50" s="25">
        <f t="shared" si="11"/>
        <v>1123694.1523825331</v>
      </c>
      <c r="J50" s="72">
        <f t="shared" si="11"/>
        <v>22516484.565133631</v>
      </c>
      <c r="K50" s="76"/>
    </row>
    <row r="51" spans="2:11" x14ac:dyDescent="0.35">
      <c r="B51" s="4"/>
      <c r="D51" s="3"/>
      <c r="E51" s="3"/>
      <c r="H51" s="3"/>
      <c r="J51" s="3" t="s">
        <v>20</v>
      </c>
      <c r="K51" s="75"/>
    </row>
    <row r="52" spans="2:11" ht="29" x14ac:dyDescent="0.35">
      <c r="B52" s="14" t="s">
        <v>51</v>
      </c>
      <c r="C52" s="31" t="s">
        <v>51</v>
      </c>
      <c r="D52" s="17"/>
      <c r="E52" s="17"/>
      <c r="F52" s="17"/>
      <c r="G52" s="17"/>
      <c r="H52" s="17"/>
      <c r="J52" s="70" t="s">
        <v>20</v>
      </c>
      <c r="K52" s="75"/>
    </row>
    <row r="53" spans="2:11" x14ac:dyDescent="0.35">
      <c r="B53" s="18"/>
      <c r="C53" s="19"/>
      <c r="D53" s="37">
        <f>0.3685*(D11+D16)</f>
        <v>2310.2370500000002</v>
      </c>
      <c r="E53" s="37">
        <f>0.3685*(E11+E16)</f>
        <v>2379.5441615</v>
      </c>
      <c r="F53" s="37">
        <f>0.3685*(F11+F16)</f>
        <v>2450.9304863449997</v>
      </c>
      <c r="G53" s="37">
        <f>0.3685*(G11+G16)</f>
        <v>2524.4584009353498</v>
      </c>
      <c r="H53" s="37">
        <f>0.3685*(H11+H16)</f>
        <v>2600.1921529634101</v>
      </c>
      <c r="J53" s="73">
        <f>0.3685*(J11+J16)</f>
        <v>12265.36225174376</v>
      </c>
      <c r="K53" s="76"/>
    </row>
    <row r="54" spans="2:11" x14ac:dyDescent="0.35">
      <c r="B54" s="18"/>
      <c r="C54" s="19"/>
      <c r="D54" s="27"/>
      <c r="E54" s="16"/>
      <c r="F54" s="16"/>
      <c r="G54" s="16"/>
      <c r="H54" s="16"/>
      <c r="J54" s="71">
        <f t="shared" ref="J54" si="12">SUM(D54:H54)</f>
        <v>0</v>
      </c>
      <c r="K54" s="75"/>
    </row>
    <row r="55" spans="2:11" x14ac:dyDescent="0.35">
      <c r="B55" s="30"/>
      <c r="C55" s="24" t="s">
        <v>21</v>
      </c>
      <c r="D55" s="25">
        <f>SUM(D53:D54)</f>
        <v>2310.2370500000002</v>
      </c>
      <c r="E55" s="25">
        <f t="shared" ref="E55:J55" si="13">SUM(E53:E54)</f>
        <v>2379.5441615</v>
      </c>
      <c r="F55" s="25">
        <f t="shared" si="13"/>
        <v>2450.9304863449997</v>
      </c>
      <c r="G55" s="25">
        <f t="shared" si="13"/>
        <v>2524.4584009353498</v>
      </c>
      <c r="H55" s="25">
        <f t="shared" si="13"/>
        <v>2600.1921529634101</v>
      </c>
      <c r="J55" s="72">
        <f t="shared" si="13"/>
        <v>12265.36225174376</v>
      </c>
      <c r="K55" s="76"/>
    </row>
    <row r="56" spans="2:11" ht="15" thickBot="1" x14ac:dyDescent="0.4">
      <c r="B56" s="4"/>
      <c r="D56" s="3"/>
      <c r="E56" s="3"/>
      <c r="H56" s="3"/>
      <c r="J56" s="3" t="s">
        <v>20</v>
      </c>
      <c r="K56" s="75"/>
    </row>
    <row r="57" spans="2:11" s="34" customFormat="1" ht="29.5" thickBot="1" x14ac:dyDescent="0.4">
      <c r="B57" s="32" t="s">
        <v>22</v>
      </c>
      <c r="C57" s="32"/>
      <c r="D57" s="33">
        <f>SUM(D55,D50)</f>
        <v>11255221.537050001</v>
      </c>
      <c r="E57" s="33">
        <f t="shared" ref="E57:J57" si="14">SUM(E55,E50)</f>
        <v>7895477.9231615001</v>
      </c>
      <c r="F57" s="33">
        <f t="shared" si="14"/>
        <v>1125742.0308563448</v>
      </c>
      <c r="G57" s="33">
        <f t="shared" si="14"/>
        <v>1126014.0917820353</v>
      </c>
      <c r="H57" s="33">
        <f t="shared" si="14"/>
        <v>1126294.3445354966</v>
      </c>
      <c r="I57" s="3">
        <f>SUM(I55,I50)</f>
        <v>0</v>
      </c>
      <c r="J57" s="74">
        <f t="shared" si="14"/>
        <v>22528749.927385375</v>
      </c>
      <c r="K57" s="76"/>
    </row>
    <row r="58" spans="2:11" x14ac:dyDescent="0.35">
      <c r="B58" s="4"/>
    </row>
    <row r="59" spans="2:11" x14ac:dyDescent="0.35">
      <c r="B59" s="4"/>
    </row>
    <row r="60" spans="2:11" x14ac:dyDescent="0.35">
      <c r="B60" s="4"/>
    </row>
    <row r="61" spans="2:11" x14ac:dyDescent="0.35">
      <c r="B61" s="4"/>
    </row>
    <row r="62" spans="2:11" x14ac:dyDescent="0.35">
      <c r="B62" s="4"/>
    </row>
    <row r="63" spans="2:11" x14ac:dyDescent="0.35">
      <c r="B63" s="4"/>
    </row>
    <row r="64" spans="2:11" x14ac:dyDescent="0.35">
      <c r="B64" s="4"/>
    </row>
    <row r="65" spans="2:2" x14ac:dyDescent="0.35">
      <c r="B65" s="4"/>
    </row>
    <row r="66" spans="2:2" x14ac:dyDescent="0.35">
      <c r="B66" s="4"/>
    </row>
    <row r="67" spans="2:2" x14ac:dyDescent="0.35">
      <c r="B67" s="4"/>
    </row>
    <row r="68" spans="2:2" x14ac:dyDescent="0.35">
      <c r="B68" s="4"/>
    </row>
    <row r="69" spans="2:2" x14ac:dyDescent="0.35">
      <c r="B69" s="4"/>
    </row>
    <row r="70" spans="2:2" x14ac:dyDescent="0.35">
      <c r="B70" s="4"/>
    </row>
    <row r="71" spans="2:2" x14ac:dyDescent="0.35">
      <c r="B71" s="4"/>
    </row>
    <row r="72" spans="2:2" x14ac:dyDescent="0.35">
      <c r="B72" s="4"/>
    </row>
  </sheetData>
  <pageMargins left="0.7" right="0.7" top="0.75" bottom="0.75" header="0.3" footer="0.3"/>
  <pageSetup scale="81" fitToHeight="0" orientation="landscape" r:id="rId1"/>
  <ignoredErrors>
    <ignoredError sqref="J8 J20:J26 J33 J37:J39 J43:J45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67"/>
  <sheetViews>
    <sheetView showGridLines="0" zoomScale="110" zoomScaleNormal="110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C14" sqref="C14"/>
    </sheetView>
  </sheetViews>
  <sheetFormatPr defaultColWidth="9.36328125" defaultRowHeight="14.5" x14ac:dyDescent="0.35"/>
  <cols>
    <col min="1" max="1" width="3.36328125" style="3" customWidth="1"/>
    <col min="2" max="2" width="11.36328125" style="3" customWidth="1"/>
    <col min="3" max="3" width="46.453125" style="3" customWidth="1"/>
    <col min="4" max="4" width="13.36328125" style="4" customWidth="1"/>
    <col min="5" max="5" width="13.36328125" style="5" customWidth="1"/>
    <col min="6" max="7" width="13.36328125" style="3" customWidth="1"/>
    <col min="8" max="8" width="12.6328125" style="5" customWidth="1"/>
    <col min="9" max="9" width="0.6328125" style="3" customWidth="1"/>
    <col min="10" max="10" width="14.54296875" style="3" customWidth="1"/>
    <col min="11" max="11" width="13" style="3" customWidth="1"/>
    <col min="12" max="16384" width="9.36328125" style="3"/>
  </cols>
  <sheetData>
    <row r="2" spans="2:39" ht="23.5" x14ac:dyDescent="0.55000000000000004">
      <c r="B2" s="2" t="s">
        <v>68</v>
      </c>
    </row>
    <row r="3" spans="2:39" x14ac:dyDescent="0.35">
      <c r="B3" s="1" t="s">
        <v>31</v>
      </c>
    </row>
    <row r="4" spans="2:39" x14ac:dyDescent="0.35">
      <c r="B4" s="1"/>
    </row>
    <row r="5" spans="2:39" ht="18.5" x14ac:dyDescent="0.45">
      <c r="B5" s="6" t="s">
        <v>2</v>
      </c>
      <c r="C5" s="7"/>
      <c r="D5" s="7"/>
      <c r="E5" s="7"/>
      <c r="F5" s="7"/>
      <c r="G5" s="7"/>
      <c r="H5" s="7"/>
      <c r="I5" s="7"/>
      <c r="J5" s="8"/>
    </row>
    <row r="6" spans="2:39" x14ac:dyDescent="0.35">
      <c r="B6" s="9" t="s">
        <v>3</v>
      </c>
      <c r="C6" s="9" t="s">
        <v>4</v>
      </c>
      <c r="D6" s="9" t="s">
        <v>5</v>
      </c>
      <c r="E6" s="10" t="s">
        <v>6</v>
      </c>
      <c r="F6" s="10" t="s">
        <v>7</v>
      </c>
      <c r="G6" s="10" t="s">
        <v>8</v>
      </c>
      <c r="H6" s="11" t="s">
        <v>9</v>
      </c>
      <c r="I6" s="12"/>
      <c r="J6" s="13" t="s">
        <v>10</v>
      </c>
    </row>
    <row r="7" spans="2:39" s="1" customFormat="1" x14ac:dyDescent="0.35">
      <c r="B7" s="35" t="s">
        <v>11</v>
      </c>
      <c r="C7" s="15" t="s">
        <v>32</v>
      </c>
      <c r="D7" s="16" t="s">
        <v>33</v>
      </c>
      <c r="E7" s="16" t="s">
        <v>33</v>
      </c>
      <c r="F7" s="16" t="s">
        <v>33</v>
      </c>
      <c r="G7" s="16"/>
      <c r="H7" s="16" t="s">
        <v>33</v>
      </c>
      <c r="I7" s="3"/>
      <c r="J7" s="70" t="s">
        <v>33</v>
      </c>
      <c r="K7" s="75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</row>
    <row r="8" spans="2:39" ht="29" x14ac:dyDescent="0.35">
      <c r="B8" s="18"/>
      <c r="C8" s="19" t="s">
        <v>74</v>
      </c>
      <c r="D8" s="20">
        <f>88300*0.1</f>
        <v>8830</v>
      </c>
      <c r="E8" s="20">
        <f>D8*1.03</f>
        <v>9094.9</v>
      </c>
      <c r="F8" s="20">
        <f>E8*1.03</f>
        <v>9367.7469999999994</v>
      </c>
      <c r="G8" s="20">
        <f>F8*1.03</f>
        <v>9648.7794099999992</v>
      </c>
      <c r="H8" s="20">
        <f>G8*1.03</f>
        <v>9938.2427922999996</v>
      </c>
      <c r="I8" s="21">
        <v>450000</v>
      </c>
      <c r="J8" s="71">
        <f>SUM(D8:H8)</f>
        <v>46879.6692023</v>
      </c>
      <c r="K8" s="76"/>
    </row>
    <row r="9" spans="2:39" x14ac:dyDescent="0.35">
      <c r="B9" s="18"/>
      <c r="C9" s="19"/>
      <c r="D9" s="20"/>
      <c r="E9" s="20"/>
      <c r="F9" s="20"/>
      <c r="G9" s="20"/>
      <c r="H9" s="20"/>
      <c r="J9" s="71">
        <f>SUM(D9:H9)</f>
        <v>0</v>
      </c>
      <c r="K9" s="75"/>
    </row>
    <row r="10" spans="2:39" x14ac:dyDescent="0.35">
      <c r="B10" s="18"/>
      <c r="C10" s="22"/>
      <c r="D10" s="20"/>
      <c r="E10" s="23"/>
      <c r="F10" s="23"/>
      <c r="G10" s="23"/>
      <c r="H10" s="23"/>
      <c r="J10" s="71">
        <f>SUM(D10:H10)</f>
        <v>0</v>
      </c>
      <c r="K10" s="75"/>
    </row>
    <row r="11" spans="2:39" x14ac:dyDescent="0.35">
      <c r="B11" s="18"/>
      <c r="C11" s="24" t="s">
        <v>12</v>
      </c>
      <c r="D11" s="25">
        <f>SUM(D8:D10)</f>
        <v>8830</v>
      </c>
      <c r="E11" s="25">
        <f t="shared" ref="E11:I11" si="0">SUM(E8:E10)</f>
        <v>9094.9</v>
      </c>
      <c r="F11" s="25">
        <f t="shared" si="0"/>
        <v>9367.7469999999994</v>
      </c>
      <c r="G11" s="25">
        <f t="shared" si="0"/>
        <v>9648.7794099999992</v>
      </c>
      <c r="H11" s="25">
        <f t="shared" si="0"/>
        <v>9938.2427922999996</v>
      </c>
      <c r="I11" s="3">
        <f t="shared" si="0"/>
        <v>450000</v>
      </c>
      <c r="J11" s="72">
        <f>SUM(J8:J10)</f>
        <v>46879.6692023</v>
      </c>
      <c r="K11" s="76"/>
    </row>
    <row r="12" spans="2:39" x14ac:dyDescent="0.35">
      <c r="B12" s="18"/>
      <c r="C12" s="26" t="s">
        <v>35</v>
      </c>
      <c r="D12" s="27" t="s">
        <v>33</v>
      </c>
      <c r="E12" s="16"/>
      <c r="F12" s="16"/>
      <c r="G12" s="16"/>
      <c r="H12" s="16"/>
      <c r="J12" s="17" t="s">
        <v>33</v>
      </c>
    </row>
    <row r="13" spans="2:39" x14ac:dyDescent="0.35">
      <c r="B13" s="18"/>
      <c r="C13" s="19" t="s">
        <v>76</v>
      </c>
      <c r="D13" s="20">
        <f>(D8*0.42)</f>
        <v>3708.6</v>
      </c>
      <c r="E13" s="20">
        <f>(E8*0.42)</f>
        <v>3819.8579999999997</v>
      </c>
      <c r="F13" s="20">
        <f>(F8*0.42)</f>
        <v>3934.4537399999995</v>
      </c>
      <c r="G13" s="20">
        <f>(G8*0.42)</f>
        <v>4052.4873521999993</v>
      </c>
      <c r="H13" s="20">
        <f>(H8*0.42)</f>
        <v>4174.0619727659996</v>
      </c>
      <c r="J13" s="71">
        <f>SUM(D13:H13)</f>
        <v>19689.461064965999</v>
      </c>
      <c r="K13" s="76"/>
    </row>
    <row r="14" spans="2:39" x14ac:dyDescent="0.35">
      <c r="B14" s="18"/>
      <c r="C14" s="19"/>
      <c r="D14" s="20"/>
      <c r="E14" s="20"/>
      <c r="F14" s="20"/>
      <c r="G14" s="20"/>
      <c r="H14" s="20"/>
      <c r="J14" s="71">
        <f t="shared" ref="J14:J15" si="1">SUM(D14:H14)</f>
        <v>0</v>
      </c>
      <c r="K14" s="75"/>
    </row>
    <row r="15" spans="2:39" x14ac:dyDescent="0.35">
      <c r="B15" s="18"/>
      <c r="C15" s="16"/>
      <c r="D15" s="20"/>
      <c r="E15" s="23"/>
      <c r="F15" s="23"/>
      <c r="G15" s="23"/>
      <c r="H15" s="23"/>
      <c r="J15" s="71">
        <f t="shared" si="1"/>
        <v>0</v>
      </c>
      <c r="K15" s="75"/>
    </row>
    <row r="16" spans="2:39" x14ac:dyDescent="0.35">
      <c r="B16" s="18"/>
      <c r="C16" s="24" t="s">
        <v>13</v>
      </c>
      <c r="D16" s="25">
        <f>SUM(D13:D15)</f>
        <v>3708.6</v>
      </c>
      <c r="E16" s="25">
        <f t="shared" ref="E16:I16" si="2">SUM(E13:E15)</f>
        <v>3819.8579999999997</v>
      </c>
      <c r="F16" s="25">
        <f t="shared" si="2"/>
        <v>3934.4537399999995</v>
      </c>
      <c r="G16" s="25">
        <f t="shared" si="2"/>
        <v>4052.4873521999993</v>
      </c>
      <c r="H16" s="25">
        <f t="shared" si="2"/>
        <v>4174.0619727659996</v>
      </c>
      <c r="I16" s="3">
        <f t="shared" si="2"/>
        <v>0</v>
      </c>
      <c r="J16" s="72">
        <f>SUM(J13:J15)</f>
        <v>19689.461064965999</v>
      </c>
      <c r="K16" s="76"/>
    </row>
    <row r="17" spans="2:11" x14ac:dyDescent="0.35">
      <c r="B17" s="18"/>
      <c r="C17" s="26" t="s">
        <v>37</v>
      </c>
      <c r="D17" s="27" t="s">
        <v>33</v>
      </c>
      <c r="E17" s="16"/>
      <c r="F17" s="16"/>
      <c r="G17" s="16"/>
      <c r="H17" s="16"/>
      <c r="J17" s="70" t="s">
        <v>33</v>
      </c>
      <c r="K17" s="75"/>
    </row>
    <row r="18" spans="2:11" ht="60" customHeight="1" x14ac:dyDescent="0.35">
      <c r="B18" s="18"/>
      <c r="C18" s="28" t="s">
        <v>38</v>
      </c>
      <c r="D18" s="27"/>
      <c r="E18" s="16"/>
      <c r="F18" s="16"/>
      <c r="G18" s="16"/>
      <c r="H18" s="16"/>
      <c r="J18" s="71">
        <f t="shared" ref="J18:J21" si="3">SUM(D18:H18)</f>
        <v>0</v>
      </c>
      <c r="K18" s="75"/>
    </row>
    <row r="19" spans="2:11" ht="29" x14ac:dyDescent="0.35">
      <c r="B19" s="18"/>
      <c r="C19" s="28" t="s">
        <v>39</v>
      </c>
      <c r="D19" s="20">
        <v>440</v>
      </c>
      <c r="E19" s="20">
        <v>440</v>
      </c>
      <c r="F19" s="20">
        <v>440</v>
      </c>
      <c r="G19" s="20">
        <v>440</v>
      </c>
      <c r="H19" s="20">
        <v>440</v>
      </c>
      <c r="J19" s="71">
        <f t="shared" si="3"/>
        <v>2200</v>
      </c>
      <c r="K19" s="76"/>
    </row>
    <row r="20" spans="2:11" x14ac:dyDescent="0.35">
      <c r="B20" s="18"/>
      <c r="C20" s="28" t="s">
        <v>40</v>
      </c>
      <c r="D20" s="20">
        <v>1200</v>
      </c>
      <c r="E20" s="20">
        <v>1200</v>
      </c>
      <c r="F20" s="20">
        <v>1200</v>
      </c>
      <c r="G20" s="20">
        <v>1200</v>
      </c>
      <c r="H20" s="20">
        <v>1200</v>
      </c>
      <c r="J20" s="71">
        <f t="shared" si="3"/>
        <v>6000</v>
      </c>
      <c r="K20" s="76"/>
    </row>
    <row r="21" spans="2:11" x14ac:dyDescent="0.35">
      <c r="B21" s="18"/>
      <c r="C21" s="28"/>
      <c r="D21" s="20"/>
      <c r="E21" s="23"/>
      <c r="F21" s="23"/>
      <c r="G21" s="23"/>
      <c r="H21" s="23"/>
      <c r="J21" s="71">
        <f t="shared" si="3"/>
        <v>0</v>
      </c>
      <c r="K21" s="75"/>
    </row>
    <row r="22" spans="2:11" x14ac:dyDescent="0.35">
      <c r="B22" s="18"/>
      <c r="C22" s="24" t="s">
        <v>14</v>
      </c>
      <c r="D22" s="25">
        <f>SUM(D19:D21)</f>
        <v>1640</v>
      </c>
      <c r="E22" s="25">
        <f t="shared" ref="E22:J22" si="4">SUM(E19:E21)</f>
        <v>1640</v>
      </c>
      <c r="F22" s="25">
        <f t="shared" si="4"/>
        <v>1640</v>
      </c>
      <c r="G22" s="25">
        <f t="shared" si="4"/>
        <v>1640</v>
      </c>
      <c r="H22" s="25">
        <f t="shared" si="4"/>
        <v>1640</v>
      </c>
      <c r="J22" s="72">
        <f t="shared" si="4"/>
        <v>8200</v>
      </c>
      <c r="K22" s="76"/>
    </row>
    <row r="23" spans="2:11" x14ac:dyDescent="0.35">
      <c r="B23" s="18"/>
      <c r="C23" s="26" t="s">
        <v>41</v>
      </c>
      <c r="D23" s="20"/>
      <c r="E23" s="16"/>
      <c r="F23" s="16"/>
      <c r="G23" s="16"/>
      <c r="H23" s="16"/>
      <c r="J23" s="71" t="s">
        <v>20</v>
      </c>
      <c r="K23" s="75"/>
    </row>
    <row r="24" spans="2:11" x14ac:dyDescent="0.35">
      <c r="B24" s="18"/>
      <c r="C24" s="19"/>
      <c r="D24" s="20"/>
      <c r="E24" s="16"/>
      <c r="F24" s="16"/>
      <c r="G24" s="16"/>
      <c r="H24" s="16"/>
      <c r="J24" s="71">
        <f>SUM(D24:H24)</f>
        <v>0</v>
      </c>
      <c r="K24" s="75"/>
    </row>
    <row r="25" spans="2:11" x14ac:dyDescent="0.35">
      <c r="B25" s="18" t="s">
        <v>42</v>
      </c>
      <c r="C25" s="27" t="s">
        <v>42</v>
      </c>
      <c r="D25" s="27" t="s">
        <v>33</v>
      </c>
      <c r="E25" s="16"/>
      <c r="F25" s="16"/>
      <c r="G25" s="16"/>
      <c r="H25" s="16"/>
      <c r="J25" s="71">
        <f t="shared" ref="J25:J43" si="5">SUM(D25:H25)</f>
        <v>0</v>
      </c>
      <c r="K25" s="75"/>
    </row>
    <row r="26" spans="2:11" x14ac:dyDescent="0.35">
      <c r="B26" s="18"/>
      <c r="C26" s="24" t="s">
        <v>15</v>
      </c>
      <c r="D26" s="29">
        <f>SUM(D24:D25)</f>
        <v>0</v>
      </c>
      <c r="E26" s="29">
        <f t="shared" ref="E26:H26" si="6">SUM(E24:E25)</f>
        <v>0</v>
      </c>
      <c r="F26" s="29">
        <f t="shared" si="6"/>
        <v>0</v>
      </c>
      <c r="G26" s="29">
        <f t="shared" si="6"/>
        <v>0</v>
      </c>
      <c r="H26" s="29">
        <f t="shared" si="6"/>
        <v>0</v>
      </c>
      <c r="J26" s="72">
        <f t="shared" si="5"/>
        <v>0</v>
      </c>
      <c r="K26" s="76"/>
    </row>
    <row r="27" spans="2:11" x14ac:dyDescent="0.35">
      <c r="B27" s="18"/>
      <c r="C27" s="26" t="s">
        <v>43</v>
      </c>
      <c r="D27" s="27" t="s">
        <v>33</v>
      </c>
      <c r="E27" s="16"/>
      <c r="F27" s="16"/>
      <c r="G27" s="16"/>
      <c r="H27" s="16"/>
      <c r="J27" s="71"/>
      <c r="K27" s="75"/>
    </row>
    <row r="28" spans="2:11" x14ac:dyDescent="0.35">
      <c r="B28" s="18"/>
      <c r="C28" s="19"/>
      <c r="D28" s="20"/>
      <c r="E28" s="20"/>
      <c r="F28" s="20"/>
      <c r="G28" s="20"/>
      <c r="H28" s="20"/>
      <c r="I28" s="21">
        <v>5000</v>
      </c>
      <c r="J28" s="71">
        <f t="shared" si="5"/>
        <v>0</v>
      </c>
      <c r="K28" s="75"/>
    </row>
    <row r="29" spans="2:11" x14ac:dyDescent="0.35">
      <c r="B29" s="18"/>
      <c r="C29" s="19"/>
      <c r="D29" s="20"/>
      <c r="E29" s="23"/>
      <c r="F29" s="23"/>
      <c r="G29" s="23"/>
      <c r="H29" s="23"/>
      <c r="J29" s="71">
        <f t="shared" si="5"/>
        <v>0</v>
      </c>
      <c r="K29" s="75"/>
    </row>
    <row r="30" spans="2:11" x14ac:dyDescent="0.35">
      <c r="B30" s="18"/>
      <c r="C30" s="24" t="s">
        <v>16</v>
      </c>
      <c r="D30" s="25">
        <f>SUM(D28:D29)</f>
        <v>0</v>
      </c>
      <c r="E30" s="25">
        <f t="shared" ref="E30:H30" si="7">SUM(E28:E29)</f>
        <v>0</v>
      </c>
      <c r="F30" s="25">
        <f t="shared" si="7"/>
        <v>0</v>
      </c>
      <c r="G30" s="25">
        <f t="shared" si="7"/>
        <v>0</v>
      </c>
      <c r="H30" s="25">
        <f t="shared" si="7"/>
        <v>0</v>
      </c>
      <c r="J30" s="72">
        <f t="shared" si="5"/>
        <v>0</v>
      </c>
      <c r="K30" s="76"/>
    </row>
    <row r="31" spans="2:11" x14ac:dyDescent="0.35">
      <c r="B31" s="18"/>
      <c r="C31" s="26" t="s">
        <v>46</v>
      </c>
      <c r="D31" s="27" t="s">
        <v>33</v>
      </c>
      <c r="E31" s="16"/>
      <c r="F31" s="16"/>
      <c r="G31" s="16"/>
      <c r="H31" s="16"/>
      <c r="J31" s="71"/>
      <c r="K31" s="75"/>
    </row>
    <row r="32" spans="2:11" ht="43.5" x14ac:dyDescent="0.35">
      <c r="B32" s="18"/>
      <c r="C32" s="19" t="s">
        <v>58</v>
      </c>
      <c r="D32" s="20">
        <v>50000</v>
      </c>
      <c r="E32" s="20">
        <v>50000</v>
      </c>
      <c r="F32" s="20"/>
      <c r="G32" s="20"/>
      <c r="H32" s="20"/>
      <c r="I32" s="21">
        <v>5106000</v>
      </c>
      <c r="J32" s="71">
        <f t="shared" si="5"/>
        <v>100000</v>
      </c>
      <c r="K32" s="75"/>
    </row>
    <row r="33" spans="2:11" x14ac:dyDescent="0.35">
      <c r="B33" s="18"/>
      <c r="C33" s="19"/>
      <c r="D33" s="20"/>
      <c r="E33" s="20"/>
      <c r="F33" s="20"/>
      <c r="G33" s="20"/>
      <c r="H33" s="20"/>
      <c r="I33" s="21">
        <v>22500000</v>
      </c>
      <c r="J33" s="71">
        <f t="shared" si="5"/>
        <v>0</v>
      </c>
      <c r="K33" s="75"/>
    </row>
    <row r="34" spans="2:11" x14ac:dyDescent="0.35">
      <c r="B34" s="18"/>
      <c r="C34" s="19"/>
      <c r="D34" s="20"/>
      <c r="E34" s="20"/>
      <c r="F34" s="20"/>
      <c r="G34" s="20"/>
      <c r="H34" s="20"/>
      <c r="I34" s="21">
        <v>75000000</v>
      </c>
      <c r="J34" s="71">
        <f t="shared" si="5"/>
        <v>0</v>
      </c>
      <c r="K34" s="75"/>
    </row>
    <row r="35" spans="2:11" x14ac:dyDescent="0.35">
      <c r="B35" s="18"/>
      <c r="C35" s="19"/>
      <c r="D35" s="20"/>
      <c r="E35" s="23"/>
      <c r="F35" s="23"/>
      <c r="G35" s="23"/>
      <c r="H35" s="23"/>
      <c r="J35" s="71">
        <f t="shared" si="5"/>
        <v>0</v>
      </c>
      <c r="K35" s="75"/>
    </row>
    <row r="36" spans="2:11" x14ac:dyDescent="0.35">
      <c r="B36" s="18"/>
      <c r="C36" s="24" t="s">
        <v>17</v>
      </c>
      <c r="D36" s="25">
        <f>SUM(D32:D35)</f>
        <v>50000</v>
      </c>
      <c r="E36" s="25">
        <f t="shared" ref="E36:H36" si="8">SUM(E32:E35)</f>
        <v>50000</v>
      </c>
      <c r="F36" s="25">
        <f t="shared" si="8"/>
        <v>0</v>
      </c>
      <c r="G36" s="25">
        <f t="shared" si="8"/>
        <v>0</v>
      </c>
      <c r="H36" s="25">
        <f t="shared" si="8"/>
        <v>0</v>
      </c>
      <c r="J36" s="72">
        <f t="shared" si="5"/>
        <v>100000</v>
      </c>
      <c r="K36" s="76"/>
    </row>
    <row r="37" spans="2:11" x14ac:dyDescent="0.35">
      <c r="B37" s="18"/>
      <c r="C37" s="26" t="s">
        <v>49</v>
      </c>
      <c r="D37" s="27" t="s">
        <v>33</v>
      </c>
      <c r="E37" s="16"/>
      <c r="F37" s="16"/>
      <c r="G37" s="16"/>
      <c r="H37" s="16"/>
      <c r="J37" s="71"/>
      <c r="K37" s="75"/>
    </row>
    <row r="38" spans="2:11" ht="43.5" x14ac:dyDescent="0.35">
      <c r="B38" s="18"/>
      <c r="C38" s="19" t="s">
        <v>59</v>
      </c>
      <c r="D38" s="20">
        <v>3240001</v>
      </c>
      <c r="E38" s="20">
        <v>2040001</v>
      </c>
      <c r="F38" s="20">
        <v>240000</v>
      </c>
      <c r="G38" s="20">
        <v>240000</v>
      </c>
      <c r="H38" s="20">
        <v>239998</v>
      </c>
      <c r="I38" s="21">
        <v>375000</v>
      </c>
      <c r="J38" s="71">
        <f t="shared" si="5"/>
        <v>6000000</v>
      </c>
      <c r="K38" s="76"/>
    </row>
    <row r="39" spans="2:11" ht="43.5" x14ac:dyDescent="0.35">
      <c r="B39" s="18"/>
      <c r="C39" s="19" t="s">
        <v>60</v>
      </c>
      <c r="D39" s="20">
        <v>467972</v>
      </c>
      <c r="E39" s="20">
        <v>1081239</v>
      </c>
      <c r="F39" s="20">
        <v>1082028</v>
      </c>
      <c r="G39" s="20">
        <v>1082843</v>
      </c>
      <c r="H39" s="20">
        <v>1083681</v>
      </c>
      <c r="I39" s="21">
        <v>781250</v>
      </c>
      <c r="J39" s="71">
        <f>SUM(D39:H39)</f>
        <v>4797763</v>
      </c>
      <c r="K39" s="76"/>
    </row>
    <row r="40" spans="2:11" ht="29" x14ac:dyDescent="0.35">
      <c r="B40" s="18"/>
      <c r="C40" s="19" t="s">
        <v>61</v>
      </c>
      <c r="D40" s="20">
        <v>220000</v>
      </c>
      <c r="E40" s="20">
        <v>220000</v>
      </c>
      <c r="F40" s="20">
        <v>220000</v>
      </c>
      <c r="G40" s="20">
        <v>220000</v>
      </c>
      <c r="H40" s="20">
        <v>220000</v>
      </c>
      <c r="I40" s="21">
        <v>2083335</v>
      </c>
      <c r="J40" s="71">
        <f t="shared" si="5"/>
        <v>1100000</v>
      </c>
      <c r="K40" s="76"/>
    </row>
    <row r="41" spans="2:11" x14ac:dyDescent="0.35">
      <c r="B41" s="18"/>
      <c r="C41" s="19"/>
      <c r="D41" s="20"/>
      <c r="E41" s="23"/>
      <c r="F41" s="23"/>
      <c r="G41" s="23"/>
      <c r="H41" s="23"/>
      <c r="J41" s="71">
        <f t="shared" si="5"/>
        <v>0</v>
      </c>
      <c r="K41" s="75"/>
    </row>
    <row r="42" spans="2:11" x14ac:dyDescent="0.35">
      <c r="B42" s="18"/>
      <c r="C42" s="19"/>
      <c r="D42" s="20"/>
      <c r="E42" s="23"/>
      <c r="F42" s="23"/>
      <c r="G42" s="23"/>
      <c r="H42" s="23"/>
      <c r="J42" s="71">
        <f t="shared" si="5"/>
        <v>0</v>
      </c>
      <c r="K42" s="77"/>
    </row>
    <row r="43" spans="2:11" x14ac:dyDescent="0.35">
      <c r="B43" s="18"/>
      <c r="C43" s="16"/>
      <c r="D43" s="20"/>
      <c r="E43" s="23"/>
      <c r="F43" s="23"/>
      <c r="G43" s="23"/>
      <c r="H43" s="23"/>
      <c r="J43" s="71">
        <f t="shared" si="5"/>
        <v>0</v>
      </c>
      <c r="K43" s="75"/>
    </row>
    <row r="44" spans="2:11" x14ac:dyDescent="0.35">
      <c r="B44" s="30"/>
      <c r="C44" s="24" t="s">
        <v>18</v>
      </c>
      <c r="D44" s="25">
        <f>SUM(D38:D43)</f>
        <v>3927973</v>
      </c>
      <c r="E44" s="25">
        <f t="shared" ref="E44:J44" si="9">SUM(E38:E43)</f>
        <v>3341240</v>
      </c>
      <c r="F44" s="25">
        <f t="shared" si="9"/>
        <v>1542028</v>
      </c>
      <c r="G44" s="25">
        <f t="shared" si="9"/>
        <v>1542843</v>
      </c>
      <c r="H44" s="25">
        <f t="shared" si="9"/>
        <v>1543679</v>
      </c>
      <c r="J44" s="72">
        <f t="shared" si="9"/>
        <v>11897763</v>
      </c>
      <c r="K44" s="76"/>
    </row>
    <row r="45" spans="2:11" x14ac:dyDescent="0.35">
      <c r="B45" s="30"/>
      <c r="C45" s="24" t="s">
        <v>19</v>
      </c>
      <c r="D45" s="25">
        <f>SUM(D44,D36,D30,D26,D22,D16,D11)</f>
        <v>3992151.6</v>
      </c>
      <c r="E45" s="25">
        <f>SUM(E44,E36,E30,E26,E22,E16,E11)</f>
        <v>3405794.7579999999</v>
      </c>
      <c r="F45" s="25">
        <f>SUM(F44,F36,F30,F26,F22,F16,F11)</f>
        <v>1556970.20074</v>
      </c>
      <c r="G45" s="25">
        <f>SUM(G44,G36,G30,G26,G22,G16,G11)</f>
        <v>1558184.2667622</v>
      </c>
      <c r="H45" s="25">
        <f>SUM(H44,H36,H30,H26,H22,H16,H11)</f>
        <v>1559431.3047650659</v>
      </c>
      <c r="J45" s="72">
        <f>SUM(J44,J36,J30,J26,J22,J16,J11)</f>
        <v>12072532.130267266</v>
      </c>
      <c r="K45" s="76"/>
    </row>
    <row r="46" spans="2:11" x14ac:dyDescent="0.35">
      <c r="B46" s="4"/>
      <c r="D46" s="3"/>
      <c r="E46" s="3"/>
      <c r="H46" s="3"/>
      <c r="J46" s="3" t="s">
        <v>20</v>
      </c>
      <c r="K46" s="75"/>
    </row>
    <row r="47" spans="2:11" ht="29" x14ac:dyDescent="0.35">
      <c r="B47" s="14" t="s">
        <v>51</v>
      </c>
      <c r="C47" s="31" t="s">
        <v>51</v>
      </c>
      <c r="D47" s="17"/>
      <c r="E47" s="17"/>
      <c r="F47" s="17"/>
      <c r="G47" s="17"/>
      <c r="H47" s="17"/>
      <c r="J47" s="70" t="s">
        <v>20</v>
      </c>
      <c r="K47" s="75"/>
    </row>
    <row r="48" spans="2:11" x14ac:dyDescent="0.35">
      <c r="B48" s="18"/>
      <c r="C48" s="19"/>
      <c r="D48" s="38">
        <f>0.3685*(D11+D16)</f>
        <v>4620.4741000000004</v>
      </c>
      <c r="E48" s="38">
        <f>0.3685*(E11+E16)</f>
        <v>4759.0883229999999</v>
      </c>
      <c r="F48" s="38">
        <f>0.3685*(F11+F16)</f>
        <v>4901.8609726899995</v>
      </c>
      <c r="G48" s="38">
        <f>0.3685*(G11+G16)</f>
        <v>5048.9168018706996</v>
      </c>
      <c r="H48" s="38">
        <f>0.3685*(H11+H16)</f>
        <v>5200.3843059268202</v>
      </c>
      <c r="J48" s="71">
        <f>SUM(D48:H48)</f>
        <v>24530.724503487516</v>
      </c>
      <c r="K48" s="76"/>
    </row>
    <row r="49" spans="2:11" x14ac:dyDescent="0.35">
      <c r="B49" s="18"/>
      <c r="C49" s="19"/>
      <c r="D49" s="27"/>
      <c r="E49" s="16"/>
      <c r="F49" s="16"/>
      <c r="G49" s="16"/>
      <c r="H49" s="16"/>
      <c r="J49" s="71">
        <f t="shared" ref="J49:J50" si="10">SUM(D49:H49)</f>
        <v>0</v>
      </c>
      <c r="K49" s="75"/>
    </row>
    <row r="50" spans="2:11" x14ac:dyDescent="0.35">
      <c r="B50" s="30"/>
      <c r="C50" s="24" t="s">
        <v>21</v>
      </c>
      <c r="D50" s="25">
        <f>SUM(D48:D49)</f>
        <v>4620.4741000000004</v>
      </c>
      <c r="E50" s="25">
        <f t="shared" ref="E50:H50" si="11">SUM(E48:E49)</f>
        <v>4759.0883229999999</v>
      </c>
      <c r="F50" s="25">
        <f t="shared" si="11"/>
        <v>4901.8609726899995</v>
      </c>
      <c r="G50" s="25">
        <f t="shared" si="11"/>
        <v>5048.9168018706996</v>
      </c>
      <c r="H50" s="25">
        <f t="shared" si="11"/>
        <v>5200.3843059268202</v>
      </c>
      <c r="J50" s="72">
        <f t="shared" si="10"/>
        <v>24530.724503487516</v>
      </c>
      <c r="K50" s="76"/>
    </row>
    <row r="51" spans="2:11" ht="15" thickBot="1" x14ac:dyDescent="0.4">
      <c r="B51" s="4"/>
      <c r="D51" s="3"/>
      <c r="E51" s="3"/>
      <c r="H51" s="3"/>
      <c r="J51" s="3" t="s">
        <v>20</v>
      </c>
      <c r="K51" s="75"/>
    </row>
    <row r="52" spans="2:11" s="34" customFormat="1" ht="29.5" thickBot="1" x14ac:dyDescent="0.4">
      <c r="B52" s="32" t="s">
        <v>22</v>
      </c>
      <c r="C52" s="32"/>
      <c r="D52" s="33">
        <f>SUM(D50,D45)</f>
        <v>3996772.0741000003</v>
      </c>
      <c r="E52" s="33">
        <f t="shared" ref="E52:J52" si="12">SUM(E50,E45)</f>
        <v>3410553.8463229998</v>
      </c>
      <c r="F52" s="33">
        <f t="shared" si="12"/>
        <v>1561872.0617126899</v>
      </c>
      <c r="G52" s="33">
        <f t="shared" si="12"/>
        <v>1563233.1835640708</v>
      </c>
      <c r="H52" s="33">
        <f t="shared" si="12"/>
        <v>1564631.6890709926</v>
      </c>
      <c r="I52" s="3">
        <f>SUM(I50,I45)</f>
        <v>0</v>
      </c>
      <c r="J52" s="74">
        <f t="shared" si="12"/>
        <v>12097062.854770754</v>
      </c>
      <c r="K52" s="76"/>
    </row>
    <row r="53" spans="2:11" x14ac:dyDescent="0.35">
      <c r="B53" s="4"/>
    </row>
    <row r="54" spans="2:11" x14ac:dyDescent="0.35">
      <c r="B54" s="4"/>
    </row>
    <row r="55" spans="2:11" x14ac:dyDescent="0.35">
      <c r="B55" s="4"/>
    </row>
    <row r="56" spans="2:11" x14ac:dyDescent="0.35">
      <c r="B56" s="4"/>
    </row>
    <row r="57" spans="2:11" x14ac:dyDescent="0.35">
      <c r="B57" s="4"/>
    </row>
    <row r="58" spans="2:11" x14ac:dyDescent="0.35">
      <c r="B58" s="4"/>
    </row>
    <row r="59" spans="2:11" x14ac:dyDescent="0.35">
      <c r="B59" s="4"/>
    </row>
    <row r="60" spans="2:11" x14ac:dyDescent="0.35">
      <c r="B60" s="4"/>
    </row>
    <row r="61" spans="2:11" x14ac:dyDescent="0.35">
      <c r="B61" s="4"/>
    </row>
    <row r="62" spans="2:11" x14ac:dyDescent="0.35">
      <c r="B62" s="4"/>
    </row>
    <row r="63" spans="2:11" x14ac:dyDescent="0.35">
      <c r="B63" s="4"/>
    </row>
    <row r="64" spans="2:11" x14ac:dyDescent="0.35">
      <c r="B64" s="4"/>
    </row>
    <row r="65" spans="2:2" x14ac:dyDescent="0.35">
      <c r="B65" s="4"/>
    </row>
    <row r="66" spans="2:2" x14ac:dyDescent="0.35">
      <c r="B66" s="4"/>
    </row>
    <row r="67" spans="2:2" x14ac:dyDescent="0.35">
      <c r="B67" s="4"/>
    </row>
  </sheetData>
  <pageMargins left="0.7" right="0.7" top="0.75" bottom="0.75" header="0.3" footer="0.3"/>
  <pageSetup scale="78" fitToHeight="0" orientation="landscape" r:id="rId1"/>
  <ignoredErrors>
    <ignoredError sqref="J38 J32:J34 J28 J8 J40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zoomScale="120" zoomScaleNormal="120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C14" sqref="C14"/>
    </sheetView>
  </sheetViews>
  <sheetFormatPr defaultColWidth="9.36328125" defaultRowHeight="14.5" x14ac:dyDescent="0.35"/>
  <cols>
    <col min="1" max="1" width="3.36328125" style="3" customWidth="1"/>
    <col min="2" max="2" width="9.6328125" style="3" customWidth="1"/>
    <col min="3" max="3" width="44.453125" style="3" customWidth="1"/>
    <col min="4" max="4" width="12.6328125" style="4" customWidth="1"/>
    <col min="5" max="5" width="12.453125" style="5" customWidth="1"/>
    <col min="6" max="7" width="12.6328125" style="3" customWidth="1"/>
    <col min="8" max="8" width="13.453125" style="5" customWidth="1"/>
    <col min="9" max="9" width="0.6328125" style="3" customWidth="1"/>
    <col min="10" max="10" width="14.453125" style="3" customWidth="1"/>
    <col min="11" max="11" width="10.36328125" style="3" customWidth="1"/>
    <col min="12" max="16384" width="9.36328125" style="3"/>
  </cols>
  <sheetData>
    <row r="2" spans="2:39" ht="23.5" x14ac:dyDescent="0.55000000000000004">
      <c r="B2" s="2" t="s">
        <v>29</v>
      </c>
    </row>
    <row r="3" spans="2:39" x14ac:dyDescent="0.35">
      <c r="B3" s="1" t="s">
        <v>31</v>
      </c>
    </row>
    <row r="4" spans="2:39" x14ac:dyDescent="0.35">
      <c r="B4" s="1"/>
    </row>
    <row r="5" spans="2:39" ht="18.5" x14ac:dyDescent="0.45">
      <c r="B5" s="6" t="s">
        <v>2</v>
      </c>
      <c r="C5" s="7"/>
      <c r="D5" s="7"/>
      <c r="E5" s="7"/>
      <c r="F5" s="7"/>
      <c r="G5" s="7"/>
      <c r="H5" s="7"/>
      <c r="I5" s="7"/>
      <c r="J5" s="8"/>
    </row>
    <row r="6" spans="2:39" ht="29" x14ac:dyDescent="0.35">
      <c r="B6" s="9" t="s">
        <v>3</v>
      </c>
      <c r="C6" s="9" t="s">
        <v>4</v>
      </c>
      <c r="D6" s="9" t="s">
        <v>5</v>
      </c>
      <c r="E6" s="10" t="s">
        <v>6</v>
      </c>
      <c r="F6" s="10" t="s">
        <v>7</v>
      </c>
      <c r="G6" s="10" t="s">
        <v>8</v>
      </c>
      <c r="H6" s="11" t="s">
        <v>9</v>
      </c>
      <c r="I6" s="12"/>
      <c r="J6" s="13" t="s">
        <v>10</v>
      </c>
    </row>
    <row r="7" spans="2:39" s="1" customFormat="1" x14ac:dyDescent="0.35">
      <c r="B7" s="35" t="s">
        <v>11</v>
      </c>
      <c r="C7" s="15" t="s">
        <v>32</v>
      </c>
      <c r="D7" s="16" t="s">
        <v>33</v>
      </c>
      <c r="E7" s="16" t="s">
        <v>33</v>
      </c>
      <c r="F7" s="16" t="s">
        <v>33</v>
      </c>
      <c r="G7" s="16"/>
      <c r="H7" s="16" t="s">
        <v>33</v>
      </c>
      <c r="I7" s="3"/>
      <c r="J7" s="17" t="s">
        <v>33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</row>
    <row r="8" spans="2:39" ht="29" x14ac:dyDescent="0.35">
      <c r="B8" s="18"/>
      <c r="C8" s="19" t="s">
        <v>75</v>
      </c>
      <c r="D8" s="20">
        <f>88300*0.2</f>
        <v>17660</v>
      </c>
      <c r="E8" s="23">
        <f t="shared" ref="E8:H9" si="0">D8*1.03</f>
        <v>18189.8</v>
      </c>
      <c r="F8" s="23">
        <f t="shared" ref="F8" si="1">E8*1.03</f>
        <v>18735.493999999999</v>
      </c>
      <c r="G8" s="23">
        <f t="shared" ref="G8" si="2">F8*1.03</f>
        <v>19297.558819999998</v>
      </c>
      <c r="H8" s="23">
        <f t="shared" ref="H8" si="3">G8*1.03</f>
        <v>19876.485584599999</v>
      </c>
      <c r="I8" s="21">
        <v>450000</v>
      </c>
      <c r="J8" s="20">
        <f>SUM(D8:H8)</f>
        <v>93759.338404599999</v>
      </c>
      <c r="K8" s="21"/>
    </row>
    <row r="9" spans="2:39" ht="29" x14ac:dyDescent="0.35">
      <c r="B9" s="18"/>
      <c r="C9" s="19" t="s">
        <v>62</v>
      </c>
      <c r="D9" s="20">
        <f>71000*0.25</f>
        <v>17750</v>
      </c>
      <c r="E9" s="23">
        <f t="shared" si="0"/>
        <v>18282.5</v>
      </c>
      <c r="F9" s="23">
        <f t="shared" si="0"/>
        <v>18830.975000000002</v>
      </c>
      <c r="G9" s="23">
        <f t="shared" si="0"/>
        <v>19395.904250000003</v>
      </c>
      <c r="H9" s="23">
        <f t="shared" si="0"/>
        <v>19977.781377500003</v>
      </c>
      <c r="J9" s="20">
        <f>SUM(D9:H9)</f>
        <v>94237.160627500009</v>
      </c>
      <c r="K9" s="21"/>
    </row>
    <row r="10" spans="2:39" x14ac:dyDescent="0.35">
      <c r="B10" s="18"/>
      <c r="C10" s="22"/>
      <c r="D10" s="20"/>
      <c r="E10" s="23"/>
      <c r="F10" s="23"/>
      <c r="G10" s="23"/>
      <c r="H10" s="23"/>
      <c r="J10" s="20">
        <f>SUM(D10:H10)</f>
        <v>0</v>
      </c>
    </row>
    <row r="11" spans="2:39" x14ac:dyDescent="0.35">
      <c r="B11" s="18"/>
      <c r="C11" s="24" t="s">
        <v>12</v>
      </c>
      <c r="D11" s="25">
        <f>SUM(D8:D10)</f>
        <v>35410</v>
      </c>
      <c r="E11" s="25">
        <f t="shared" ref="E11:J11" si="4">SUM(E8:E10)</f>
        <v>36472.300000000003</v>
      </c>
      <c r="F11" s="25">
        <f t="shared" si="4"/>
        <v>37566.468999999997</v>
      </c>
      <c r="G11" s="25">
        <f t="shared" si="4"/>
        <v>38693.463069999998</v>
      </c>
      <c r="H11" s="25">
        <f t="shared" si="4"/>
        <v>39854.266962100002</v>
      </c>
      <c r="I11" s="3">
        <f t="shared" si="4"/>
        <v>450000</v>
      </c>
      <c r="J11" s="25">
        <f t="shared" si="4"/>
        <v>187996.49903210002</v>
      </c>
      <c r="K11" s="21"/>
    </row>
    <row r="12" spans="2:39" x14ac:dyDescent="0.35">
      <c r="B12" s="18"/>
      <c r="C12" s="26" t="s">
        <v>35</v>
      </c>
      <c r="D12" s="27" t="s">
        <v>33</v>
      </c>
      <c r="E12" s="16"/>
      <c r="F12" s="16"/>
      <c r="G12" s="16"/>
      <c r="H12" s="16"/>
      <c r="J12" s="17" t="s">
        <v>33</v>
      </c>
    </row>
    <row r="13" spans="2:39" x14ac:dyDescent="0.35">
      <c r="B13" s="18"/>
      <c r="C13" s="19" t="s">
        <v>76</v>
      </c>
      <c r="D13" s="20">
        <f t="shared" ref="D13:H14" si="5">(D8*0.42)</f>
        <v>7417.2</v>
      </c>
      <c r="E13" s="20">
        <f t="shared" si="5"/>
        <v>7639.7159999999994</v>
      </c>
      <c r="F13" s="20">
        <f t="shared" si="5"/>
        <v>7868.9074799999989</v>
      </c>
      <c r="G13" s="20">
        <f t="shared" si="5"/>
        <v>8104.9747043999987</v>
      </c>
      <c r="H13" s="20">
        <f t="shared" si="5"/>
        <v>8348.1239455319992</v>
      </c>
      <c r="J13" s="20">
        <f>SUM(D13:H13)</f>
        <v>39378.922129931998</v>
      </c>
      <c r="K13" s="21"/>
    </row>
    <row r="14" spans="2:39" x14ac:dyDescent="0.35">
      <c r="B14" s="18"/>
      <c r="C14" s="19" t="s">
        <v>63</v>
      </c>
      <c r="D14" s="20">
        <f t="shared" si="5"/>
        <v>7455</v>
      </c>
      <c r="E14" s="20">
        <f t="shared" si="5"/>
        <v>7678.65</v>
      </c>
      <c r="F14" s="20">
        <f t="shared" si="5"/>
        <v>7909.009500000001</v>
      </c>
      <c r="G14" s="20">
        <f t="shared" si="5"/>
        <v>8146.2797850000006</v>
      </c>
      <c r="H14" s="20">
        <f t="shared" si="5"/>
        <v>8390.6681785500004</v>
      </c>
      <c r="J14" s="20">
        <f t="shared" ref="J14:J15" si="6">SUM(D14:H14)</f>
        <v>39579.607463549997</v>
      </c>
      <c r="K14" s="21"/>
    </row>
    <row r="15" spans="2:39" x14ac:dyDescent="0.35">
      <c r="B15" s="18"/>
      <c r="C15" s="16"/>
      <c r="D15" s="20"/>
      <c r="E15" s="23"/>
      <c r="F15" s="23"/>
      <c r="G15" s="23"/>
      <c r="H15" s="23"/>
      <c r="J15" s="20">
        <f t="shared" si="6"/>
        <v>0</v>
      </c>
    </row>
    <row r="16" spans="2:39" x14ac:dyDescent="0.35">
      <c r="B16" s="18"/>
      <c r="C16" s="24" t="s">
        <v>13</v>
      </c>
      <c r="D16" s="25">
        <f>SUM(D13:D15)</f>
        <v>14872.2</v>
      </c>
      <c r="E16" s="25">
        <f t="shared" ref="E16:J16" si="7">SUM(E13:E15)</f>
        <v>15318.365999999998</v>
      </c>
      <c r="F16" s="25">
        <f t="shared" si="7"/>
        <v>15777.91698</v>
      </c>
      <c r="G16" s="25">
        <f t="shared" si="7"/>
        <v>16251.254489399998</v>
      </c>
      <c r="H16" s="25">
        <f t="shared" si="7"/>
        <v>16738.792124082</v>
      </c>
      <c r="I16" s="3">
        <f t="shared" si="7"/>
        <v>0</v>
      </c>
      <c r="J16" s="25">
        <f t="shared" si="7"/>
        <v>78958.529593482002</v>
      </c>
      <c r="K16" s="21"/>
    </row>
    <row r="17" spans="2:11" x14ac:dyDescent="0.35">
      <c r="B17" s="18"/>
      <c r="C17" s="26" t="s">
        <v>37</v>
      </c>
      <c r="D17" s="27" t="s">
        <v>33</v>
      </c>
      <c r="E17" s="16"/>
      <c r="F17" s="16"/>
      <c r="G17" s="16"/>
      <c r="H17" s="16"/>
      <c r="J17" s="17" t="s">
        <v>33</v>
      </c>
    </row>
    <row r="18" spans="2:11" ht="58" x14ac:dyDescent="0.35">
      <c r="B18" s="18"/>
      <c r="C18" s="28" t="s">
        <v>38</v>
      </c>
      <c r="D18" s="27"/>
      <c r="E18" s="16"/>
      <c r="F18" s="16"/>
      <c r="G18" s="16"/>
      <c r="H18" s="16"/>
      <c r="J18" s="20">
        <f>SUM(D18:H18)</f>
        <v>0</v>
      </c>
    </row>
    <row r="19" spans="2:11" ht="29" x14ac:dyDescent="0.35">
      <c r="B19" s="18"/>
      <c r="C19" s="28" t="s">
        <v>39</v>
      </c>
      <c r="D19" s="20">
        <v>440</v>
      </c>
      <c r="E19" s="23">
        <v>440</v>
      </c>
      <c r="F19" s="23">
        <v>440</v>
      </c>
      <c r="G19" s="23">
        <v>440</v>
      </c>
      <c r="H19" s="23">
        <v>440</v>
      </c>
      <c r="J19" s="20">
        <f>SUM(D19:H19)</f>
        <v>2200</v>
      </c>
      <c r="K19" s="21"/>
    </row>
    <row r="20" spans="2:11" x14ac:dyDescent="0.35">
      <c r="B20" s="18"/>
      <c r="C20" s="28" t="s">
        <v>40</v>
      </c>
      <c r="D20" s="20">
        <v>1200</v>
      </c>
      <c r="E20" s="20">
        <v>1200</v>
      </c>
      <c r="F20" s="20">
        <v>1200</v>
      </c>
      <c r="G20" s="20">
        <v>1200</v>
      </c>
      <c r="H20" s="20">
        <v>1200</v>
      </c>
      <c r="I20" s="21">
        <v>2000</v>
      </c>
      <c r="J20" s="20">
        <f>SUM(D20:H20)</f>
        <v>6000</v>
      </c>
      <c r="K20" s="21"/>
    </row>
    <row r="21" spans="2:11" x14ac:dyDescent="0.35">
      <c r="B21" s="18"/>
      <c r="C21" s="28"/>
      <c r="D21" s="20"/>
      <c r="E21" s="20"/>
      <c r="F21" s="20"/>
      <c r="G21" s="20"/>
      <c r="H21" s="20"/>
      <c r="I21" s="21">
        <v>250</v>
      </c>
      <c r="J21" s="20">
        <f t="shared" ref="J21:J26" si="8">SUM(D21:H21)</f>
        <v>0</v>
      </c>
    </row>
    <row r="22" spans="2:11" x14ac:dyDescent="0.35">
      <c r="B22" s="18"/>
      <c r="C22" s="19"/>
      <c r="D22" s="20"/>
      <c r="E22" s="20"/>
      <c r="F22" s="20"/>
      <c r="G22" s="20"/>
      <c r="H22" s="20"/>
      <c r="I22" s="21">
        <v>2250</v>
      </c>
      <c r="J22" s="20">
        <f t="shared" si="8"/>
        <v>0</v>
      </c>
    </row>
    <row r="23" spans="2:11" x14ac:dyDescent="0.35">
      <c r="B23" s="18"/>
      <c r="C23" s="28"/>
      <c r="D23" s="20"/>
      <c r="E23" s="20"/>
      <c r="F23" s="20"/>
      <c r="G23" s="20"/>
      <c r="H23" s="20"/>
      <c r="I23" s="21">
        <v>1243</v>
      </c>
      <c r="J23" s="20">
        <f t="shared" si="8"/>
        <v>0</v>
      </c>
    </row>
    <row r="24" spans="2:11" x14ac:dyDescent="0.35">
      <c r="B24" s="18"/>
      <c r="C24" s="28"/>
      <c r="D24" s="20"/>
      <c r="E24" s="20"/>
      <c r="F24" s="20"/>
      <c r="G24" s="20"/>
      <c r="H24" s="20"/>
      <c r="I24" s="21">
        <v>225</v>
      </c>
      <c r="J24" s="20">
        <f t="shared" si="8"/>
        <v>0</v>
      </c>
    </row>
    <row r="25" spans="2:11" x14ac:dyDescent="0.35">
      <c r="B25" s="18"/>
      <c r="C25" s="28"/>
      <c r="D25" s="20"/>
      <c r="E25" s="20"/>
      <c r="F25" s="20"/>
      <c r="G25" s="20"/>
      <c r="H25" s="20"/>
      <c r="I25" s="21">
        <v>400</v>
      </c>
      <c r="J25" s="20">
        <f t="shared" si="8"/>
        <v>0</v>
      </c>
    </row>
    <row r="26" spans="2:11" x14ac:dyDescent="0.35">
      <c r="B26" s="18"/>
      <c r="C26" s="19"/>
      <c r="D26" s="20"/>
      <c r="E26" s="20"/>
      <c r="F26" s="20"/>
      <c r="G26" s="20"/>
      <c r="H26" s="20"/>
      <c r="I26" s="21">
        <v>1638</v>
      </c>
      <c r="J26" s="20">
        <f t="shared" si="8"/>
        <v>0</v>
      </c>
    </row>
    <row r="27" spans="2:11" x14ac:dyDescent="0.35">
      <c r="B27" s="18"/>
      <c r="C27" s="24" t="s">
        <v>14</v>
      </c>
      <c r="D27" s="25">
        <f>SUM(D19:D26)</f>
        <v>1640</v>
      </c>
      <c r="E27" s="25">
        <f>SUM(E19:E26)</f>
        <v>1640</v>
      </c>
      <c r="F27" s="25">
        <f t="shared" ref="F27:J27" si="9">SUM(F19:F26)</f>
        <v>1640</v>
      </c>
      <c r="G27" s="25">
        <f t="shared" si="9"/>
        <v>1640</v>
      </c>
      <c r="H27" s="25">
        <f t="shared" si="9"/>
        <v>1640</v>
      </c>
      <c r="J27" s="25">
        <f t="shared" si="9"/>
        <v>8200</v>
      </c>
      <c r="K27" s="21"/>
    </row>
    <row r="28" spans="2:11" x14ac:dyDescent="0.35">
      <c r="B28" s="18"/>
      <c r="C28" s="26" t="s">
        <v>41</v>
      </c>
      <c r="D28" s="20"/>
      <c r="E28" s="16"/>
      <c r="F28" s="16"/>
      <c r="G28" s="16"/>
      <c r="H28" s="16"/>
      <c r="J28" s="20" t="s">
        <v>20</v>
      </c>
    </row>
    <row r="29" spans="2:11" x14ac:dyDescent="0.35">
      <c r="B29" s="18"/>
      <c r="C29" s="19"/>
      <c r="D29" s="20"/>
      <c r="E29" s="16"/>
      <c r="F29" s="16"/>
      <c r="G29" s="16"/>
      <c r="H29" s="16"/>
      <c r="J29" s="20">
        <f>SUM(D29:H29)</f>
        <v>0</v>
      </c>
    </row>
    <row r="30" spans="2:11" x14ac:dyDescent="0.35">
      <c r="B30" s="18" t="s">
        <v>42</v>
      </c>
      <c r="C30" s="27" t="s">
        <v>42</v>
      </c>
      <c r="D30" s="27" t="s">
        <v>33</v>
      </c>
      <c r="E30" s="16"/>
      <c r="F30" s="16"/>
      <c r="G30" s="16"/>
      <c r="H30" s="16"/>
      <c r="J30" s="20">
        <f t="shared" ref="J30:J49" si="10">SUM(D30:H30)</f>
        <v>0</v>
      </c>
    </row>
    <row r="31" spans="2:11" x14ac:dyDescent="0.35">
      <c r="B31" s="18"/>
      <c r="C31" s="24" t="s">
        <v>15</v>
      </c>
      <c r="D31" s="29">
        <f>SUM(D29:D30)</f>
        <v>0</v>
      </c>
      <c r="E31" s="29">
        <f t="shared" ref="E31:H31" si="11">SUM(E29:E30)</f>
        <v>0</v>
      </c>
      <c r="F31" s="29">
        <f t="shared" si="11"/>
        <v>0</v>
      </c>
      <c r="G31" s="29">
        <f t="shared" si="11"/>
        <v>0</v>
      </c>
      <c r="H31" s="29">
        <f t="shared" si="11"/>
        <v>0</v>
      </c>
      <c r="J31" s="25">
        <f>SUM(J29:J30)</f>
        <v>0</v>
      </c>
      <c r="K31" s="21"/>
    </row>
    <row r="32" spans="2:11" x14ac:dyDescent="0.35">
      <c r="B32" s="18"/>
      <c r="C32" s="26" t="s">
        <v>43</v>
      </c>
      <c r="D32" s="27" t="s">
        <v>33</v>
      </c>
      <c r="E32" s="16"/>
      <c r="F32" s="16"/>
      <c r="G32" s="16"/>
      <c r="H32" s="16"/>
      <c r="J32" s="20"/>
    </row>
    <row r="33" spans="2:11" x14ac:dyDescent="0.35">
      <c r="B33" s="18"/>
      <c r="C33" s="19"/>
      <c r="D33" s="20"/>
      <c r="E33" s="20"/>
      <c r="F33" s="20"/>
      <c r="G33" s="20"/>
      <c r="H33" s="20"/>
      <c r="I33" s="21">
        <v>5000</v>
      </c>
      <c r="J33" s="20">
        <f t="shared" si="10"/>
        <v>0</v>
      </c>
    </row>
    <row r="34" spans="2:11" x14ac:dyDescent="0.35">
      <c r="B34" s="18"/>
      <c r="C34" s="19"/>
      <c r="D34" s="20"/>
      <c r="E34" s="23"/>
      <c r="F34" s="23"/>
      <c r="G34" s="23"/>
      <c r="H34" s="23"/>
      <c r="J34" s="20">
        <f t="shared" si="10"/>
        <v>0</v>
      </c>
    </row>
    <row r="35" spans="2:11" x14ac:dyDescent="0.35">
      <c r="B35" s="18"/>
      <c r="C35" s="24" t="s">
        <v>16</v>
      </c>
      <c r="D35" s="25">
        <f>SUM(D33:D34)</f>
        <v>0</v>
      </c>
      <c r="E35" s="25">
        <f t="shared" ref="E35:H35" si="12">SUM(E33:E34)</f>
        <v>0</v>
      </c>
      <c r="F35" s="25">
        <f t="shared" si="12"/>
        <v>0</v>
      </c>
      <c r="G35" s="25">
        <f t="shared" si="12"/>
        <v>0</v>
      </c>
      <c r="H35" s="25">
        <f t="shared" si="12"/>
        <v>0</v>
      </c>
      <c r="J35" s="25">
        <f>SUM(J33:J34)</f>
        <v>0</v>
      </c>
      <c r="K35" s="21"/>
    </row>
    <row r="36" spans="2:11" x14ac:dyDescent="0.35">
      <c r="B36" s="18"/>
      <c r="C36" s="26" t="s">
        <v>46</v>
      </c>
      <c r="D36" s="27" t="s">
        <v>33</v>
      </c>
      <c r="E36" s="16"/>
      <c r="F36" s="16"/>
      <c r="G36" s="16"/>
      <c r="H36" s="16"/>
      <c r="J36" s="20"/>
    </row>
    <row r="37" spans="2:11" x14ac:dyDescent="0.35">
      <c r="B37" s="18"/>
      <c r="C37" s="27"/>
      <c r="D37" s="20"/>
      <c r="E37" s="20"/>
      <c r="F37" s="20"/>
      <c r="G37" s="20"/>
      <c r="H37" s="20"/>
      <c r="I37" s="21"/>
      <c r="J37" s="20">
        <f t="shared" si="10"/>
        <v>0</v>
      </c>
    </row>
    <row r="38" spans="2:11" x14ac:dyDescent="0.35">
      <c r="B38" s="18"/>
      <c r="C38" s="27"/>
      <c r="D38" s="20"/>
      <c r="E38" s="20"/>
      <c r="F38" s="20"/>
      <c r="G38" s="20"/>
      <c r="H38" s="20"/>
      <c r="I38" s="21"/>
      <c r="J38" s="20">
        <f t="shared" si="10"/>
        <v>0</v>
      </c>
    </row>
    <row r="39" spans="2:11" x14ac:dyDescent="0.35">
      <c r="B39" s="18"/>
      <c r="C39" s="27"/>
      <c r="D39" s="20"/>
      <c r="E39" s="20"/>
      <c r="F39" s="20"/>
      <c r="G39" s="20"/>
      <c r="H39" s="20"/>
      <c r="I39" s="21"/>
      <c r="J39" s="20">
        <f t="shared" si="10"/>
        <v>0</v>
      </c>
    </row>
    <row r="40" spans="2:11" x14ac:dyDescent="0.35">
      <c r="B40" s="18"/>
      <c r="C40" s="36"/>
      <c r="D40" s="20"/>
      <c r="E40" s="20"/>
      <c r="F40" s="20"/>
      <c r="G40" s="20"/>
      <c r="H40" s="20"/>
      <c r="I40" s="21"/>
      <c r="J40" s="20">
        <f t="shared" si="10"/>
        <v>0</v>
      </c>
    </row>
    <row r="41" spans="2:11" x14ac:dyDescent="0.35">
      <c r="B41" s="18"/>
      <c r="C41" s="19"/>
      <c r="D41" s="20"/>
      <c r="E41" s="23"/>
      <c r="F41" s="23"/>
      <c r="G41" s="23"/>
      <c r="H41" s="23"/>
      <c r="J41" s="20">
        <f t="shared" si="10"/>
        <v>0</v>
      </c>
    </row>
    <row r="42" spans="2:11" x14ac:dyDescent="0.35">
      <c r="B42" s="18"/>
      <c r="C42" s="24" t="s">
        <v>17</v>
      </c>
      <c r="D42" s="25">
        <f>SUM(D37:D41)</f>
        <v>0</v>
      </c>
      <c r="E42" s="25">
        <f t="shared" ref="E42:H42" si="13">SUM(E37:E41)</f>
        <v>0</v>
      </c>
      <c r="F42" s="25">
        <f t="shared" si="13"/>
        <v>0</v>
      </c>
      <c r="G42" s="25">
        <f t="shared" si="13"/>
        <v>0</v>
      </c>
      <c r="H42" s="25">
        <f t="shared" si="13"/>
        <v>0</v>
      </c>
      <c r="J42" s="25">
        <f>SUM(J37:J41)</f>
        <v>0</v>
      </c>
      <c r="K42" s="21"/>
    </row>
    <row r="43" spans="2:11" x14ac:dyDescent="0.35">
      <c r="B43" s="18"/>
      <c r="C43" s="26" t="s">
        <v>49</v>
      </c>
      <c r="D43" s="27" t="s">
        <v>33</v>
      </c>
      <c r="E43" s="16"/>
      <c r="F43" s="16"/>
      <c r="G43" s="16"/>
      <c r="H43" s="16"/>
      <c r="J43" s="20"/>
    </row>
    <row r="44" spans="2:11" ht="72.5" x14ac:dyDescent="0.35">
      <c r="B44" s="18"/>
      <c r="C44" s="19" t="s">
        <v>64</v>
      </c>
      <c r="D44" s="20">
        <v>554175</v>
      </c>
      <c r="E44" s="20">
        <v>1593252</v>
      </c>
      <c r="F44" s="20">
        <v>1593252</v>
      </c>
      <c r="G44" s="20">
        <v>1593252</v>
      </c>
      <c r="H44" s="20">
        <v>1593252</v>
      </c>
      <c r="I44" s="21">
        <v>375000</v>
      </c>
      <c r="J44" s="20">
        <f t="shared" si="10"/>
        <v>6927183</v>
      </c>
      <c r="K44" s="21"/>
    </row>
    <row r="45" spans="2:11" x14ac:dyDescent="0.35">
      <c r="B45" s="18"/>
      <c r="C45" s="19"/>
      <c r="D45" s="20"/>
      <c r="E45" s="20"/>
      <c r="F45" s="20"/>
      <c r="G45" s="20"/>
      <c r="H45" s="20"/>
      <c r="I45" s="21">
        <v>781250</v>
      </c>
      <c r="J45" s="20">
        <f t="shared" si="10"/>
        <v>0</v>
      </c>
    </row>
    <row r="46" spans="2:11" x14ac:dyDescent="0.35">
      <c r="B46" s="18"/>
      <c r="C46" s="19"/>
      <c r="D46" s="20"/>
      <c r="E46" s="20"/>
      <c r="F46" s="20"/>
      <c r="G46" s="20"/>
      <c r="H46" s="20"/>
      <c r="I46" s="21">
        <v>2083335</v>
      </c>
      <c r="J46" s="20">
        <f t="shared" si="10"/>
        <v>0</v>
      </c>
    </row>
    <row r="47" spans="2:11" x14ac:dyDescent="0.35">
      <c r="B47" s="18"/>
      <c r="C47" s="19"/>
      <c r="D47" s="20"/>
      <c r="E47" s="23"/>
      <c r="F47" s="23"/>
      <c r="G47" s="23"/>
      <c r="H47" s="23"/>
      <c r="J47" s="20">
        <f t="shared" si="10"/>
        <v>0</v>
      </c>
    </row>
    <row r="48" spans="2:11" x14ac:dyDescent="0.35">
      <c r="B48" s="18"/>
      <c r="C48" s="19"/>
      <c r="D48" s="20"/>
      <c r="E48" s="23"/>
      <c r="F48" s="23"/>
      <c r="G48" s="23"/>
      <c r="H48" s="23"/>
      <c r="J48" s="20">
        <f t="shared" si="10"/>
        <v>0</v>
      </c>
    </row>
    <row r="49" spans="2:11" x14ac:dyDescent="0.35">
      <c r="B49" s="18"/>
      <c r="C49" s="16"/>
      <c r="D49" s="20"/>
      <c r="E49" s="23"/>
      <c r="F49" s="23"/>
      <c r="G49" s="23"/>
      <c r="H49" s="23"/>
      <c r="J49" s="20">
        <f t="shared" si="10"/>
        <v>0</v>
      </c>
    </row>
    <row r="50" spans="2:11" x14ac:dyDescent="0.35">
      <c r="B50" s="30"/>
      <c r="C50" s="24" t="s">
        <v>18</v>
      </c>
      <c r="D50" s="25">
        <f>SUM(D44:D49)</f>
        <v>554175</v>
      </c>
      <c r="E50" s="25">
        <f t="shared" ref="E50:H50" si="14">SUM(E44:E49)</f>
        <v>1593252</v>
      </c>
      <c r="F50" s="25">
        <f t="shared" si="14"/>
        <v>1593252</v>
      </c>
      <c r="G50" s="25">
        <f t="shared" si="14"/>
        <v>1593252</v>
      </c>
      <c r="H50" s="25">
        <f t="shared" si="14"/>
        <v>1593252</v>
      </c>
      <c r="J50" s="25">
        <f>SUM(J44:J49)</f>
        <v>6927183</v>
      </c>
      <c r="K50" s="21"/>
    </row>
    <row r="51" spans="2:11" x14ac:dyDescent="0.35">
      <c r="B51" s="30"/>
      <c r="C51" s="24" t="s">
        <v>19</v>
      </c>
      <c r="D51" s="25">
        <f>SUM(D50,D42,D35,D31,D27,D16,D11)</f>
        <v>606097.19999999995</v>
      </c>
      <c r="E51" s="25">
        <f t="shared" ref="E51:J51" si="15">SUM(E50,E42,E35,E31,E27,E16,E11)</f>
        <v>1646682.666</v>
      </c>
      <c r="F51" s="25">
        <f t="shared" si="15"/>
        <v>1648236.38598</v>
      </c>
      <c r="G51" s="25">
        <f t="shared" si="15"/>
        <v>1649836.7175594</v>
      </c>
      <c r="H51" s="25">
        <f t="shared" si="15"/>
        <v>1651485.0590861822</v>
      </c>
      <c r="J51" s="25">
        <f t="shared" si="15"/>
        <v>7202338.0286255814</v>
      </c>
      <c r="K51" s="21"/>
    </row>
    <row r="52" spans="2:11" x14ac:dyDescent="0.35">
      <c r="B52" s="4"/>
      <c r="D52" s="3"/>
      <c r="E52" s="3"/>
      <c r="H52" s="3"/>
      <c r="J52" s="3" t="s">
        <v>20</v>
      </c>
    </row>
    <row r="53" spans="2:11" x14ac:dyDescent="0.35">
      <c r="B53" s="35" t="s">
        <v>51</v>
      </c>
      <c r="C53" s="31" t="s">
        <v>51</v>
      </c>
      <c r="D53" s="17"/>
      <c r="E53" s="17"/>
      <c r="F53" s="17"/>
      <c r="G53" s="17"/>
      <c r="H53" s="17"/>
      <c r="J53" s="17" t="s">
        <v>20</v>
      </c>
    </row>
    <row r="54" spans="2:11" x14ac:dyDescent="0.35">
      <c r="B54" s="68"/>
      <c r="C54" s="19"/>
      <c r="D54" s="38">
        <f>0.3685*(D11+D16)</f>
        <v>18528.990699999998</v>
      </c>
      <c r="E54" s="38">
        <f>0.3685*(E11+E16)</f>
        <v>19084.860420999998</v>
      </c>
      <c r="F54" s="38">
        <f>0.3685*(F11+F16)</f>
        <v>19657.406233629998</v>
      </c>
      <c r="G54" s="38">
        <f>0.3685*(G11+G16)</f>
        <v>20247.128420638899</v>
      </c>
      <c r="H54" s="38">
        <v>20854</v>
      </c>
      <c r="J54" s="20">
        <f>SUM(D54:H54)</f>
        <v>98372.385775268893</v>
      </c>
      <c r="K54" s="21"/>
    </row>
    <row r="55" spans="2:11" x14ac:dyDescent="0.35">
      <c r="B55" s="18"/>
      <c r="C55" s="19"/>
      <c r="D55" s="27"/>
      <c r="E55" s="16"/>
      <c r="F55" s="16"/>
      <c r="G55" s="16"/>
      <c r="H55" s="16"/>
      <c r="J55" s="20">
        <f t="shared" ref="J55:J56" si="16">SUM(D55:H55)</f>
        <v>0</v>
      </c>
    </row>
    <row r="56" spans="2:11" x14ac:dyDescent="0.35">
      <c r="B56" s="30"/>
      <c r="C56" s="24" t="s">
        <v>21</v>
      </c>
      <c r="D56" s="25">
        <f>SUM(D54:D55)</f>
        <v>18528.990699999998</v>
      </c>
      <c r="E56" s="25">
        <f t="shared" ref="E56:H56" si="17">SUM(E54:E55)</f>
        <v>19084.860420999998</v>
      </c>
      <c r="F56" s="25">
        <f t="shared" si="17"/>
        <v>19657.406233629998</v>
      </c>
      <c r="G56" s="25">
        <f t="shared" si="17"/>
        <v>20247.128420638899</v>
      </c>
      <c r="H56" s="25">
        <f t="shared" si="17"/>
        <v>20854</v>
      </c>
      <c r="J56" s="25">
        <f t="shared" si="16"/>
        <v>98372.385775268893</v>
      </c>
      <c r="K56" s="21"/>
    </row>
    <row r="57" spans="2:11" ht="15" thickBot="1" x14ac:dyDescent="0.4">
      <c r="B57" s="4"/>
      <c r="D57" s="3"/>
      <c r="E57" s="3"/>
      <c r="H57" s="3"/>
      <c r="J57" s="3" t="s">
        <v>20</v>
      </c>
    </row>
    <row r="58" spans="2:11" s="34" customFormat="1" ht="29.5" thickBot="1" x14ac:dyDescent="0.4">
      <c r="B58" s="32" t="s">
        <v>22</v>
      </c>
      <c r="C58" s="32"/>
      <c r="D58" s="33">
        <f>SUM(D56,D51)</f>
        <v>624626.19069999992</v>
      </c>
      <c r="E58" s="33">
        <f t="shared" ref="E58:H58" si="18">SUM(E56,E51)</f>
        <v>1665767.526421</v>
      </c>
      <c r="F58" s="33">
        <f t="shared" si="18"/>
        <v>1667893.7922136299</v>
      </c>
      <c r="G58" s="33">
        <f t="shared" si="18"/>
        <v>1670083.8459800389</v>
      </c>
      <c r="H58" s="33">
        <f t="shared" si="18"/>
        <v>1672339.0590861822</v>
      </c>
      <c r="I58" s="3">
        <f>SUM(I56,I51)</f>
        <v>0</v>
      </c>
      <c r="J58" s="33">
        <f>SUM(J56,J51)</f>
        <v>7300710.4144008504</v>
      </c>
      <c r="K58" s="21"/>
    </row>
    <row r="59" spans="2:11" x14ac:dyDescent="0.35">
      <c r="B59" s="4"/>
    </row>
    <row r="60" spans="2:11" x14ac:dyDescent="0.35">
      <c r="B60" s="4"/>
    </row>
    <row r="61" spans="2:11" x14ac:dyDescent="0.35">
      <c r="B61" s="4"/>
    </row>
    <row r="62" spans="2:11" x14ac:dyDescent="0.35">
      <c r="B62" s="4"/>
    </row>
    <row r="63" spans="2:11" x14ac:dyDescent="0.35">
      <c r="B63" s="4"/>
    </row>
    <row r="64" spans="2:11" x14ac:dyDescent="0.35">
      <c r="B64" s="4"/>
    </row>
    <row r="65" spans="2:2" x14ac:dyDescent="0.35">
      <c r="B65" s="4"/>
    </row>
    <row r="66" spans="2:2" x14ac:dyDescent="0.35">
      <c r="B66" s="4"/>
    </row>
    <row r="67" spans="2:2" x14ac:dyDescent="0.35">
      <c r="B67" s="4"/>
    </row>
    <row r="68" spans="2:2" x14ac:dyDescent="0.35">
      <c r="B68" s="4"/>
    </row>
    <row r="69" spans="2:2" x14ac:dyDescent="0.35">
      <c r="B69" s="4"/>
    </row>
    <row r="70" spans="2:2" x14ac:dyDescent="0.35">
      <c r="B70" s="4"/>
    </row>
    <row r="71" spans="2:2" x14ac:dyDescent="0.35">
      <c r="B71" s="4"/>
    </row>
    <row r="72" spans="2:2" x14ac:dyDescent="0.35">
      <c r="B72" s="4"/>
    </row>
    <row r="73" spans="2:2" x14ac:dyDescent="0.35">
      <c r="B73" s="4"/>
    </row>
  </sheetData>
  <pageMargins left="0.7" right="0.7" top="0.75" bottom="0.75" header="0.3" footer="0.3"/>
  <pageSetup scale="89" fitToHeight="0" orientation="landscape" r:id="rId1"/>
  <ignoredErrors>
    <ignoredError sqref="J20:J26 J33 J44:J46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c37a1cf-1cd4-465b-96ca-c293e4ad9a75">
      <UserInfo>
        <DisplayName>Limited Access System Group For Web ec37a1cf-1cd4-465b-96ca-c293e4ad9a75</DisplayName>
        <AccountId>16</AccountId>
        <AccountType/>
      </UserInfo>
      <UserInfo>
        <DisplayName>SharingLinks.22665731-c866-456c-aec7-d26c9c635b44.Flexible.cc0560aa-cd3b-4ffd-9923-137f37b7f791</DisplayName>
        <AccountId>17</AccountId>
        <AccountType/>
      </UserInfo>
      <UserInfo>
        <DisplayName>SharingLinks.4de78f86-fecf-4e73-8d5e-69da5ce0929a.Flexible.9fb50f05-95ea-4029-bf79-11d6f2f12561</DisplayName>
        <AccountId>14</AccountId>
        <AccountType/>
      </UserInfo>
      <UserInfo>
        <DisplayName>Becky Alt</DisplayName>
        <AccountId>48</AccountId>
        <AccountType/>
      </UserInfo>
    </SharedWithUsers>
    <lcf76f155ced4ddcb4097134ff3c332f xmlns="a4a268d9-c381-4e3f-b24d-8ee5e17627ab">
      <Terms xmlns="http://schemas.microsoft.com/office/infopath/2007/PartnerControls"/>
    </lcf76f155ced4ddcb4097134ff3c332f>
    <TaxCatchAll xmlns="ec37a1cf-1cd4-465b-96ca-c293e4ad9a7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5FDDE5D0BDE04AA75ADA3711A4BAB8" ma:contentTypeVersion="14" ma:contentTypeDescription="Create a new document." ma:contentTypeScope="" ma:versionID="e5ba3289bd8138c9a788369729e3ca3f">
  <xsd:schema xmlns:xsd="http://www.w3.org/2001/XMLSchema" xmlns:xs="http://www.w3.org/2001/XMLSchema" xmlns:p="http://schemas.microsoft.com/office/2006/metadata/properties" xmlns:ns2="a4a268d9-c381-4e3f-b24d-8ee5e17627ab" xmlns:ns3="ec37a1cf-1cd4-465b-96ca-c293e4ad9a75" targetNamespace="http://schemas.microsoft.com/office/2006/metadata/properties" ma:root="true" ma:fieldsID="070e6ef6e9cece80d3364ca4ed72615a" ns2:_="" ns3:_="">
    <xsd:import namespace="a4a268d9-c381-4e3f-b24d-8ee5e17627ab"/>
    <xsd:import namespace="ec37a1cf-1cd4-465b-96ca-c293e4ad9a7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268d9-c381-4e3f-b24d-8ee5e17627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619d7729-17ec-432f-96e5-5ca9df5b1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37a1cf-1cd4-465b-96ca-c293e4ad9a7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f5908772-77ca-4b21-9f2e-f4a1ccf6e901}" ma:internalName="TaxCatchAll" ma:showField="CatchAllData" ma:web="ec37a1cf-1cd4-465b-96ca-c293e4ad9a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68222176-22B4-47AB-AB9E-BB248AC3A7F3}">
  <ds:schemaRefs>
    <ds:schemaRef ds:uri="http://purl.org/dc/elements/1.1/"/>
    <ds:schemaRef ds:uri="http://schemas.microsoft.com/office/2006/documentManagement/types"/>
    <ds:schemaRef ds:uri="a4a268d9-c381-4e3f-b24d-8ee5e17627ab"/>
    <ds:schemaRef ds:uri="http://purl.org/dc/dcmitype/"/>
    <ds:schemaRef ds:uri="http://schemas.microsoft.com/office/infopath/2007/PartnerControls"/>
    <ds:schemaRef ds:uri="http://www.w3.org/XML/1998/namespace"/>
    <ds:schemaRef ds:uri="http://purl.org/dc/terms/"/>
    <ds:schemaRef ds:uri="http://schemas.openxmlformats.org/package/2006/metadata/core-properties"/>
    <ds:schemaRef ds:uri="ec37a1cf-1cd4-465b-96ca-c293e4ad9a75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162F9E0-6476-4591-98D3-461D340921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a268d9-c381-4e3f-b24d-8ee5e17627ab"/>
    <ds:schemaRef ds:uri="ec37a1cf-1cd4-465b-96ca-c293e4ad9a7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GSAQI Consolidated Budget</vt:lpstr>
      <vt:lpstr>Sustainable Agriculture</vt:lpstr>
      <vt:lpstr>Idaho K-12 Energy Eff. Program</vt:lpstr>
      <vt:lpstr>Sustainable Land Management</vt:lpstr>
      <vt:lpstr>Conservation and Restoration</vt:lpstr>
      <vt:lpstr>Waste Diversion Program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2024-03-29T19:24:28Z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0x010100865FDDE5D0BDE04AA75ADA3711A4BAB8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