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244" documentId="8_{4300FD37-FFA9-40C5-9665-26317522569A}" xr6:coauthVersionLast="47" xr6:coauthVersionMax="47" xr10:uidLastSave="{4EED8CB5-C871-4F45-9E50-F18A885FB8EC}"/>
  <bookViews>
    <workbookView xWindow="-108" yWindow="-108" windowWidth="23256" windowHeight="12576" tabRatio="979" activeTab="1" xr2:uid="{AAC398A2-E95D-4231-A920-55B8B1C73F3F}"/>
  </bookViews>
  <sheets>
    <sheet name="Overview" sheetId="26" r:id="rId1"/>
    <sheet name="Consolidated Budget" sheetId="30" r:id="rId2"/>
    <sheet name="IDEM" sheetId="35" r:id="rId3"/>
    <sheet name="Solar Budget" sheetId="16" r:id="rId4"/>
    <sheet name="Energy Efficiency Budget" sheetId="27" r:id="rId5"/>
    <sheet name="Transportation Budget" sheetId="28" r:id="rId6"/>
    <sheet name="Industrial Elect Budget" sheetId="29" r:id="rId7"/>
    <sheet name="Waste Reduction Budget" sheetId="31" r:id="rId8"/>
    <sheet name="Green and Ag Budget" sheetId="36" r:id="rId9"/>
  </sheets>
  <definedNames>
    <definedName name="_xlnm._FilterDatabase" localSheetId="1" hidden="1">'Consolidated Budget'!#REF!</definedName>
    <definedName name="_xlnm._FilterDatabase" localSheetId="4" hidden="1">'Energy Efficiency Budget'!#REF!</definedName>
    <definedName name="_xlnm._FilterDatabase" localSheetId="8" hidden="1">'Green and Ag Budget'!#REF!</definedName>
    <definedName name="_xlnm._FilterDatabase" localSheetId="2" hidden="1">IDEM!#REF!</definedName>
    <definedName name="_xlnm._FilterDatabase" localSheetId="6" hidden="1">'Industrial Elect Budget'!#REF!</definedName>
    <definedName name="_xlnm._FilterDatabase" localSheetId="3" hidden="1">'Solar Budget'!#REF!</definedName>
    <definedName name="_xlnm._FilterDatabase" localSheetId="5" hidden="1">'Transportation Budget'!#REF!</definedName>
    <definedName name="_xlnm._FilterDatabase" localSheetId="7" hidden="1">'Waste Reduction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30" l="1"/>
  <c r="F54" i="27"/>
  <c r="F53" i="27"/>
  <c r="E53" i="27"/>
  <c r="D53" i="27"/>
  <c r="J63" i="16" l="1"/>
  <c r="E62" i="16"/>
  <c r="F62" i="16"/>
  <c r="D62" i="16"/>
  <c r="D29" i="30"/>
  <c r="D61" i="16"/>
  <c r="E61" i="16"/>
  <c r="F61" i="16"/>
  <c r="D28" i="30"/>
  <c r="D27" i="30"/>
  <c r="D49" i="36"/>
  <c r="E46" i="36"/>
  <c r="F46" i="36"/>
  <c r="G46" i="36"/>
  <c r="H46" i="36"/>
  <c r="E45" i="36"/>
  <c r="E49" i="36" s="1"/>
  <c r="F45" i="36"/>
  <c r="G45" i="36"/>
  <c r="H45" i="36"/>
  <c r="E44" i="36"/>
  <c r="F44" i="36"/>
  <c r="G44" i="36"/>
  <c r="H44" i="36"/>
  <c r="E43" i="36"/>
  <c r="F43" i="36"/>
  <c r="G43" i="36"/>
  <c r="H43" i="36"/>
  <c r="D46" i="36"/>
  <c r="D45" i="36"/>
  <c r="D44" i="36"/>
  <c r="D43" i="36"/>
  <c r="E43" i="31"/>
  <c r="F43" i="31"/>
  <c r="D43" i="31"/>
  <c r="E43" i="29"/>
  <c r="F43" i="29"/>
  <c r="D43" i="29"/>
  <c r="E49" i="28"/>
  <c r="F49" i="28"/>
  <c r="G49" i="28"/>
  <c r="H49" i="28"/>
  <c r="E48" i="28"/>
  <c r="F48" i="28"/>
  <c r="G48" i="28"/>
  <c r="H48" i="28"/>
  <c r="E47" i="28"/>
  <c r="F47" i="28"/>
  <c r="G47" i="28"/>
  <c r="H47" i="28"/>
  <c r="E46" i="28"/>
  <c r="F46" i="28"/>
  <c r="G46" i="28"/>
  <c r="H46" i="28"/>
  <c r="E45" i="28"/>
  <c r="F45" i="28"/>
  <c r="G45" i="28"/>
  <c r="H45" i="28"/>
  <c r="E44" i="28"/>
  <c r="F44" i="28"/>
  <c r="G44" i="28"/>
  <c r="H44" i="28"/>
  <c r="D49" i="28"/>
  <c r="D48" i="28"/>
  <c r="D47" i="28"/>
  <c r="D46" i="28"/>
  <c r="D45" i="28"/>
  <c r="D44" i="28"/>
  <c r="I57" i="36"/>
  <c r="J55" i="36"/>
  <c r="H55" i="36"/>
  <c r="G55" i="36"/>
  <c r="F55" i="36"/>
  <c r="E55" i="36"/>
  <c r="D55" i="36"/>
  <c r="J54" i="36"/>
  <c r="J53" i="36"/>
  <c r="D50" i="36"/>
  <c r="J48" i="36"/>
  <c r="J47" i="36"/>
  <c r="H41" i="36"/>
  <c r="G41" i="36"/>
  <c r="F41" i="36"/>
  <c r="E41" i="36"/>
  <c r="D41" i="36"/>
  <c r="J41" i="36" s="1"/>
  <c r="J40" i="36"/>
  <c r="J39" i="36"/>
  <c r="J38" i="36"/>
  <c r="J37" i="36"/>
  <c r="J35" i="36"/>
  <c r="H35" i="36"/>
  <c r="G35" i="36"/>
  <c r="F35" i="36"/>
  <c r="E35" i="36"/>
  <c r="D35" i="36"/>
  <c r="J34" i="36"/>
  <c r="J33" i="36"/>
  <c r="H31" i="36"/>
  <c r="G31" i="36"/>
  <c r="F31" i="36"/>
  <c r="E31" i="36"/>
  <c r="J31" i="36" s="1"/>
  <c r="D31" i="36"/>
  <c r="J30" i="36"/>
  <c r="J29" i="36"/>
  <c r="H27" i="36"/>
  <c r="G27" i="36"/>
  <c r="F27" i="36"/>
  <c r="E27" i="36"/>
  <c r="D27" i="36"/>
  <c r="J27" i="36" s="1"/>
  <c r="J26" i="36"/>
  <c r="J25" i="36"/>
  <c r="J24" i="36"/>
  <c r="J23" i="36"/>
  <c r="J22" i="36"/>
  <c r="J21" i="36"/>
  <c r="J20" i="36"/>
  <c r="J19" i="36"/>
  <c r="J18" i="36"/>
  <c r="J16" i="36"/>
  <c r="I16" i="36"/>
  <c r="H16" i="36"/>
  <c r="G16" i="36"/>
  <c r="F16" i="36"/>
  <c r="E16" i="36"/>
  <c r="D16" i="36"/>
  <c r="J15" i="36"/>
  <c r="J14" i="36"/>
  <c r="J13" i="36"/>
  <c r="I11" i="36"/>
  <c r="H11" i="36"/>
  <c r="G11" i="36"/>
  <c r="F11" i="36"/>
  <c r="E11" i="36"/>
  <c r="D11" i="36"/>
  <c r="J10" i="36"/>
  <c r="J11" i="36" s="1"/>
  <c r="J9" i="36"/>
  <c r="J8" i="36"/>
  <c r="J55" i="27"/>
  <c r="E54" i="27"/>
  <c r="E52" i="27"/>
  <c r="F52" i="27"/>
  <c r="E51" i="27"/>
  <c r="F51" i="27"/>
  <c r="E50" i="27"/>
  <c r="F50" i="27"/>
  <c r="E49" i="27"/>
  <c r="E55" i="27" s="1"/>
  <c r="F49" i="27"/>
  <c r="F55" i="27" s="1"/>
  <c r="E48" i="27"/>
  <c r="F48" i="27"/>
  <c r="E47" i="27"/>
  <c r="F47" i="27"/>
  <c r="E46" i="27"/>
  <c r="F46" i="27"/>
  <c r="E45" i="27"/>
  <c r="F45" i="27"/>
  <c r="E44" i="27"/>
  <c r="F44" i="27"/>
  <c r="D54" i="27"/>
  <c r="D55" i="27" s="1"/>
  <c r="D52" i="27"/>
  <c r="D51" i="27"/>
  <c r="D50" i="27"/>
  <c r="D49" i="27"/>
  <c r="D48" i="27"/>
  <c r="D47" i="27"/>
  <c r="D46" i="27"/>
  <c r="D45" i="27"/>
  <c r="D44" i="27"/>
  <c r="E60" i="16"/>
  <c r="F60" i="16"/>
  <c r="E59" i="16"/>
  <c r="F59" i="16"/>
  <c r="E58" i="16"/>
  <c r="F58" i="16"/>
  <c r="E57" i="16"/>
  <c r="F57" i="16"/>
  <c r="E56" i="16"/>
  <c r="F56" i="16"/>
  <c r="E55" i="16"/>
  <c r="F55" i="16"/>
  <c r="E54" i="16"/>
  <c r="F54" i="16"/>
  <c r="E53" i="16"/>
  <c r="F53" i="16"/>
  <c r="E52" i="16"/>
  <c r="F52" i="16"/>
  <c r="E51" i="16"/>
  <c r="F51" i="16"/>
  <c r="E50" i="16"/>
  <c r="F50" i="16"/>
  <c r="E49" i="16"/>
  <c r="F49" i="16"/>
  <c r="E48" i="16"/>
  <c r="F48" i="16"/>
  <c r="E47" i="16"/>
  <c r="F47" i="16"/>
  <c r="E46" i="16"/>
  <c r="F46" i="16"/>
  <c r="E45" i="16"/>
  <c r="F45" i="16"/>
  <c r="E44" i="16"/>
  <c r="F44" i="16"/>
  <c r="E43" i="16"/>
  <c r="F43" i="16"/>
  <c r="E42" i="16"/>
  <c r="F42" i="16"/>
  <c r="D42" i="16"/>
  <c r="D60" i="16"/>
  <c r="D59" i="16"/>
  <c r="D58" i="16"/>
  <c r="D57" i="16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J46" i="35"/>
  <c r="J53" i="35"/>
  <c r="J51" i="35"/>
  <c r="D46" i="35"/>
  <c r="D53" i="35" s="1"/>
  <c r="E46" i="35"/>
  <c r="F46" i="35"/>
  <c r="G46" i="35"/>
  <c r="H46" i="35"/>
  <c r="H53" i="35" s="1"/>
  <c r="J16" i="35"/>
  <c r="J11" i="35"/>
  <c r="J50" i="35"/>
  <c r="J49" i="35"/>
  <c r="H45" i="35"/>
  <c r="G45" i="35"/>
  <c r="F45" i="35"/>
  <c r="E45" i="35"/>
  <c r="D45" i="35"/>
  <c r="J44" i="35"/>
  <c r="J43" i="35"/>
  <c r="J42" i="35"/>
  <c r="J45" i="35" s="1"/>
  <c r="J40" i="35"/>
  <c r="H40" i="35"/>
  <c r="G40" i="35"/>
  <c r="F40" i="35"/>
  <c r="E40" i="35"/>
  <c r="D40" i="35"/>
  <c r="J39" i="35"/>
  <c r="J38" i="35"/>
  <c r="J37" i="35"/>
  <c r="J36" i="35"/>
  <c r="J34" i="35"/>
  <c r="H34" i="35"/>
  <c r="G34" i="35"/>
  <c r="F34" i="35"/>
  <c r="E34" i="35"/>
  <c r="D34" i="35"/>
  <c r="J33" i="35"/>
  <c r="J32" i="35"/>
  <c r="H30" i="35"/>
  <c r="G30" i="35"/>
  <c r="F30" i="35"/>
  <c r="E30" i="35"/>
  <c r="D30" i="35"/>
  <c r="J29" i="35"/>
  <c r="J28" i="35"/>
  <c r="J30" i="35" s="1"/>
  <c r="H26" i="35"/>
  <c r="G26" i="35"/>
  <c r="F26" i="35"/>
  <c r="E26" i="35"/>
  <c r="D26" i="35"/>
  <c r="J25" i="35"/>
  <c r="J24" i="35"/>
  <c r="J23" i="35"/>
  <c r="J22" i="35"/>
  <c r="J21" i="35"/>
  <c r="J20" i="35"/>
  <c r="J19" i="35"/>
  <c r="J26" i="35" s="1"/>
  <c r="J18" i="35"/>
  <c r="J15" i="35"/>
  <c r="J14" i="35"/>
  <c r="J13" i="35"/>
  <c r="J10" i="35"/>
  <c r="J9" i="35"/>
  <c r="J8" i="35"/>
  <c r="F63" i="16" l="1"/>
  <c r="F64" i="16" s="1"/>
  <c r="F71" i="16" s="1"/>
  <c r="E63" i="16"/>
  <c r="D63" i="16"/>
  <c r="D13" i="30" s="1"/>
  <c r="H49" i="36"/>
  <c r="H50" i="36" s="1"/>
  <c r="H57" i="36" s="1"/>
  <c r="G49" i="36"/>
  <c r="G50" i="36" s="1"/>
  <c r="G57" i="36" s="1"/>
  <c r="F49" i="36"/>
  <c r="F50" i="36"/>
  <c r="F57" i="36" s="1"/>
  <c r="E50" i="36"/>
  <c r="E57" i="36" s="1"/>
  <c r="D57" i="36"/>
  <c r="J49" i="36"/>
  <c r="E53" i="35"/>
  <c r="F53" i="35"/>
  <c r="G53" i="35"/>
  <c r="F13" i="30" l="1"/>
  <c r="E13" i="30"/>
  <c r="E64" i="16"/>
  <c r="J50" i="36"/>
  <c r="J57" i="36" s="1"/>
  <c r="J18" i="31"/>
  <c r="J19" i="31"/>
  <c r="J18" i="29"/>
  <c r="J19" i="29"/>
  <c r="J18" i="28"/>
  <c r="J19" i="28"/>
  <c r="J37" i="27"/>
  <c r="J38" i="27"/>
  <c r="J39" i="27"/>
  <c r="J40" i="27"/>
  <c r="J18" i="27"/>
  <c r="J19" i="27"/>
  <c r="J10" i="16"/>
  <c r="J18" i="16"/>
  <c r="J8" i="16"/>
  <c r="J9" i="16"/>
  <c r="E16" i="16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6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63" i="27"/>
  <c r="H61" i="27"/>
  <c r="G61" i="27"/>
  <c r="F61" i="27"/>
  <c r="E61" i="27"/>
  <c r="D61" i="27"/>
  <c r="J60" i="27"/>
  <c r="J59" i="27"/>
  <c r="H55" i="27"/>
  <c r="G55" i="27"/>
  <c r="H42" i="27"/>
  <c r="G42" i="27"/>
  <c r="F42" i="27"/>
  <c r="F12" i="30" s="1"/>
  <c r="E42" i="27"/>
  <c r="E12" i="30" s="1"/>
  <c r="D42" i="27"/>
  <c r="J41" i="27"/>
  <c r="H35" i="27"/>
  <c r="G35" i="27"/>
  <c r="F35" i="27"/>
  <c r="E35" i="27"/>
  <c r="D35" i="27"/>
  <c r="J34" i="27"/>
  <c r="J33" i="27"/>
  <c r="J35" i="27" s="1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69" i="16"/>
  <c r="F69" i="16"/>
  <c r="G69" i="16"/>
  <c r="H69" i="16"/>
  <c r="D69" i="16"/>
  <c r="J68" i="16"/>
  <c r="J67" i="16"/>
  <c r="G63" i="16"/>
  <c r="G13" i="30" s="1"/>
  <c r="H63" i="16"/>
  <c r="H13" i="30" s="1"/>
  <c r="J39" i="16"/>
  <c r="E34" i="16"/>
  <c r="F34" i="16"/>
  <c r="G34" i="16"/>
  <c r="H34" i="16"/>
  <c r="D34" i="16"/>
  <c r="D11" i="30" s="1"/>
  <c r="J32" i="16"/>
  <c r="J33" i="16"/>
  <c r="J37" i="16"/>
  <c r="J38" i="16"/>
  <c r="E30" i="16"/>
  <c r="F30" i="16"/>
  <c r="G30" i="16"/>
  <c r="H30" i="16"/>
  <c r="D30" i="16"/>
  <c r="J29" i="16"/>
  <c r="J28" i="16"/>
  <c r="E26" i="16"/>
  <c r="E9" i="30" s="1"/>
  <c r="F26" i="16"/>
  <c r="F9" i="30" s="1"/>
  <c r="G26" i="16"/>
  <c r="H26" i="16"/>
  <c r="D26" i="16"/>
  <c r="J20" i="16"/>
  <c r="J21" i="16"/>
  <c r="J22" i="16"/>
  <c r="J23" i="16"/>
  <c r="J24" i="16"/>
  <c r="J25" i="16"/>
  <c r="J19" i="16"/>
  <c r="E11" i="16"/>
  <c r="F11" i="16"/>
  <c r="G11" i="16"/>
  <c r="G7" i="30" s="1"/>
  <c r="H11" i="16"/>
  <c r="H7" i="30" s="1"/>
  <c r="D11" i="16"/>
  <c r="D7" i="30" s="1"/>
  <c r="G16" i="16"/>
  <c r="H16" i="16"/>
  <c r="D16" i="16"/>
  <c r="J14" i="16"/>
  <c r="J15" i="16"/>
  <c r="J13" i="30" l="1"/>
  <c r="F7" i="30"/>
  <c r="E8" i="30"/>
  <c r="J31" i="27"/>
  <c r="E7" i="30"/>
  <c r="D8" i="30"/>
  <c r="H8" i="30"/>
  <c r="F10" i="30"/>
  <c r="F8" i="30"/>
  <c r="D64" i="16"/>
  <c r="J27" i="27"/>
  <c r="E16" i="30"/>
  <c r="D9" i="30"/>
  <c r="J42" i="27"/>
  <c r="D10" i="30"/>
  <c r="E11" i="30"/>
  <c r="F11" i="30"/>
  <c r="D16" i="30"/>
  <c r="G8" i="30"/>
  <c r="E10" i="30"/>
  <c r="H16" i="30"/>
  <c r="G16" i="30"/>
  <c r="F16" i="30"/>
  <c r="J34" i="16"/>
  <c r="J30" i="16"/>
  <c r="J26" i="16"/>
  <c r="J69" i="16"/>
  <c r="G10" i="30"/>
  <c r="H11" i="30"/>
  <c r="H10" i="30"/>
  <c r="H12" i="30"/>
  <c r="H56" i="27"/>
  <c r="H63" i="27" s="1"/>
  <c r="J13" i="27"/>
  <c r="J16" i="27" s="1"/>
  <c r="G56" i="27"/>
  <c r="G63" i="27" s="1"/>
  <c r="D56" i="27"/>
  <c r="D63" i="27" s="1"/>
  <c r="J56" i="28"/>
  <c r="J54" i="28"/>
  <c r="G12" i="30"/>
  <c r="J42" i="28"/>
  <c r="J31" i="28"/>
  <c r="D12" i="30"/>
  <c r="G11" i="30"/>
  <c r="J35" i="28"/>
  <c r="J27" i="28"/>
  <c r="E51" i="28"/>
  <c r="E58" i="28" s="1"/>
  <c r="J13" i="28"/>
  <c r="J16" i="28" s="1"/>
  <c r="D51" i="28"/>
  <c r="D58" i="28" s="1"/>
  <c r="G51" i="28"/>
  <c r="G58" i="28" s="1"/>
  <c r="H51" i="28"/>
  <c r="H58" i="28" s="1"/>
  <c r="F51" i="28"/>
  <c r="J11" i="28"/>
  <c r="H9" i="30"/>
  <c r="G9" i="30"/>
  <c r="H50" i="31"/>
  <c r="H57" i="31" s="1"/>
  <c r="J41" i="31"/>
  <c r="J16" i="31"/>
  <c r="F50" i="31"/>
  <c r="F57" i="31" s="1"/>
  <c r="G50" i="31"/>
  <c r="G57" i="31" s="1"/>
  <c r="D50" i="31"/>
  <c r="D57" i="31" s="1"/>
  <c r="E50" i="31"/>
  <c r="E57" i="31" s="1"/>
  <c r="J41" i="29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6" i="27"/>
  <c r="E63" i="27" s="1"/>
  <c r="F56" i="27"/>
  <c r="F63" i="27" s="1"/>
  <c r="H64" i="16"/>
  <c r="H71" i="16" s="1"/>
  <c r="J11" i="16"/>
  <c r="J13" i="16"/>
  <c r="J16" i="16" s="1"/>
  <c r="J55" i="29"/>
  <c r="J49" i="29"/>
  <c r="J50" i="28"/>
  <c r="J61" i="27"/>
  <c r="E71" i="16"/>
  <c r="G64" i="16"/>
  <c r="G71" i="16" s="1"/>
  <c r="J64" i="16" l="1"/>
  <c r="J16" i="30"/>
  <c r="D71" i="16"/>
  <c r="J10" i="30"/>
  <c r="J11" i="30"/>
  <c r="E14" i="30"/>
  <c r="E18" i="30" s="1"/>
  <c r="J12" i="30"/>
  <c r="F14" i="30"/>
  <c r="F18" i="30" s="1"/>
  <c r="J9" i="30"/>
  <c r="J8" i="30"/>
  <c r="J51" i="28"/>
  <c r="J58" i="28" s="1"/>
  <c r="D25" i="30" s="1"/>
  <c r="G14" i="30"/>
  <c r="G18" i="30" s="1"/>
  <c r="J7" i="30"/>
  <c r="F58" i="28"/>
  <c r="H14" i="30"/>
  <c r="D14" i="30"/>
  <c r="J50" i="31"/>
  <c r="J57" i="31" s="1"/>
  <c r="J50" i="29"/>
  <c r="J57" i="29" s="1"/>
  <c r="D26" i="30" s="1"/>
  <c r="J56" i="27"/>
  <c r="J63" i="27" s="1"/>
  <c r="D24" i="30" s="1"/>
  <c r="J71" i="16" l="1"/>
  <c r="D23" i="30" s="1"/>
  <c r="D30" i="30" s="1"/>
  <c r="E29" i="30" s="1"/>
  <c r="J14" i="30"/>
  <c r="J18" i="30" s="1"/>
  <c r="D18" i="30"/>
  <c r="E24" i="30" l="1"/>
  <c r="E28" i="30"/>
  <c r="E27" i="30"/>
  <c r="E25" i="30"/>
  <c r="E23" i="30"/>
  <c r="E26" i="30"/>
  <c r="E30" i="30" l="1"/>
</calcChain>
</file>

<file path=xl/sharedStrings.xml><?xml version="1.0" encoding="utf-8"?>
<sst xmlns="http://schemas.openxmlformats.org/spreadsheetml/2006/main" count="435" uniqueCount="93">
  <si>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</si>
  <si>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</si>
  <si>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</si>
  <si>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</si>
  <si>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</si>
  <si>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</si>
  <si>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</si>
  <si>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</si>
  <si>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</si>
  <si>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</si>
  <si>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</si>
  <si>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</si>
  <si>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</si>
  <si>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</si>
  <si>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</si>
  <si>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</si>
  <si>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</si>
  <si>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</si>
  <si>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</si>
  <si>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</si>
  <si>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</si>
  <si>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</si>
  <si>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</si>
  <si>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</si>
  <si>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</si>
  <si>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Total Cost</t>
  </si>
  <si>
    <t>% of Total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</si>
  <si>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</si>
  <si>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</si>
  <si>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</si>
  <si>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</si>
  <si>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</si>
  <si>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</si>
  <si>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</si>
  <si>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</si>
  <si>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</si>
  <si>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</si>
  <si>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</si>
  <si>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</si>
  <si>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</si>
  <si>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</si>
  <si>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This Excel Workbook is provided to aid applicants in developing the required budget table(s) within the budget narrative.  </t>
  </si>
  <si>
    <t>Citizens Energy Group (Indianapolis Public Utility)</t>
  </si>
  <si>
    <t>IU Health (public hospital)</t>
  </si>
  <si>
    <t>Project 46 Regional Climate Alliance</t>
  </si>
  <si>
    <t>Energy Matters Community Coalition, Inc. on behalf of the City of Columbus</t>
  </si>
  <si>
    <t>City of Evansville</t>
  </si>
  <si>
    <t>City of Fort Wayne</t>
  </si>
  <si>
    <t>City of La Porte</t>
  </si>
  <si>
    <t>City of Muncie</t>
  </si>
  <si>
    <t>Center for Sustainable Living</t>
  </si>
  <si>
    <t>Purdue University</t>
  </si>
  <si>
    <t xml:space="preserve">Rose-Hulman Institute of Technology </t>
  </si>
  <si>
    <t>Lawrenceburg Community School Corporation</t>
  </si>
  <si>
    <t>Prince of Peace Catholic High Schools</t>
  </si>
  <si>
    <t>North Spencer County School Corporation</t>
  </si>
  <si>
    <t>White River Valley School District</t>
  </si>
  <si>
    <t>Metropolitan School District of North Posey</t>
  </si>
  <si>
    <t>Greater Jasper Consolidated Schools</t>
  </si>
  <si>
    <t xml:space="preserve">North Gibson School Corporation </t>
  </si>
  <si>
    <t>East Gibson School Corporation</t>
  </si>
  <si>
    <t>Project 46 Regional Climate Alliance -Municipal Solar Array</t>
  </si>
  <si>
    <t>Project 46 Regional Climate Alliance - Solar Array and Battery Grant Prog</t>
  </si>
  <si>
    <t>Two (2) Local Businesses</t>
  </si>
  <si>
    <t>City of South Bend</t>
  </si>
  <si>
    <t>City of Evansville, Evansville Climate Collaborative</t>
  </si>
  <si>
    <t>Western Wayne Schools</t>
  </si>
  <si>
    <t>Metropolitan School District of Warren Township</t>
  </si>
  <si>
    <t>Franklin Township Community Schools</t>
  </si>
  <si>
    <t xml:space="preserve">Purdue University </t>
  </si>
  <si>
    <t>Faith in Place</t>
  </si>
  <si>
    <t>The Children's Museum of Indianapolis</t>
  </si>
  <si>
    <t>Project 46 Regional Climate Alliance - weatherization</t>
  </si>
  <si>
    <t>Project 46 Regional Climate Alliance - municipal weatherization</t>
  </si>
  <si>
    <t>City of Terre Haute</t>
  </si>
  <si>
    <t>Michiana Area of Council of Governments</t>
  </si>
  <si>
    <t xml:space="preserve">Northwest Indiana Planning Commission </t>
  </si>
  <si>
    <t xml:space="preserve">Gary Public Transport Corporation </t>
  </si>
  <si>
    <t xml:space="preserve">Project 46 Regional Climate Alliance </t>
  </si>
  <si>
    <t>Indiana Department of Natural Resources</t>
  </si>
  <si>
    <t xml:space="preserve">Northwest Indiana Regional Planning Commission </t>
  </si>
  <si>
    <t>IN-CLIMATE</t>
  </si>
  <si>
    <t xml:space="preserve">The Nature Conservancy in Indiana </t>
  </si>
  <si>
    <t>Solar</t>
  </si>
  <si>
    <t>Measure Name</t>
  </si>
  <si>
    <t>Energy Efficiency</t>
  </si>
  <si>
    <t>Transportation</t>
  </si>
  <si>
    <t>Industrial Electrification</t>
  </si>
  <si>
    <t>Waste Reduction</t>
  </si>
  <si>
    <t>Green Space and Agriculture</t>
  </si>
  <si>
    <t>IDEM Costs</t>
  </si>
  <si>
    <t xml:space="preserve">Indiana Department of Administration </t>
  </si>
  <si>
    <t>Note: the total number of 
unique subawardees is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</si>
</sst>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%"/>
    <numFmt numFmtId="170" formatCode="&quot;$&quot;#,##0.00"/>
  </numFmts>
  <fonts count="2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19" fillId="0" borderId="19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4" fontId="0" fillId="0" borderId="0" xfId="1" applyFont="1" applyBorder="1"/>
    <xf numFmtId="44" fontId="0" fillId="0" borderId="0" xfId="0" applyNumberFormat="1"/>
    <xf numFmtId="44" fontId="4" fillId="0" borderId="0" xfId="1" applyFont="1" applyBorder="1"/>
    <xf numFmtId="0" fontId="8" fillId="0" borderId="19" xfId="0" applyFont="1" applyBorder="1" applyAlignment="1">
      <alignment vertical="center" wrapText="1"/>
    </xf>
    <xf numFmtId="0" fontId="19" fillId="0" borderId="22" xfId="0" applyFont="1" applyBorder="1" applyAlignment="1">
      <alignment vertical="center" wrapText="1"/>
    </xf>
    <xf numFmtId="0" fontId="8" fillId="0" borderId="22" xfId="0" applyFont="1" applyBorder="1" applyAlignment="1">
      <alignment vertical="center" wrapText="1"/>
    </xf>
    <xf numFmtId="8" fontId="9" fillId="0" borderId="1" xfId="0" applyNumberFormat="1" applyFont="1" applyBorder="1" applyAlignment="1">
      <alignment wrapText="1"/>
    </xf>
    <xf numFmtId="0" fontId="19" fillId="0" borderId="19" xfId="0" applyFont="1" applyBorder="1" applyAlignment="1">
      <alignment vertical="center" wrapText="1"/>
    </xf>
    <xf numFmtId="0" fontId="20" fillId="0" borderId="0" xfId="0" applyFont="1"/>
    <xf numFmtId="8" fontId="0" fillId="0" borderId="0" xfId="0" applyNumberFormat="1"/>
    <xf numFmtId="8" fontId="11" fillId="0" borderId="12" xfId="0" applyNumberFormat="1" applyFont="1" applyBorder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0" fillId="3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165" fontId="9" fillId="7" borderId="1" xfId="2" applyNumberFormat="1" applyFont="1" applyFill="1" applyBorder="1" applyAlignment="1">
      <alignment horizontal="center" wrapText="1"/>
    </xf>
    <xf numFmtId="170" fontId="7" fillId="4" borderId="1" xfId="0" applyNumberFormat="1" applyFont="1" applyFill="1" applyBorder="1" applyAlignment="1">
      <alignment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4.4" x14ac:dyDescent="0.3"/>
  <cols>
    <col min="1" max="1" width="1.77734375" customWidth="1"/>
    <col min="5" max="5" width="13.44140625" bestFit="1" customWidth="1"/>
    <col min="6" max="6" width="14.44140625" bestFit="1" customWidth="1"/>
    <col min="7" max="9" width="14.44140625" customWidth="1"/>
    <col min="10" max="10" width="10.77734375" bestFit="1" customWidth="1"/>
    <col min="11" max="11" width="15.5546875" customWidth="1"/>
    <col min="18" max="18" width="37.5546875" customWidth="1"/>
  </cols>
  <sheetData>
    <row r="1" spans="4:11" ht="10.5" customHeight="1" x14ac:dyDescent="0.3"/>
    <row r="2" spans="4:11" x14ac:dyDescent="0.3">
      <c r="D2" s="3"/>
      <c r="E2" s="3"/>
      <c r="J2" s="33"/>
      <c r="K2" s="3"/>
    </row>
    <row r="3" spans="4:11" x14ac:dyDescent="0.3">
      <c r="D3" s="3"/>
      <c r="E3" s="3"/>
      <c r="J3" s="31"/>
      <c r="K3" s="32"/>
    </row>
    <row r="4" spans="4:11" x14ac:dyDescent="0.3">
      <c r="D4" s="4"/>
      <c r="E4" s="3"/>
    </row>
    <row r="9" spans="4:11" x14ac:dyDescent="0.3">
      <c r="J9" s="21"/>
    </row>
    <row r="17" spans="5:18" x14ac:dyDescent="0.3">
      <c r="E17" s="34"/>
      <c r="F17" s="34"/>
      <c r="G17" s="34"/>
      <c r="H17" s="34"/>
      <c r="I17" s="34"/>
    </row>
    <row r="18" spans="5:18" x14ac:dyDescent="0.3">
      <c r="E18" s="34"/>
      <c r="F18" s="34"/>
      <c r="G18" s="34"/>
      <c r="H18" s="34"/>
      <c r="I18" s="34"/>
    </row>
    <row r="27" spans="5:18" ht="23.4" x14ac:dyDescent="0.45">
      <c r="Q27" s="30"/>
    </row>
    <row r="28" spans="5:18" x14ac:dyDescent="0.3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1"/>
  <sheetViews>
    <sheetView showGridLines="0" tabSelected="1" zoomScale="80" zoomScaleNormal="80" workbookViewId="0">
      <selection activeCell="D23" sqref="D23"/>
    </sheetView>
  </sheetViews>
  <sheetFormatPr defaultColWidth="9.21875" defaultRowHeight="15" customHeight="1" x14ac:dyDescent="0.3"/>
  <cols>
    <col min="1" max="1" width="3.21875" customWidth="1"/>
    <col min="2" max="2" width="12.21875" customWidth="1"/>
    <col min="3" max="3" width="29.21875" customWidth="1"/>
    <col min="4" max="4" width="18.77734375" style="6" customWidth="1"/>
    <col min="5" max="5" width="16.88671875" style="2" customWidth="1"/>
    <col min="6" max="6" width="19.77734375" customWidth="1"/>
    <col min="7" max="7" width="20.33203125" customWidth="1"/>
    <col min="8" max="8" width="20" style="2" customWidth="1"/>
    <col min="9" max="9" width="3.5546875" style="7" customWidth="1"/>
    <col min="10" max="10" width="19.109375" customWidth="1"/>
    <col min="11" max="11" width="10.21875" customWidth="1"/>
    <col min="13" max="13" width="16.77734375" customWidth="1"/>
    <col min="14" max="14" width="14.21875" customWidth="1"/>
    <col min="15" max="16" width="14.77734375" customWidth="1"/>
    <col min="17" max="17" width="13.6640625" customWidth="1"/>
    <col min="18" max="18" width="13.21875" customWidth="1"/>
    <col min="19" max="19" width="16.21875" customWidth="1"/>
  </cols>
  <sheetData>
    <row r="2" spans="2:39" ht="23.4" x14ac:dyDescent="0.45">
      <c r="B2" s="30" t="s">
        <v>0</v>
      </c>
    </row>
    <row r="3" spans="2:39" ht="26.55" customHeight="1" x14ac:dyDescent="0.3">
      <c r="B3" s="88" t="s">
        <v>1</v>
      </c>
      <c r="C3" s="88"/>
      <c r="D3" s="88"/>
      <c r="E3" s="88"/>
      <c r="F3" s="88"/>
      <c r="G3" s="88"/>
      <c r="H3" s="88"/>
      <c r="I3" s="88"/>
      <c r="J3" s="88"/>
    </row>
    <row r="4" spans="2:39" ht="15" customHeight="1" x14ac:dyDescent="0.3">
      <c r="B4" s="5"/>
    </row>
    <row r="5" spans="2:39" ht="18" x14ac:dyDescent="0.35">
      <c r="B5" s="45" t="s">
        <v>2</v>
      </c>
      <c r="C5" s="46"/>
      <c r="D5" s="46"/>
      <c r="E5" s="46"/>
      <c r="F5" s="46"/>
      <c r="G5" s="46"/>
      <c r="H5" s="46"/>
      <c r="I5" s="46"/>
      <c r="J5" s="68"/>
      <c r="N5" s="75"/>
      <c r="O5" s="75"/>
      <c r="P5" s="75"/>
      <c r="Q5" s="75"/>
      <c r="R5" s="75"/>
    </row>
    <row r="6" spans="2:39" ht="17.100000000000001" customHeight="1" x14ac:dyDescent="0.3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ht="14.4" x14ac:dyDescent="0.3">
      <c r="B7" s="22" t="s">
        <v>11</v>
      </c>
      <c r="C7" s="51" t="s">
        <v>12</v>
      </c>
      <c r="D7" s="52">
        <f>'Solar Budget'!D11+'Energy Efficiency Budget'!D11+'Transportation Budget'!D11+'Industrial Elect Budget'!D11+'Waste Reduction Budget'!D11+IDEM!D11</f>
        <v>62358.34</v>
      </c>
      <c r="E7" s="52">
        <f>'Solar Budget'!E11+'Energy Efficiency Budget'!E11+'Transportation Budget'!E11+'Industrial Elect Budget'!E11+'Waste Reduction Budget'!E11+IDEM!E11</f>
        <v>78388.639999999999</v>
      </c>
      <c r="F7" s="52">
        <f>'Solar Budget'!F11+'Energy Efficiency Budget'!F11+'Transportation Budget'!F11+'Industrial Elect Budget'!F11+'Waste Reduction Budget'!F11+IDEM!F11</f>
        <v>79956.41</v>
      </c>
      <c r="G7" s="52">
        <f>'Solar Budget'!G11+'Energy Efficiency Budget'!G11+'Transportation Budget'!G11+'Industrial Elect Budget'!G11+'Waste Reduction Budget'!G11+IDEM!G11</f>
        <v>94250.58</v>
      </c>
      <c r="H7" s="52">
        <f>'Solar Budget'!H11+'Energy Efficiency Budget'!H11+'Transportation Budget'!H11+'Industrial Elect Budget'!H11+'Waste Reduction Budget'!H11+IDEM!H11</f>
        <v>96135.59</v>
      </c>
      <c r="I7" s="53"/>
      <c r="J7" s="52">
        <f>SUM(D7:I7)</f>
        <v>411089.55999999994</v>
      </c>
      <c r="K7"/>
      <c r="L7"/>
      <c r="M7"/>
      <c r="N7" s="76"/>
      <c r="O7" s="76"/>
      <c r="P7" s="76"/>
      <c r="Q7" s="76"/>
      <c r="R7" s="76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4" x14ac:dyDescent="0.3">
      <c r="B8" s="23"/>
      <c r="C8" s="51" t="s">
        <v>13</v>
      </c>
      <c r="D8" s="52">
        <f>'Solar Budget'!D16+'Energy Efficiency Budget'!D16+'Transportation Budget'!D16+'Industrial Elect Budget'!D16+'Waste Reduction Budget'!D16+IDEM!D16</f>
        <v>26356</v>
      </c>
      <c r="E8" s="52">
        <f>'Solar Budget'!E16+'Energy Efficiency Budget'!E16+'Transportation Budget'!E16+'Industrial Elect Budget'!E16+'Waste Reduction Budget'!E16+IDEM!E16</f>
        <v>30040</v>
      </c>
      <c r="F8" s="52">
        <f>'Solar Budget'!F16+'Energy Efficiency Budget'!F16+'Transportation Budget'!F16+'Industrial Elect Budget'!F16+'Waste Reduction Budget'!F16+IDEM!F16</f>
        <v>30400</v>
      </c>
      <c r="G8" s="52">
        <f>'Solar Budget'!G16+'Energy Efficiency Budget'!G16+'Transportation Budget'!G16+'Industrial Elect Budget'!G16+IDEM!G16</f>
        <v>35403</v>
      </c>
      <c r="H8" s="52">
        <f>'Solar Budget'!H16+'Energy Efficiency Budget'!H16+'Transportation Budget'!H16+'Industrial Elect Budget'!H16+IDEM!H16</f>
        <v>35836</v>
      </c>
      <c r="I8" s="53"/>
      <c r="J8" s="52">
        <f t="shared" ref="J8:J14" si="0">SUM(D8:I8)</f>
        <v>158035</v>
      </c>
      <c r="N8" s="76"/>
      <c r="O8" s="76"/>
      <c r="P8" s="76"/>
      <c r="Q8" s="76"/>
      <c r="R8" s="76"/>
    </row>
    <row r="9" spans="2:39" ht="14.4" x14ac:dyDescent="0.3">
      <c r="B9" s="23"/>
      <c r="C9" s="51" t="s">
        <v>14</v>
      </c>
      <c r="D9" s="52">
        <f>'Solar Budget'!D26+'Energy Efficiency Budget'!D27+'Transportation Budget'!D27+'Industrial Elect Budget'!D27+'Waste Reduction Budget'!D27+IDEM!D27</f>
        <v>0</v>
      </c>
      <c r="E9" s="52">
        <f>'Solar Budget'!E26+'Energy Efficiency Budget'!E27+'Transportation Budget'!E27+'Industrial Elect Budget'!E27+'Waste Reduction Budget'!E27+IDEM!E26</f>
        <v>0</v>
      </c>
      <c r="F9" s="52">
        <f>'Solar Budget'!F26+'Energy Efficiency Budget'!F27+'Transportation Budget'!F27+'Industrial Elect Budget'!F27+'Waste Reduction Budget'!F27+IDEM!F26</f>
        <v>0</v>
      </c>
      <c r="G9" s="52">
        <f>'Solar Budget'!G26+'Energy Efficiency Budget'!G27+'Transportation Budget'!G27+'Industrial Elect Budget'!G27</f>
        <v>0</v>
      </c>
      <c r="H9" s="52">
        <f>'Solar Budget'!H26+'Energy Efficiency Budget'!H27+'Transportation Budget'!H27+'Industrial Elect Budget'!H27</f>
        <v>0</v>
      </c>
      <c r="I9" s="53"/>
      <c r="J9" s="52">
        <f t="shared" si="0"/>
        <v>0</v>
      </c>
    </row>
    <row r="10" spans="2:39" ht="14.4" x14ac:dyDescent="0.3">
      <c r="B10" s="23"/>
      <c r="C10" s="51" t="s">
        <v>15</v>
      </c>
      <c r="D10" s="52">
        <f>'Solar Budget'!D30+'Energy Efficiency Budget'!D31+'Transportation Budget'!D31+'Industrial Elect Budget'!D31+'Waste Reduction Budget'!D31+IDEM!D30</f>
        <v>0</v>
      </c>
      <c r="E10" s="52">
        <f>'Solar Budget'!E30+'Energy Efficiency Budget'!E31+'Transportation Budget'!E31+'Industrial Elect Budget'!E31+'Waste Reduction Budget'!E31+IDEM!E30</f>
        <v>0</v>
      </c>
      <c r="F10" s="52">
        <f>'Solar Budget'!F30+'Energy Efficiency Budget'!F31+'Transportation Budget'!F31+'Industrial Elect Budget'!F31+'Waste Reduction Budget'!F31+IDEM!F30</f>
        <v>0</v>
      </c>
      <c r="G10" s="52">
        <f>'Solar Budget'!G30+'Energy Efficiency Budget'!G31+'Transportation Budget'!G31+'Industrial Elect Budget'!G31</f>
        <v>0</v>
      </c>
      <c r="H10" s="52">
        <f>'Solar Budget'!H30+'Energy Efficiency Budget'!H31+'Transportation Budget'!H31+'Industrial Elect Budget'!H31</f>
        <v>0</v>
      </c>
      <c r="I10" s="53"/>
      <c r="J10" s="52">
        <f t="shared" si="0"/>
        <v>0</v>
      </c>
    </row>
    <row r="11" spans="2:39" ht="14.4" x14ac:dyDescent="0.3">
      <c r="B11" s="23"/>
      <c r="C11" s="51" t="s">
        <v>16</v>
      </c>
      <c r="D11" s="52">
        <f>'Solar Budget'!D34+'Energy Efficiency Budget'!D35+'Transportation Budget'!D35+'Industrial Elect Budget'!D35+'Waste Reduction Budget'!D35+IDEM!D34</f>
        <v>0</v>
      </c>
      <c r="E11" s="52">
        <f>'Solar Budget'!E34+'Energy Efficiency Budget'!E35+'Transportation Budget'!E35+'Industrial Elect Budget'!E35+'Waste Reduction Budget'!E35+IDEM!E34</f>
        <v>0</v>
      </c>
      <c r="F11" s="52">
        <f>'Solar Budget'!F34+'Energy Efficiency Budget'!F35+'Transportation Budget'!F35+'Industrial Elect Budget'!F35+'Waste Reduction Budget'!F35+IDEM!F34</f>
        <v>0</v>
      </c>
      <c r="G11" s="52">
        <f>'Solar Budget'!G34+'Energy Efficiency Budget'!G35+'Transportation Budget'!G35+'Industrial Elect Budget'!G35</f>
        <v>0</v>
      </c>
      <c r="H11" s="52">
        <f>'Solar Budget'!H34+'Energy Efficiency Budget'!H35+'Transportation Budget'!H35+'Industrial Elect Budget'!H35</f>
        <v>0</v>
      </c>
      <c r="I11" s="53"/>
      <c r="J11" s="52">
        <f t="shared" si="0"/>
        <v>0</v>
      </c>
    </row>
    <row r="12" spans="2:39" ht="14.4" x14ac:dyDescent="0.3">
      <c r="B12" s="23"/>
      <c r="C12" s="51" t="s">
        <v>17</v>
      </c>
      <c r="D12" s="52">
        <f>'Solar Budget'!D40+'Energy Efficiency Budget'!D42+'Transportation Budget'!D42+'Industrial Elect Budget'!D41+'Waste Reduction Budget'!D41</f>
        <v>0</v>
      </c>
      <c r="E12" s="52">
        <f>'Solar Budget'!E40+'Energy Efficiency Budget'!E42+'Transportation Budget'!E42+'Industrial Elect Budget'!E41+'Waste Reduction Budget'!E35+IDEM!E40</f>
        <v>0</v>
      </c>
      <c r="F12" s="52">
        <f>'Solar Budget'!F40+'Energy Efficiency Budget'!F42+'Transportation Budget'!F42+'Industrial Elect Budget'!F41+'Waste Reduction Budget'!F42+IDEM!F40</f>
        <v>0</v>
      </c>
      <c r="G12" s="52">
        <f>'Solar Budget'!G40+'Energy Efficiency Budget'!G42+'Transportation Budget'!G42+'Industrial Elect Budget'!G41</f>
        <v>0</v>
      </c>
      <c r="H12" s="52">
        <f>'Solar Budget'!H40+'Energy Efficiency Budget'!H42+'Transportation Budget'!H42+'Industrial Elect Budget'!H41</f>
        <v>0</v>
      </c>
      <c r="I12" s="53"/>
      <c r="J12" s="52">
        <f t="shared" si="0"/>
        <v>0</v>
      </c>
    </row>
    <row r="13" spans="2:39" ht="14.4" x14ac:dyDescent="0.3">
      <c r="B13" s="23"/>
      <c r="C13" s="51" t="s">
        <v>18</v>
      </c>
      <c r="D13" s="52">
        <f>'Solar Budget'!D63+'Energy Efficiency Budget'!D55+'Transportation Budget'!D50+'Industrial Elect Budget'!D49+'Waste Reduction Budget'!D49+IDEM!D45+'Green and Ag Budget'!D49</f>
        <v>61616843.987999991</v>
      </c>
      <c r="E13" s="52">
        <f>'Solar Budget'!E63+'Energy Efficiency Budget'!E55+'Transportation Budget'!E50+'Industrial Elect Budget'!E49+'Waste Reduction Budget'!E49+IDEM!E45+'Green and Ag Budget'!E49</f>
        <v>61616843.987999991</v>
      </c>
      <c r="F13" s="52">
        <f>'Solar Budget'!F63+'Energy Efficiency Budget'!F55+'Transportation Budget'!F50+'Industrial Elect Budget'!F49+'Waste Reduction Budget'!F50+IDEM!F45+'Green and Ag Budget'!F49</f>
        <v>61616843.987999991</v>
      </c>
      <c r="G13" s="52">
        <f>'Solar Budget'!G63+'Energy Efficiency Budget'!G55+'Transportation Budget'!G50+'Industrial Elect Budget'!G49+'Green and Ag Budget'!G49+'Waste Reduction Budget'!G49</f>
        <v>4952420.9879999999</v>
      </c>
      <c r="H13" s="52">
        <f>'Solar Budget'!H63+'Energy Efficiency Budget'!H55+'Transportation Budget'!H50+'Industrial Elect Budget'!H49+'Green and Ag Budget'!H49</f>
        <v>4952420.9879999999</v>
      </c>
      <c r="I13" s="53"/>
      <c r="J13" s="52">
        <f>SUM(D13:I13)</f>
        <v>194755373.94</v>
      </c>
    </row>
    <row r="14" spans="2:39" ht="14.4" x14ac:dyDescent="0.3">
      <c r="B14" s="24"/>
      <c r="C14" s="9" t="s">
        <v>19</v>
      </c>
      <c r="D14" s="16">
        <f>D13+D12+D11+D10+D9+D8+D7</f>
        <v>61705558.327999994</v>
      </c>
      <c r="E14" s="16">
        <f>E13+E12+E11+E10+E9+E8+E7</f>
        <v>61725272.627999991</v>
      </c>
      <c r="F14" s="16">
        <f>F13+F12+F11+F10+F9+F8+F7</f>
        <v>61727200.397999987</v>
      </c>
      <c r="G14" s="16">
        <f>G13+G12+G11+G10+G9+G8+G7</f>
        <v>5082074.568</v>
      </c>
      <c r="H14" s="16">
        <f>H13+H12+H11+H10+H9+H8+H7</f>
        <v>5084392.5779999997</v>
      </c>
      <c r="J14" s="16">
        <f>SUM(D14:I14)</f>
        <v>195324498.49999997</v>
      </c>
    </row>
    <row r="15" spans="2:39" ht="14.4" x14ac:dyDescent="0.3">
      <c r="B15" s="67"/>
      <c r="D15"/>
      <c r="E15"/>
      <c r="H15"/>
      <c r="I15"/>
      <c r="J15" s="18" t="s">
        <v>20</v>
      </c>
      <c r="N15" s="75"/>
      <c r="O15" s="75"/>
      <c r="P15" s="75"/>
      <c r="Q15" s="75"/>
      <c r="R15" s="75"/>
      <c r="S15" s="75"/>
    </row>
    <row r="16" spans="2:39" ht="20.100000000000001" customHeight="1" x14ac:dyDescent="0.3">
      <c r="B16" s="67"/>
      <c r="C16" s="9" t="s">
        <v>21</v>
      </c>
      <c r="D16" s="59">
        <f>'Solar Budget'!D69+'Energy Efficiency Budget'!D61+'Transportation Budget'!D56+'Industrial Elect Budget'!D55+'Waste Reduction Budget'!D55+IDEM!D51</f>
        <v>16216.97</v>
      </c>
      <c r="E16" s="59">
        <f>'Solar Budget'!E69+'Energy Efficiency Budget'!E61+'Transportation Budget'!E56+'Industrial Elect Budget'!E55+IDEM!E51</f>
        <v>19820.7</v>
      </c>
      <c r="F16" s="59">
        <f>'Solar Budget'!F69+'Energy Efficiency Budget'!F61+'Transportation Budget'!F56+'Industrial Elect Budget'!F55+IDEM!F51</f>
        <v>20173.150000000001</v>
      </c>
      <c r="G16" s="59">
        <f>'Solar Budget'!G69+'Energy Efficiency Budget'!G61+'Transportation Budget'!G56+'Industrial Elect Budget'!G55+IDEM!G51</f>
        <v>23700.639999999999</v>
      </c>
      <c r="H16" s="59">
        <f>'Solar Budget'!H69+'Energy Efficiency Budget'!H61+'Transportation Budget'!H56+'Industrial Elect Budget'!H55+IDEM!H51</f>
        <v>24124.400000000001</v>
      </c>
      <c r="J16" s="94">
        <f>SUM(D16:H16)</f>
        <v>104035.85999999999</v>
      </c>
      <c r="L16" s="87"/>
      <c r="N16" s="76"/>
      <c r="O16" s="76"/>
      <c r="P16" s="76"/>
      <c r="Q16" s="76"/>
      <c r="R16" s="76"/>
      <c r="S16" s="77"/>
    </row>
    <row r="17" spans="2:21" thickBot="1" x14ac:dyDescent="0.35">
      <c r="B17" s="67"/>
      <c r="D17"/>
      <c r="E17"/>
      <c r="H17"/>
      <c r="I17"/>
      <c r="J17" s="18" t="s">
        <v>20</v>
      </c>
      <c r="L17" s="87"/>
      <c r="N17" s="76"/>
      <c r="O17" s="76"/>
      <c r="P17" s="76"/>
      <c r="Q17" s="76"/>
      <c r="R17" s="76"/>
      <c r="S17" s="77"/>
    </row>
    <row r="18" spans="2:21" ht="31.05" customHeight="1" thickBot="1" x14ac:dyDescent="0.35">
      <c r="B18" s="66" t="s">
        <v>22</v>
      </c>
      <c r="C18" s="19"/>
      <c r="D18" s="54">
        <f>D14+D16</f>
        <v>61721775.297999993</v>
      </c>
      <c r="E18" s="54">
        <f>E14+E16</f>
        <v>61745093.327999994</v>
      </c>
      <c r="F18" s="54">
        <f>F14+F16</f>
        <v>61747373.547999986</v>
      </c>
      <c r="G18" s="54">
        <f>G14+G16</f>
        <v>5105775.2079999996</v>
      </c>
      <c r="H18" s="54">
        <f>H14+H16</f>
        <v>5108516.9780000001</v>
      </c>
      <c r="I18" s="55"/>
      <c r="J18" s="70">
        <f>J14+J16</f>
        <v>195428534.35999998</v>
      </c>
      <c r="L18" s="87"/>
      <c r="N18" s="76"/>
      <c r="O18" s="76"/>
      <c r="P18" s="76"/>
      <c r="Q18" s="76"/>
      <c r="R18" s="76"/>
      <c r="S18" s="76"/>
    </row>
    <row r="19" spans="2:21" s="1" customFormat="1" ht="14.4" x14ac:dyDescent="0.3">
      <c r="B19" s="6"/>
      <c r="C19"/>
      <c r="D19" s="6"/>
      <c r="E19" s="2"/>
      <c r="F19"/>
      <c r="G19"/>
      <c r="H19" s="2"/>
      <c r="I19" s="7"/>
      <c r="J19"/>
      <c r="L19" s="87"/>
      <c r="M19"/>
      <c r="N19" s="78"/>
      <c r="O19" s="78"/>
      <c r="P19" s="78"/>
      <c r="Q19" s="78"/>
      <c r="R19" s="78"/>
      <c r="S19" s="76"/>
      <c r="T19"/>
      <c r="U19"/>
    </row>
    <row r="20" spans="2:21" ht="15" customHeight="1" x14ac:dyDescent="0.3">
      <c r="B20" s="6"/>
      <c r="J20" s="85"/>
      <c r="N20" s="76"/>
      <c r="O20" s="76"/>
      <c r="P20" s="76"/>
      <c r="Q20" s="76"/>
      <c r="R20" s="76"/>
    </row>
    <row r="21" spans="2:21" ht="15" customHeight="1" x14ac:dyDescent="0.35">
      <c r="B21" s="45" t="s">
        <v>23</v>
      </c>
      <c r="C21" s="46"/>
      <c r="D21" s="46"/>
      <c r="E21" s="91"/>
      <c r="F21" s="91"/>
      <c r="H21"/>
      <c r="I21"/>
      <c r="J21" s="85"/>
      <c r="N21" s="76"/>
      <c r="O21" s="76"/>
      <c r="P21" s="76"/>
      <c r="Q21" s="76"/>
      <c r="R21" s="76"/>
    </row>
    <row r="22" spans="2:21" ht="29.1" customHeight="1" x14ac:dyDescent="0.3">
      <c r="B22" s="47" t="s">
        <v>24</v>
      </c>
      <c r="C22" s="47" t="s">
        <v>84</v>
      </c>
      <c r="D22" s="56" t="s">
        <v>25</v>
      </c>
      <c r="E22" s="92" t="s">
        <v>26</v>
      </c>
      <c r="F22" s="92"/>
      <c r="H22" s="90" t="s">
        <v>92</v>
      </c>
      <c r="I22" s="90"/>
      <c r="J22" s="90"/>
      <c r="N22" s="76"/>
      <c r="O22" s="76"/>
      <c r="P22" s="76"/>
      <c r="Q22" s="76"/>
      <c r="R22" s="76"/>
      <c r="S22" s="77"/>
    </row>
    <row r="23" spans="2:21" ht="15" customHeight="1" x14ac:dyDescent="0.3">
      <c r="B23" s="51">
        <v>1</v>
      </c>
      <c r="C23" s="57" t="s">
        <v>83</v>
      </c>
      <c r="D23" s="58">
        <f>'Solar Budget'!J71</f>
        <v>118705500</v>
      </c>
      <c r="E23" s="89">
        <f t="shared" ref="E23:E29" si="1">D23/D$30</f>
        <v>0.60741129942330707</v>
      </c>
      <c r="F23" s="89"/>
      <c r="H23"/>
      <c r="I23"/>
      <c r="N23" s="76"/>
      <c r="O23" s="76"/>
      <c r="P23" s="76"/>
      <c r="Q23" s="76"/>
      <c r="R23" s="76"/>
    </row>
    <row r="24" spans="2:21" ht="15" customHeight="1" x14ac:dyDescent="0.3">
      <c r="B24" s="51">
        <v>2</v>
      </c>
      <c r="C24" s="52" t="s">
        <v>85</v>
      </c>
      <c r="D24" s="58">
        <f>'Energy Efficiency Budget'!J63</f>
        <v>48466945</v>
      </c>
      <c r="E24" s="89">
        <f t="shared" si="1"/>
        <v>0.24800342057889443</v>
      </c>
      <c r="F24" s="89"/>
      <c r="H24"/>
      <c r="I24"/>
    </row>
    <row r="25" spans="2:21" ht="15" customHeight="1" x14ac:dyDescent="0.3">
      <c r="B25" s="51">
        <v>3</v>
      </c>
      <c r="C25" s="52" t="s">
        <v>86</v>
      </c>
      <c r="D25" s="58">
        <f>'Transportation Budget'!J58</f>
        <v>19977354.939999998</v>
      </c>
      <c r="E25" s="89">
        <f t="shared" si="1"/>
        <v>0.10222332683107371</v>
      </c>
      <c r="F25" s="89"/>
      <c r="H25"/>
      <c r="I25"/>
    </row>
    <row r="26" spans="2:21" ht="15" customHeight="1" x14ac:dyDescent="0.3">
      <c r="B26" s="51">
        <v>4</v>
      </c>
      <c r="C26" s="52" t="s">
        <v>87</v>
      </c>
      <c r="D26" s="58">
        <f>'Industrial Elect Budget'!J57</f>
        <v>1288749</v>
      </c>
      <c r="E26" s="89">
        <f t="shared" si="1"/>
        <v>6.5944771280226069E-3</v>
      </c>
      <c r="F26" s="89"/>
      <c r="H26"/>
      <c r="I26"/>
    </row>
    <row r="27" spans="2:21" ht="15" customHeight="1" x14ac:dyDescent="0.3">
      <c r="B27" s="51">
        <v>5</v>
      </c>
      <c r="C27" s="52" t="s">
        <v>88</v>
      </c>
      <c r="D27" s="58">
        <f>'Waste Reduction Budget'!J57</f>
        <v>1532075</v>
      </c>
      <c r="E27" s="89">
        <f t="shared" si="1"/>
        <v>7.8395665454756777E-3</v>
      </c>
      <c r="F27" s="89"/>
      <c r="H27"/>
      <c r="I27"/>
    </row>
    <row r="28" spans="2:21" ht="15" customHeight="1" x14ac:dyDescent="0.3">
      <c r="B28" s="51">
        <v>6</v>
      </c>
      <c r="C28" s="52" t="s">
        <v>89</v>
      </c>
      <c r="D28" s="58">
        <f>'Green and Ag Budget'!J57</f>
        <v>4784750</v>
      </c>
      <c r="E28" s="89">
        <f t="shared" si="1"/>
        <v>2.4483374527007329E-2</v>
      </c>
      <c r="F28" s="89"/>
      <c r="H28"/>
      <c r="I28"/>
    </row>
    <row r="29" spans="2:21" ht="15" customHeight="1" x14ac:dyDescent="0.3">
      <c r="B29" s="51">
        <v>7</v>
      </c>
      <c r="C29" s="52" t="s">
        <v>90</v>
      </c>
      <c r="D29" s="58">
        <f>IDEM!J53</f>
        <v>673160.42</v>
      </c>
      <c r="E29" s="93">
        <f t="shared" si="1"/>
        <v>3.44453496621925E-3</v>
      </c>
      <c r="F29" s="93"/>
      <c r="H29"/>
      <c r="I29"/>
    </row>
    <row r="30" spans="2:21" ht="15" customHeight="1" x14ac:dyDescent="0.3">
      <c r="B30" s="51" t="s">
        <v>27</v>
      </c>
      <c r="C30" s="52"/>
      <c r="D30" s="58">
        <f>SUM(D23:D29)</f>
        <v>195428534.35999998</v>
      </c>
      <c r="E30" s="89">
        <f t="shared" ref="E30" si="2">SUM(E23:E28)</f>
        <v>0.9965554650337809</v>
      </c>
      <c r="F30" s="89"/>
      <c r="H30"/>
      <c r="I30"/>
    </row>
    <row r="31" spans="2:21" ht="15" customHeight="1" x14ac:dyDescent="0.3">
      <c r="H31"/>
      <c r="I31"/>
    </row>
  </sheetData>
  <mergeCells count="14">
    <mergeCell ref="E30:F30"/>
    <mergeCell ref="E21:F21"/>
    <mergeCell ref="E22:F22"/>
    <mergeCell ref="E23:F23"/>
    <mergeCell ref="E24:F24"/>
    <mergeCell ref="E25:F25"/>
    <mergeCell ref="E26:F26"/>
    <mergeCell ref="E29:F29"/>
    <mergeCell ref="L16:L17"/>
    <mergeCell ref="L18:L19"/>
    <mergeCell ref="B3:J3"/>
    <mergeCell ref="E27:F27"/>
    <mergeCell ref="E28:F28"/>
    <mergeCell ref="H22:J22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7FF08-01C8-49C4-A88D-BEE878A7BAA6}">
  <sheetPr>
    <tabColor theme="9" tint="0.39997558519241921"/>
    <pageSetUpPr fitToPage="1"/>
  </sheetPr>
  <dimension ref="B2:AM68"/>
  <sheetViews>
    <sheetView showGridLines="0" topLeftCell="A26" zoomScale="85" zoomScaleNormal="85" workbookViewId="0">
      <selection activeCell="J53" sqref="J53"/>
    </sheetView>
  </sheetViews>
  <sheetFormatPr defaultColWidth="9.21875" defaultRowHeight="14.4" x14ac:dyDescent="0.3"/>
  <cols>
    <col min="1" max="1" width="3.21875" customWidth="1"/>
    <col min="2" max="2" width="10.21875" customWidth="1"/>
    <col min="3" max="3" width="35.44140625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77734375" style="7" customWidth="1"/>
    <col min="10" max="10" width="12.77734375" customWidth="1"/>
    <col min="11" max="11" width="10.21875" customWidth="1"/>
  </cols>
  <sheetData>
    <row r="2" spans="2:39" ht="23.4" x14ac:dyDescent="0.45">
      <c r="B2" s="30" t="s">
        <v>28</v>
      </c>
    </row>
    <row r="3" spans="2:39" x14ac:dyDescent="0.3">
      <c r="B3" s="5" t="s">
        <v>41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28.8" x14ac:dyDescent="0.3">
      <c r="B7" s="71" t="s">
        <v>11</v>
      </c>
      <c r="C7" s="26" t="s">
        <v>29</v>
      </c>
      <c r="D7" s="10" t="s">
        <v>30</v>
      </c>
      <c r="E7" s="10" t="s">
        <v>30</v>
      </c>
      <c r="F7" s="10" t="s">
        <v>30</v>
      </c>
      <c r="G7" s="10"/>
      <c r="H7" s="10" t="s">
        <v>30</v>
      </c>
      <c r="I7" s="7"/>
      <c r="J7" s="8" t="s">
        <v>30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/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v>62358.34</v>
      </c>
      <c r="E11" s="16">
        <v>78388.639999999999</v>
      </c>
      <c r="F11" s="16">
        <v>79956.41</v>
      </c>
      <c r="G11" s="16">
        <v>94250.58</v>
      </c>
      <c r="H11" s="16">
        <v>96135.59</v>
      </c>
      <c r="J11" s="16">
        <f>SUM(D11:H11)</f>
        <v>411089.55999999994</v>
      </c>
    </row>
    <row r="12" spans="2:39" x14ac:dyDescent="0.3">
      <c r="B12" s="23"/>
      <c r="C12" s="14" t="s">
        <v>31</v>
      </c>
      <c r="D12" s="13" t="s">
        <v>30</v>
      </c>
      <c r="E12" s="10"/>
      <c r="F12" s="10"/>
      <c r="G12" s="10"/>
      <c r="H12" s="10"/>
      <c r="J12" s="8" t="s">
        <v>30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0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0"/>
        <v>0</v>
      </c>
    </row>
    <row r="16" spans="2:39" x14ac:dyDescent="0.3">
      <c r="B16" s="23"/>
      <c r="C16" s="9" t="s">
        <v>13</v>
      </c>
      <c r="D16" s="16">
        <v>26356</v>
      </c>
      <c r="E16" s="16">
        <v>30040</v>
      </c>
      <c r="F16" s="16">
        <v>30400</v>
      </c>
      <c r="G16" s="16">
        <v>35403</v>
      </c>
      <c r="H16" s="16">
        <v>35836</v>
      </c>
      <c r="J16" s="16">
        <f>SUM(D16:H16)</f>
        <v>158035</v>
      </c>
    </row>
    <row r="17" spans="2:10" x14ac:dyDescent="0.3">
      <c r="B17" s="23"/>
      <c r="C17" s="14" t="s">
        <v>32</v>
      </c>
      <c r="D17" s="13" t="s">
        <v>30</v>
      </c>
      <c r="E17" s="10"/>
      <c r="F17" s="10"/>
      <c r="G17" s="10"/>
      <c r="H17" s="10"/>
      <c r="J17" s="8" t="s">
        <v>30</v>
      </c>
    </row>
    <row r="18" spans="2:10" x14ac:dyDescent="0.3">
      <c r="B18" s="23"/>
      <c r="C18" s="29"/>
      <c r="D18" s="15"/>
      <c r="E18" s="11"/>
      <c r="F18" s="11"/>
      <c r="G18" s="11"/>
      <c r="H18" s="11"/>
      <c r="J18" s="15">
        <f>SUM(D18:H18)</f>
        <v>0</v>
      </c>
    </row>
    <row r="19" spans="2:10" x14ac:dyDescent="0.3">
      <c r="B19" s="23"/>
      <c r="C19" s="29"/>
      <c r="D19" s="15"/>
      <c r="E19" s="15"/>
      <c r="F19" s="15"/>
      <c r="G19" s="15"/>
      <c r="H19" s="15"/>
      <c r="I19" s="35"/>
      <c r="J19" s="15">
        <f>SUM(D19:H19)</f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/>
      <c r="J20" s="15">
        <f t="shared" ref="J20:J25" si="1">SUM(D20:H20)</f>
        <v>0</v>
      </c>
    </row>
    <row r="21" spans="2:10" x14ac:dyDescent="0.3">
      <c r="B21" s="23"/>
      <c r="C21" s="25"/>
      <c r="D21" s="15"/>
      <c r="E21" s="15"/>
      <c r="F21" s="15"/>
      <c r="G21" s="15"/>
      <c r="H21" s="15"/>
      <c r="I21" s="35"/>
      <c r="J21" s="15">
        <f t="shared" si="1"/>
        <v>0</v>
      </c>
    </row>
    <row r="22" spans="2:10" x14ac:dyDescent="0.3">
      <c r="B22" s="23"/>
      <c r="C22" s="29"/>
      <c r="D22" s="15"/>
      <c r="E22" s="15"/>
      <c r="F22" s="15"/>
      <c r="G22" s="15"/>
      <c r="H22" s="15"/>
      <c r="I22" s="35"/>
      <c r="J22" s="15">
        <f t="shared" si="1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/>
      <c r="J23" s="15">
        <f t="shared" si="1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/>
      <c r="J24" s="15">
        <f t="shared" si="1"/>
        <v>0</v>
      </c>
    </row>
    <row r="25" spans="2:10" x14ac:dyDescent="0.3">
      <c r="B25" s="23"/>
      <c r="C25" s="25"/>
      <c r="D25" s="15"/>
      <c r="E25" s="15"/>
      <c r="F25" s="15"/>
      <c r="G25" s="15"/>
      <c r="H25" s="15"/>
      <c r="I25" s="35"/>
      <c r="J25" s="15">
        <f t="shared" si="1"/>
        <v>0</v>
      </c>
    </row>
    <row r="26" spans="2:10" x14ac:dyDescent="0.3">
      <c r="B26" s="23"/>
      <c r="C26" s="9" t="s">
        <v>14</v>
      </c>
      <c r="D26" s="16">
        <f>SUM(D19:D25)</f>
        <v>0</v>
      </c>
      <c r="E26" s="16">
        <f t="shared" ref="E26:H26" si="2">SUM(E19:E25)</f>
        <v>0</v>
      </c>
      <c r="F26" s="16">
        <f t="shared" si="2"/>
        <v>0</v>
      </c>
      <c r="G26" s="16">
        <f t="shared" si="2"/>
        <v>0</v>
      </c>
      <c r="H26" s="16">
        <f t="shared" si="2"/>
        <v>0</v>
      </c>
      <c r="J26" s="16">
        <f>SUM(J18:J25)</f>
        <v>0</v>
      </c>
    </row>
    <row r="27" spans="2:10" x14ac:dyDescent="0.3">
      <c r="B27" s="23"/>
      <c r="C27" s="14" t="s">
        <v>33</v>
      </c>
      <c r="D27" s="15"/>
      <c r="E27" s="10"/>
      <c r="F27" s="10"/>
      <c r="G27" s="10"/>
      <c r="H27" s="10"/>
      <c r="J27" s="15" t="s">
        <v>20</v>
      </c>
    </row>
    <row r="28" spans="2:10" x14ac:dyDescent="0.3">
      <c r="B28" s="23"/>
      <c r="C28" s="25"/>
      <c r="D28" s="15"/>
      <c r="E28" s="10"/>
      <c r="F28" s="10"/>
      <c r="G28" s="10"/>
      <c r="H28" s="10"/>
      <c r="J28" s="15">
        <f>SUM(D28:H28)</f>
        <v>0</v>
      </c>
    </row>
    <row r="29" spans="2:10" x14ac:dyDescent="0.3">
      <c r="B29" s="23" t="s">
        <v>34</v>
      </c>
      <c r="C29" s="28" t="s">
        <v>34</v>
      </c>
      <c r="D29" s="13" t="s">
        <v>30</v>
      </c>
      <c r="E29" s="10"/>
      <c r="F29" s="10"/>
      <c r="G29" s="10"/>
      <c r="H29" s="10"/>
      <c r="J29" s="15">
        <f t="shared" ref="J29:J44" si="3">SUM(D29:H29)</f>
        <v>0</v>
      </c>
    </row>
    <row r="30" spans="2:10" x14ac:dyDescent="0.3">
      <c r="B30" s="23"/>
      <c r="C30" s="9" t="s">
        <v>15</v>
      </c>
      <c r="D30" s="12">
        <f>SUM(D28:D29)</f>
        <v>0</v>
      </c>
      <c r="E30" s="12">
        <f t="shared" ref="E30:H30" si="4">SUM(E28:E29)</f>
        <v>0</v>
      </c>
      <c r="F30" s="12">
        <f t="shared" si="4"/>
        <v>0</v>
      </c>
      <c r="G30" s="12">
        <f t="shared" si="4"/>
        <v>0</v>
      </c>
      <c r="H30" s="12">
        <f t="shared" si="4"/>
        <v>0</v>
      </c>
      <c r="J30" s="16">
        <f>SUM(J28:J29)</f>
        <v>0</v>
      </c>
    </row>
    <row r="31" spans="2:10" x14ac:dyDescent="0.3">
      <c r="B31" s="23"/>
      <c r="C31" s="14" t="s">
        <v>35</v>
      </c>
      <c r="D31" s="13" t="s">
        <v>30</v>
      </c>
      <c r="E31" s="10"/>
      <c r="F31" s="10"/>
      <c r="G31" s="10"/>
      <c r="H31" s="10"/>
      <c r="J31" s="15"/>
    </row>
    <row r="32" spans="2:10" x14ac:dyDescent="0.3">
      <c r="B32" s="23"/>
      <c r="C32" s="25"/>
      <c r="D32" s="15"/>
      <c r="E32" s="15"/>
      <c r="F32" s="15"/>
      <c r="G32" s="15"/>
      <c r="H32" s="15"/>
      <c r="I32" s="35"/>
      <c r="J32" s="15">
        <f t="shared" si="3"/>
        <v>0</v>
      </c>
    </row>
    <row r="33" spans="2:10" x14ac:dyDescent="0.3">
      <c r="B33" s="23"/>
      <c r="C33" s="25"/>
      <c r="D33" s="15"/>
      <c r="E33" s="11"/>
      <c r="F33" s="11"/>
      <c r="G33" s="11"/>
      <c r="H33" s="11"/>
      <c r="J33" s="15">
        <f t="shared" si="3"/>
        <v>0</v>
      </c>
    </row>
    <row r="34" spans="2:10" x14ac:dyDescent="0.3">
      <c r="B34" s="23"/>
      <c r="C34" s="9" t="s">
        <v>16</v>
      </c>
      <c r="D34" s="16">
        <f>SUM(D32:D33)</f>
        <v>0</v>
      </c>
      <c r="E34" s="16">
        <f t="shared" ref="E34:H34" si="5">SUM(E32:E33)</f>
        <v>0</v>
      </c>
      <c r="F34" s="16">
        <f t="shared" si="5"/>
        <v>0</v>
      </c>
      <c r="G34" s="16">
        <f t="shared" si="5"/>
        <v>0</v>
      </c>
      <c r="H34" s="16">
        <f t="shared" si="5"/>
        <v>0</v>
      </c>
      <c r="J34" s="16">
        <f>SUM(J32:J33)</f>
        <v>0</v>
      </c>
    </row>
    <row r="35" spans="2:10" x14ac:dyDescent="0.3">
      <c r="B35" s="23"/>
      <c r="C35" s="14" t="s">
        <v>36</v>
      </c>
      <c r="D35" s="13" t="s">
        <v>30</v>
      </c>
      <c r="E35" s="10"/>
      <c r="F35" s="10"/>
      <c r="G35" s="10"/>
      <c r="H35" s="10"/>
      <c r="J35" s="15"/>
    </row>
    <row r="36" spans="2:10" x14ac:dyDescent="0.3">
      <c r="B36" s="23"/>
      <c r="C36" s="25"/>
      <c r="D36" s="15"/>
      <c r="E36" s="15"/>
      <c r="F36" s="15"/>
      <c r="G36" s="15"/>
      <c r="H36" s="15"/>
      <c r="I36" s="35"/>
      <c r="J36" s="15">
        <f t="shared" si="3"/>
        <v>0</v>
      </c>
    </row>
    <row r="37" spans="2:10" x14ac:dyDescent="0.3">
      <c r="B37" s="23"/>
      <c r="C37" s="25"/>
      <c r="D37" s="15"/>
      <c r="E37" s="15"/>
      <c r="F37" s="15"/>
      <c r="G37" s="15"/>
      <c r="H37" s="15"/>
      <c r="I37" s="35"/>
      <c r="J37" s="15">
        <f t="shared" si="3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/>
      <c r="J38" s="15">
        <f t="shared" si="3"/>
        <v>0</v>
      </c>
    </row>
    <row r="39" spans="2:10" x14ac:dyDescent="0.3">
      <c r="B39" s="23"/>
      <c r="C39" s="25"/>
      <c r="D39" s="15"/>
      <c r="E39" s="11"/>
      <c r="F39" s="11"/>
      <c r="G39" s="11"/>
      <c r="H39" s="11"/>
      <c r="J39" s="15">
        <f t="shared" si="3"/>
        <v>0</v>
      </c>
    </row>
    <row r="40" spans="2:10" x14ac:dyDescent="0.3">
      <c r="B40" s="23"/>
      <c r="C40" s="9" t="s">
        <v>17</v>
      </c>
      <c r="D40" s="16">
        <f>SUM(D36:D39)</f>
        <v>0</v>
      </c>
      <c r="E40" s="16">
        <f t="shared" ref="E40:H40" si="6">SUM(E36:E39)</f>
        <v>0</v>
      </c>
      <c r="F40" s="16">
        <f t="shared" si="6"/>
        <v>0</v>
      </c>
      <c r="G40" s="16">
        <f t="shared" si="6"/>
        <v>0</v>
      </c>
      <c r="H40" s="16">
        <f t="shared" si="6"/>
        <v>0</v>
      </c>
      <c r="J40" s="16">
        <f>SUM(J36:J39)</f>
        <v>0</v>
      </c>
    </row>
    <row r="41" spans="2:10" x14ac:dyDescent="0.3">
      <c r="B41" s="23"/>
      <c r="C41" s="14" t="s">
        <v>37</v>
      </c>
      <c r="D41" s="13" t="s">
        <v>30</v>
      </c>
      <c r="E41" s="10"/>
      <c r="F41" s="10"/>
      <c r="G41" s="10"/>
      <c r="H41" s="10"/>
      <c r="J41" s="15"/>
    </row>
    <row r="42" spans="2:10" x14ac:dyDescent="0.3">
      <c r="B42" s="23"/>
      <c r="C42" s="25"/>
      <c r="D42" s="15"/>
      <c r="E42" s="44"/>
      <c r="F42" s="44"/>
      <c r="G42" s="44"/>
      <c r="H42" s="44"/>
      <c r="J42" s="15">
        <f t="shared" si="3"/>
        <v>0</v>
      </c>
    </row>
    <row r="43" spans="2:10" x14ac:dyDescent="0.3">
      <c r="B43" s="23"/>
      <c r="C43" s="25"/>
      <c r="D43" s="15"/>
      <c r="E43" s="60"/>
      <c r="F43" s="60"/>
      <c r="G43" s="60"/>
      <c r="H43" s="60"/>
      <c r="J43" s="15">
        <f t="shared" si="3"/>
        <v>0</v>
      </c>
    </row>
    <row r="44" spans="2:10" x14ac:dyDescent="0.3">
      <c r="B44" s="23"/>
      <c r="C44" s="10"/>
      <c r="D44" s="15"/>
      <c r="E44" s="11"/>
      <c r="F44" s="11"/>
      <c r="G44" s="11"/>
      <c r="H44" s="11"/>
      <c r="J44" s="15">
        <f t="shared" si="3"/>
        <v>0</v>
      </c>
    </row>
    <row r="45" spans="2:10" x14ac:dyDescent="0.3">
      <c r="B45" s="24"/>
      <c r="C45" s="9" t="s">
        <v>18</v>
      </c>
      <c r="D45" s="16">
        <f>SUM(D42:D44)</f>
        <v>0</v>
      </c>
      <c r="E45" s="16">
        <f>SUM(E42:E44)</f>
        <v>0</v>
      </c>
      <c r="F45" s="16">
        <f>SUM(F42:F44)</f>
        <v>0</v>
      </c>
      <c r="G45" s="16">
        <f>SUM(G42:G44)</f>
        <v>0</v>
      </c>
      <c r="H45" s="16">
        <f>SUM(H42:H44)</f>
        <v>0</v>
      </c>
      <c r="J45" s="16">
        <f>SUM(J42:J44)</f>
        <v>0</v>
      </c>
    </row>
    <row r="46" spans="2:10" x14ac:dyDescent="0.3">
      <c r="B46" s="24"/>
      <c r="C46" s="9" t="s">
        <v>19</v>
      </c>
      <c r="D46" s="16">
        <f>SUM(D45,D40,D34,D30,D26,D16,D11)</f>
        <v>88714.34</v>
      </c>
      <c r="E46" s="16">
        <f>SUM(E45,E40,E34,E30,E26,E16,E11)</f>
        <v>108428.64</v>
      </c>
      <c r="F46" s="16">
        <f>SUM(F45,F40,F34,F30,F26,F16,F11)</f>
        <v>110356.41</v>
      </c>
      <c r="G46" s="16">
        <f>SUM(G45,G40,G34,G30,G26,G16,G11)</f>
        <v>129653.58</v>
      </c>
      <c r="H46" s="16">
        <f>SUM(H45,H40,H34,H30,H26,H16,H11)</f>
        <v>131971.59</v>
      </c>
      <c r="J46" s="16">
        <f>SUM(D46:H46)</f>
        <v>569124.56000000006</v>
      </c>
    </row>
    <row r="47" spans="2:10" x14ac:dyDescent="0.3">
      <c r="B47" s="6"/>
      <c r="D47"/>
      <c r="E47"/>
      <c r="H47"/>
      <c r="I47"/>
      <c r="J47" t="s">
        <v>20</v>
      </c>
    </row>
    <row r="48" spans="2:10" ht="28.8" x14ac:dyDescent="0.3">
      <c r="B48" s="71" t="s">
        <v>38</v>
      </c>
      <c r="C48" s="17" t="s">
        <v>38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3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3">
      <c r="B50" s="23"/>
      <c r="C50" s="25"/>
      <c r="D50" s="13"/>
      <c r="E50" s="10"/>
      <c r="F50" s="10"/>
      <c r="G50" s="10"/>
      <c r="H50" s="10"/>
      <c r="J50" s="15">
        <f t="shared" ref="J50" si="7">SUM(D50:H50)</f>
        <v>0</v>
      </c>
    </row>
    <row r="51" spans="2:10" x14ac:dyDescent="0.3">
      <c r="B51" s="24"/>
      <c r="C51" s="9" t="s">
        <v>21</v>
      </c>
      <c r="D51" s="16">
        <v>16216.97</v>
      </c>
      <c r="E51" s="16">
        <v>19820.7</v>
      </c>
      <c r="F51" s="16">
        <v>20173.150000000001</v>
      </c>
      <c r="G51" s="16">
        <v>23700.639999999999</v>
      </c>
      <c r="H51" s="16">
        <v>24124.400000000001</v>
      </c>
      <c r="J51" s="16">
        <f>SUM(D51:H51)</f>
        <v>104035.85999999999</v>
      </c>
    </row>
    <row r="52" spans="2:10" ht="15" thickBot="1" x14ac:dyDescent="0.35">
      <c r="B52" s="6"/>
      <c r="D52"/>
      <c r="E52"/>
      <c r="H52"/>
      <c r="I52"/>
      <c r="J52" t="s">
        <v>20</v>
      </c>
    </row>
    <row r="53" spans="2:10" s="1" customFormat="1" ht="29.4" thickBot="1" x14ac:dyDescent="0.35">
      <c r="B53" s="19" t="s">
        <v>22</v>
      </c>
      <c r="C53" s="19"/>
      <c r="D53" s="20">
        <f>SUM(D51,D46)</f>
        <v>104931.31</v>
      </c>
      <c r="E53" s="20">
        <f t="shared" ref="E53:H53" si="8">SUM(E51,E46)</f>
        <v>128249.34</v>
      </c>
      <c r="F53" s="20">
        <f t="shared" si="8"/>
        <v>130529.56</v>
      </c>
      <c r="G53" s="20">
        <f t="shared" si="8"/>
        <v>153354.22</v>
      </c>
      <c r="H53" s="20">
        <f t="shared" si="8"/>
        <v>156095.99</v>
      </c>
      <c r="I53" s="7"/>
      <c r="J53" s="20">
        <f>SUM(J51,J46)</f>
        <v>673160.42</v>
      </c>
    </row>
    <row r="54" spans="2:10" x14ac:dyDescent="0.3">
      <c r="B54" s="6"/>
    </row>
    <row r="55" spans="2:10" x14ac:dyDescent="0.3">
      <c r="B55" s="6"/>
    </row>
    <row r="56" spans="2:10" x14ac:dyDescent="0.3">
      <c r="B56" s="6"/>
    </row>
    <row r="57" spans="2:10" x14ac:dyDescent="0.3">
      <c r="B57" s="6"/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</sheetData>
  <pageMargins left="0.7" right="0.7" top="0.75" bottom="0.75" header="0.3" footer="0.3"/>
  <pageSetup scale="9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86"/>
  <sheetViews>
    <sheetView showGridLines="0" topLeftCell="A39" zoomScale="85" zoomScaleNormal="85" workbookViewId="0">
      <selection activeCell="C42" sqref="C42"/>
    </sheetView>
  </sheetViews>
  <sheetFormatPr defaultColWidth="9.21875" defaultRowHeight="14.4" x14ac:dyDescent="0.3"/>
  <cols>
    <col min="1" max="1" width="3.21875" customWidth="1"/>
    <col min="2" max="2" width="10.21875" customWidth="1"/>
    <col min="3" max="3" width="35.44140625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77734375" style="7" customWidth="1"/>
    <col min="10" max="10" width="14.5546875" customWidth="1"/>
    <col min="11" max="11" width="24" customWidth="1"/>
  </cols>
  <sheetData>
    <row r="2" spans="2:39" ht="23.4" x14ac:dyDescent="0.45">
      <c r="B2" s="30" t="s">
        <v>28</v>
      </c>
    </row>
    <row r="3" spans="2:39" x14ac:dyDescent="0.3">
      <c r="B3" s="5" t="s">
        <v>41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28.8" x14ac:dyDescent="0.3">
      <c r="B7" s="71" t="s">
        <v>11</v>
      </c>
      <c r="C7" s="26" t="s">
        <v>29</v>
      </c>
      <c r="D7" s="10" t="s">
        <v>30</v>
      </c>
      <c r="E7" s="10" t="s">
        <v>30</v>
      </c>
      <c r="F7" s="10" t="s">
        <v>30</v>
      </c>
      <c r="G7" s="10"/>
      <c r="H7" s="10" t="s">
        <v>30</v>
      </c>
      <c r="I7" s="7"/>
      <c r="J7" s="8" t="s">
        <v>30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/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J11" s="16">
        <f t="shared" si="0"/>
        <v>0</v>
      </c>
    </row>
    <row r="12" spans="2:39" x14ac:dyDescent="0.3">
      <c r="B12" s="23"/>
      <c r="C12" s="14" t="s">
        <v>31</v>
      </c>
      <c r="D12" s="13" t="s">
        <v>30</v>
      </c>
      <c r="E12" s="10"/>
      <c r="F12" s="10"/>
      <c r="G12" s="10"/>
      <c r="H12" s="10"/>
      <c r="J12" s="8" t="s">
        <v>30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J16" s="16">
        <f t="shared" si="2"/>
        <v>0</v>
      </c>
    </row>
    <row r="17" spans="2:10" x14ac:dyDescent="0.3">
      <c r="B17" s="23"/>
      <c r="C17" s="14" t="s">
        <v>32</v>
      </c>
      <c r="D17" s="13" t="s">
        <v>30</v>
      </c>
      <c r="E17" s="10"/>
      <c r="F17" s="10"/>
      <c r="G17" s="10"/>
      <c r="H17" s="10"/>
      <c r="J17" s="8" t="s">
        <v>30</v>
      </c>
    </row>
    <row r="18" spans="2:10" x14ac:dyDescent="0.3">
      <c r="B18" s="23"/>
      <c r="C18" s="29"/>
      <c r="D18" s="15"/>
      <c r="E18" s="11"/>
      <c r="F18" s="11"/>
      <c r="G18" s="11"/>
      <c r="H18" s="11"/>
      <c r="J18" s="15">
        <f>SUM(D18:H18)</f>
        <v>0</v>
      </c>
    </row>
    <row r="19" spans="2:10" x14ac:dyDescent="0.3">
      <c r="B19" s="23"/>
      <c r="C19" s="29"/>
      <c r="D19" s="15"/>
      <c r="E19" s="15"/>
      <c r="F19" s="15"/>
      <c r="G19" s="15"/>
      <c r="H19" s="15"/>
      <c r="I19" s="35"/>
      <c r="J19" s="15">
        <f>SUM(D19:H19)</f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/>
      <c r="J20" s="15">
        <f t="shared" ref="J20:J25" si="3">SUM(D20:H20)</f>
        <v>0</v>
      </c>
    </row>
    <row r="21" spans="2:10" x14ac:dyDescent="0.3">
      <c r="B21" s="23"/>
      <c r="C21" s="25"/>
      <c r="D21" s="15"/>
      <c r="E21" s="15"/>
      <c r="F21" s="15"/>
      <c r="G21" s="15"/>
      <c r="H21" s="15"/>
      <c r="I21" s="35"/>
      <c r="J21" s="15">
        <f t="shared" si="3"/>
        <v>0</v>
      </c>
    </row>
    <row r="22" spans="2:10" x14ac:dyDescent="0.3">
      <c r="B22" s="23"/>
      <c r="C22" s="29"/>
      <c r="D22" s="15"/>
      <c r="E22" s="15"/>
      <c r="F22" s="15"/>
      <c r="G22" s="15"/>
      <c r="H22" s="15"/>
      <c r="I22" s="35"/>
      <c r="J22" s="15">
        <f t="shared" si="3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/>
      <c r="J23" s="15">
        <f t="shared" si="3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/>
      <c r="J24" s="15">
        <f t="shared" si="3"/>
        <v>0</v>
      </c>
    </row>
    <row r="25" spans="2:10" x14ac:dyDescent="0.3">
      <c r="B25" s="23"/>
      <c r="C25" s="25"/>
      <c r="D25" s="15"/>
      <c r="E25" s="15"/>
      <c r="F25" s="15"/>
      <c r="G25" s="15"/>
      <c r="H25" s="15"/>
      <c r="I25" s="35"/>
      <c r="J25" s="15">
        <f t="shared" si="3"/>
        <v>0</v>
      </c>
    </row>
    <row r="26" spans="2:10" x14ac:dyDescent="0.3">
      <c r="B26" s="23"/>
      <c r="C26" s="9" t="s">
        <v>14</v>
      </c>
      <c r="D26" s="16">
        <f>SUM(D19:D25)</f>
        <v>0</v>
      </c>
      <c r="E26" s="16">
        <f t="shared" ref="E26:H26" si="4">SUM(E19:E25)</f>
        <v>0</v>
      </c>
      <c r="F26" s="16">
        <f t="shared" si="4"/>
        <v>0</v>
      </c>
      <c r="G26" s="16">
        <f t="shared" si="4"/>
        <v>0</v>
      </c>
      <c r="H26" s="16">
        <f t="shared" si="4"/>
        <v>0</v>
      </c>
      <c r="J26" s="16">
        <f>SUM(J18:J25)</f>
        <v>0</v>
      </c>
    </row>
    <row r="27" spans="2:10" x14ac:dyDescent="0.3">
      <c r="B27" s="23"/>
      <c r="C27" s="14" t="s">
        <v>33</v>
      </c>
      <c r="D27" s="15"/>
      <c r="E27" s="10"/>
      <c r="F27" s="10"/>
      <c r="G27" s="10"/>
      <c r="H27" s="10"/>
      <c r="J27" s="15" t="s">
        <v>20</v>
      </c>
    </row>
    <row r="28" spans="2:10" x14ac:dyDescent="0.3">
      <c r="B28" s="23"/>
      <c r="C28" s="25"/>
      <c r="D28" s="15"/>
      <c r="E28" s="10"/>
      <c r="F28" s="10"/>
      <c r="G28" s="10"/>
      <c r="H28" s="10"/>
      <c r="J28" s="15">
        <f>SUM(D28:H28)</f>
        <v>0</v>
      </c>
    </row>
    <row r="29" spans="2:10" x14ac:dyDescent="0.3">
      <c r="B29" s="23" t="s">
        <v>34</v>
      </c>
      <c r="C29" s="28" t="s">
        <v>34</v>
      </c>
      <c r="D29" s="13" t="s">
        <v>30</v>
      </c>
      <c r="E29" s="10"/>
      <c r="F29" s="10"/>
      <c r="G29" s="10"/>
      <c r="H29" s="10"/>
      <c r="J29" s="15">
        <f t="shared" ref="J29:J39" si="5">SUM(D29:H29)</f>
        <v>0</v>
      </c>
    </row>
    <row r="30" spans="2:10" x14ac:dyDescent="0.3">
      <c r="B30" s="23"/>
      <c r="C30" s="9" t="s">
        <v>15</v>
      </c>
      <c r="D30" s="12">
        <f>SUM(D28:D29)</f>
        <v>0</v>
      </c>
      <c r="E30" s="12">
        <f t="shared" ref="E30:H30" si="6">SUM(E28:E29)</f>
        <v>0</v>
      </c>
      <c r="F30" s="12">
        <f t="shared" si="6"/>
        <v>0</v>
      </c>
      <c r="G30" s="12">
        <f t="shared" si="6"/>
        <v>0</v>
      </c>
      <c r="H30" s="12">
        <f t="shared" si="6"/>
        <v>0</v>
      </c>
      <c r="J30" s="16">
        <f>SUM(J28:J29)</f>
        <v>0</v>
      </c>
    </row>
    <row r="31" spans="2:10" x14ac:dyDescent="0.3">
      <c r="B31" s="23"/>
      <c r="C31" s="14" t="s">
        <v>35</v>
      </c>
      <c r="D31" s="13" t="s">
        <v>30</v>
      </c>
      <c r="E31" s="10"/>
      <c r="F31" s="10"/>
      <c r="G31" s="10"/>
      <c r="H31" s="10"/>
      <c r="J31" s="15"/>
    </row>
    <row r="32" spans="2:10" x14ac:dyDescent="0.3">
      <c r="B32" s="23"/>
      <c r="C32" s="25"/>
      <c r="D32" s="15"/>
      <c r="E32" s="15"/>
      <c r="F32" s="15"/>
      <c r="G32" s="15"/>
      <c r="H32" s="15"/>
      <c r="I32" s="35"/>
      <c r="J32" s="15">
        <f t="shared" si="5"/>
        <v>0</v>
      </c>
    </row>
    <row r="33" spans="2:10" x14ac:dyDescent="0.3">
      <c r="B33" s="23"/>
      <c r="C33" s="25"/>
      <c r="D33" s="15"/>
      <c r="E33" s="11"/>
      <c r="F33" s="11"/>
      <c r="G33" s="11"/>
      <c r="H33" s="11"/>
      <c r="J33" s="15">
        <f t="shared" si="5"/>
        <v>0</v>
      </c>
    </row>
    <row r="34" spans="2:10" x14ac:dyDescent="0.3">
      <c r="B34" s="23"/>
      <c r="C34" s="9" t="s">
        <v>16</v>
      </c>
      <c r="D34" s="16">
        <f>SUM(D32:D33)</f>
        <v>0</v>
      </c>
      <c r="E34" s="16">
        <f t="shared" ref="E34:H34" si="7">SUM(E32:E33)</f>
        <v>0</v>
      </c>
      <c r="F34" s="16">
        <f t="shared" si="7"/>
        <v>0</v>
      </c>
      <c r="G34" s="16">
        <f t="shared" si="7"/>
        <v>0</v>
      </c>
      <c r="H34" s="16">
        <f t="shared" si="7"/>
        <v>0</v>
      </c>
      <c r="J34" s="16">
        <f>SUM(J32:J33)</f>
        <v>0</v>
      </c>
    </row>
    <row r="35" spans="2:10" x14ac:dyDescent="0.3">
      <c r="B35" s="23"/>
      <c r="C35" s="14" t="s">
        <v>36</v>
      </c>
      <c r="D35" s="13" t="s">
        <v>30</v>
      </c>
      <c r="E35" s="10"/>
      <c r="F35" s="10"/>
      <c r="G35" s="10"/>
      <c r="H35" s="10"/>
      <c r="J35" s="15"/>
    </row>
    <row r="36" spans="2:10" x14ac:dyDescent="0.3">
      <c r="B36" s="23"/>
      <c r="C36" s="25"/>
      <c r="D36" s="15"/>
      <c r="E36" s="15"/>
      <c r="F36" s="15"/>
      <c r="G36" s="15"/>
      <c r="H36" s="15"/>
      <c r="I36" s="35"/>
      <c r="J36" s="15"/>
    </row>
    <row r="37" spans="2:10" x14ac:dyDescent="0.3">
      <c r="B37" s="23"/>
      <c r="C37" s="25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3">
      <c r="B39" s="23"/>
      <c r="C39" s="25"/>
      <c r="D39" s="15"/>
      <c r="E39" s="11"/>
      <c r="F39" s="11"/>
      <c r="G39" s="11"/>
      <c r="H39" s="11"/>
      <c r="J39" s="15">
        <f t="shared" si="5"/>
        <v>0</v>
      </c>
    </row>
    <row r="40" spans="2:10" x14ac:dyDescent="0.3">
      <c r="B40" s="23"/>
      <c r="C40" s="9" t="s">
        <v>17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J40" s="16">
        <v>0</v>
      </c>
    </row>
    <row r="41" spans="2:10" ht="15" thickBot="1" x14ac:dyDescent="0.35">
      <c r="B41" s="23"/>
      <c r="C41" s="14" t="s">
        <v>37</v>
      </c>
      <c r="D41" s="13" t="s">
        <v>30</v>
      </c>
      <c r="E41" s="10"/>
      <c r="F41" s="10"/>
      <c r="G41" s="10"/>
      <c r="H41" s="10"/>
      <c r="J41" s="15"/>
    </row>
    <row r="42" spans="2:10" ht="29.4" thickBot="1" x14ac:dyDescent="0.35">
      <c r="B42" s="23"/>
      <c r="C42" s="72" t="s">
        <v>42</v>
      </c>
      <c r="D42" s="15">
        <f>$J$42/3</f>
        <v>7333333.333333333</v>
      </c>
      <c r="E42" s="15">
        <f t="shared" ref="E42:F42" si="8">$J$42/3</f>
        <v>7333333.333333333</v>
      </c>
      <c r="F42" s="15">
        <f t="shared" si="8"/>
        <v>7333333.333333333</v>
      </c>
      <c r="G42" s="15"/>
      <c r="H42" s="15"/>
      <c r="J42" s="15">
        <v>22000000</v>
      </c>
    </row>
    <row r="43" spans="2:10" ht="15" thickBot="1" x14ac:dyDescent="0.35">
      <c r="B43" s="23"/>
      <c r="C43" s="73" t="s">
        <v>43</v>
      </c>
      <c r="D43" s="15">
        <f>$J$43/3</f>
        <v>1800000</v>
      </c>
      <c r="E43" s="15">
        <f t="shared" ref="E43:F43" si="9">$J$43/3</f>
        <v>1800000</v>
      </c>
      <c r="F43" s="15">
        <f t="shared" si="9"/>
        <v>1800000</v>
      </c>
      <c r="G43" s="15"/>
      <c r="H43" s="15"/>
      <c r="J43" s="15">
        <v>5400000</v>
      </c>
    </row>
    <row r="44" spans="2:10" ht="29.4" thickBot="1" x14ac:dyDescent="0.35">
      <c r="B44" s="23"/>
      <c r="C44" s="74" t="s">
        <v>61</v>
      </c>
      <c r="D44" s="15">
        <f>$J$44/3</f>
        <v>773500</v>
      </c>
      <c r="E44" s="15">
        <f t="shared" ref="E44:F44" si="10">$J$44/3</f>
        <v>773500</v>
      </c>
      <c r="F44" s="15">
        <f t="shared" si="10"/>
        <v>773500</v>
      </c>
      <c r="G44" s="10"/>
      <c r="H44" s="10"/>
      <c r="J44" s="15">
        <v>2320500</v>
      </c>
    </row>
    <row r="45" spans="2:10" ht="29.4" thickBot="1" x14ac:dyDescent="0.35">
      <c r="B45" s="23"/>
      <c r="C45" s="74" t="s">
        <v>62</v>
      </c>
      <c r="D45" s="15">
        <f>$J$45/3</f>
        <v>4400000</v>
      </c>
      <c r="E45" s="15">
        <f t="shared" ref="E45:F45" si="11">$J$45/3</f>
        <v>4400000</v>
      </c>
      <c r="F45" s="15">
        <f t="shared" si="11"/>
        <v>4400000</v>
      </c>
      <c r="G45" s="10"/>
      <c r="H45" s="10"/>
      <c r="J45" s="15">
        <v>13200000</v>
      </c>
    </row>
    <row r="46" spans="2:10" ht="29.4" thickBot="1" x14ac:dyDescent="0.35">
      <c r="B46" s="23"/>
      <c r="C46" s="73" t="s">
        <v>45</v>
      </c>
      <c r="D46" s="15">
        <f>$J$46/3</f>
        <v>678333.33333333337</v>
      </c>
      <c r="E46" s="15">
        <f t="shared" ref="E46:F46" si="12">$J$46/3</f>
        <v>678333.33333333337</v>
      </c>
      <c r="F46" s="15">
        <f t="shared" si="12"/>
        <v>678333.33333333337</v>
      </c>
      <c r="G46" s="10"/>
      <c r="H46" s="10"/>
      <c r="J46" s="15">
        <v>2035000</v>
      </c>
    </row>
    <row r="47" spans="2:10" ht="15" thickBot="1" x14ac:dyDescent="0.35">
      <c r="B47" s="23"/>
      <c r="C47" s="74" t="s">
        <v>46</v>
      </c>
      <c r="D47" s="15">
        <f>$J$47/3</f>
        <v>1666666.6666666667</v>
      </c>
      <c r="E47" s="15">
        <f t="shared" ref="E47:F47" si="13">$J$47/3</f>
        <v>1666666.6666666667</v>
      </c>
      <c r="F47" s="15">
        <f t="shared" si="13"/>
        <v>1666666.6666666667</v>
      </c>
      <c r="G47" s="10"/>
      <c r="H47" s="10"/>
      <c r="J47" s="15">
        <v>5000000</v>
      </c>
    </row>
    <row r="48" spans="2:10" ht="15" thickBot="1" x14ac:dyDescent="0.35">
      <c r="B48" s="23"/>
      <c r="C48" s="74" t="s">
        <v>47</v>
      </c>
      <c r="D48" s="15">
        <f>$J$48/3</f>
        <v>2400000</v>
      </c>
      <c r="E48" s="15">
        <f t="shared" ref="E48:F48" si="14">$J$48/3</f>
        <v>2400000</v>
      </c>
      <c r="F48" s="15">
        <f t="shared" si="14"/>
        <v>2400000</v>
      </c>
      <c r="G48" s="10"/>
      <c r="H48" s="10"/>
      <c r="J48" s="15">
        <v>7200000</v>
      </c>
    </row>
    <row r="49" spans="2:11" ht="15" thickBot="1" x14ac:dyDescent="0.35">
      <c r="B49" s="23"/>
      <c r="C49" s="74" t="s">
        <v>48</v>
      </c>
      <c r="D49" s="15">
        <f>$J$49/3</f>
        <v>3000000</v>
      </c>
      <c r="E49" s="15">
        <f t="shared" ref="E49:F49" si="15">$J$49/3</f>
        <v>3000000</v>
      </c>
      <c r="F49" s="15">
        <f t="shared" si="15"/>
        <v>3000000</v>
      </c>
      <c r="G49" s="10"/>
      <c r="H49" s="10"/>
      <c r="J49" s="15">
        <v>9000000</v>
      </c>
    </row>
    <row r="50" spans="2:11" ht="15" thickBot="1" x14ac:dyDescent="0.35">
      <c r="B50" s="23"/>
      <c r="C50" s="74" t="s">
        <v>49</v>
      </c>
      <c r="D50" s="15">
        <f>$J$50/3</f>
        <v>2333333.3333333335</v>
      </c>
      <c r="E50" s="15">
        <f t="shared" ref="E50:F50" si="16">$J$50/3</f>
        <v>2333333.3333333335</v>
      </c>
      <c r="F50" s="15">
        <f t="shared" si="16"/>
        <v>2333333.3333333335</v>
      </c>
      <c r="G50" s="10"/>
      <c r="H50" s="10"/>
      <c r="J50" s="15">
        <v>7000000</v>
      </c>
    </row>
    <row r="51" spans="2:11" ht="15" thickBot="1" x14ac:dyDescent="0.35">
      <c r="B51" s="23"/>
      <c r="C51" s="74" t="s">
        <v>50</v>
      </c>
      <c r="D51" s="15">
        <f>$J$51/3</f>
        <v>50000</v>
      </c>
      <c r="E51" s="15">
        <f t="shared" ref="E51:F51" si="17">$J$51/3</f>
        <v>50000</v>
      </c>
      <c r="F51" s="15">
        <f t="shared" si="17"/>
        <v>50000</v>
      </c>
      <c r="G51" s="10"/>
      <c r="H51" s="10"/>
      <c r="J51" s="15">
        <v>150000</v>
      </c>
    </row>
    <row r="52" spans="2:11" ht="15" thickBot="1" x14ac:dyDescent="0.35">
      <c r="B52" s="23"/>
      <c r="C52" s="74" t="s">
        <v>51</v>
      </c>
      <c r="D52" s="15">
        <f>$J$52/3</f>
        <v>2166666.6666666665</v>
      </c>
      <c r="E52" s="15">
        <f t="shared" ref="E52:F52" si="18">$J$52/3</f>
        <v>2166666.6666666665</v>
      </c>
      <c r="F52" s="15">
        <f t="shared" si="18"/>
        <v>2166666.6666666665</v>
      </c>
      <c r="G52" s="10"/>
      <c r="H52" s="10"/>
      <c r="J52" s="15">
        <v>6500000</v>
      </c>
    </row>
    <row r="53" spans="2:11" ht="15" thickBot="1" x14ac:dyDescent="0.35">
      <c r="B53" s="23"/>
      <c r="C53" s="74" t="s">
        <v>52</v>
      </c>
      <c r="D53" s="15">
        <f>$J$53/3</f>
        <v>2000000</v>
      </c>
      <c r="E53" s="15">
        <f t="shared" ref="E53:F53" si="19">$J$53/3</f>
        <v>2000000</v>
      </c>
      <c r="F53" s="15">
        <f t="shared" si="19"/>
        <v>2000000</v>
      </c>
      <c r="G53" s="10"/>
      <c r="H53" s="10"/>
      <c r="J53" s="15">
        <v>6000000</v>
      </c>
    </row>
    <row r="54" spans="2:11" ht="29.4" thickBot="1" x14ac:dyDescent="0.35">
      <c r="B54" s="23"/>
      <c r="C54" s="74" t="s">
        <v>53</v>
      </c>
      <c r="D54" s="15">
        <f>$J$54/3</f>
        <v>1166666.6666666667</v>
      </c>
      <c r="E54" s="15">
        <f t="shared" ref="E54:F54" si="20">$J$54/3</f>
        <v>1166666.6666666667</v>
      </c>
      <c r="F54" s="15">
        <f t="shared" si="20"/>
        <v>1166666.6666666667</v>
      </c>
      <c r="G54" s="10"/>
      <c r="H54" s="10"/>
      <c r="J54" s="15">
        <v>3500000</v>
      </c>
    </row>
    <row r="55" spans="2:11" ht="15" thickBot="1" x14ac:dyDescent="0.35">
      <c r="B55" s="23"/>
      <c r="C55" s="74" t="s">
        <v>54</v>
      </c>
      <c r="D55" s="15">
        <f>$J$55/3</f>
        <v>566666.66666666663</v>
      </c>
      <c r="E55" s="15">
        <f t="shared" ref="E55:F55" si="21">$J$55/3</f>
        <v>566666.66666666663</v>
      </c>
      <c r="F55" s="15">
        <f t="shared" si="21"/>
        <v>566666.66666666663</v>
      </c>
      <c r="G55" s="10"/>
      <c r="H55" s="10"/>
      <c r="J55" s="15">
        <v>1700000</v>
      </c>
    </row>
    <row r="56" spans="2:11" ht="29.4" thickBot="1" x14ac:dyDescent="0.35">
      <c r="B56" s="23"/>
      <c r="C56" s="73" t="s">
        <v>55</v>
      </c>
      <c r="D56" s="15">
        <f>$J$56/3</f>
        <v>900000</v>
      </c>
      <c r="E56" s="15">
        <f t="shared" ref="E56:F56" si="22">$J$56/3</f>
        <v>900000</v>
      </c>
      <c r="F56" s="15">
        <f t="shared" si="22"/>
        <v>900000</v>
      </c>
      <c r="G56" s="10"/>
      <c r="H56" s="10"/>
      <c r="J56" s="15">
        <v>2700000</v>
      </c>
    </row>
    <row r="57" spans="2:11" ht="15" thickBot="1" x14ac:dyDescent="0.35">
      <c r="B57" s="23"/>
      <c r="C57" s="73" t="s">
        <v>56</v>
      </c>
      <c r="D57" s="15">
        <f>$J$57/3</f>
        <v>666666.66666666663</v>
      </c>
      <c r="E57" s="15">
        <f t="shared" ref="E57:F57" si="23">$J$57/3</f>
        <v>666666.66666666663</v>
      </c>
      <c r="F57" s="15">
        <f t="shared" si="23"/>
        <v>666666.66666666663</v>
      </c>
      <c r="G57" s="10"/>
      <c r="H57" s="10"/>
      <c r="J57" s="15">
        <v>2000000</v>
      </c>
    </row>
    <row r="58" spans="2:11" ht="29.4" thickBot="1" x14ac:dyDescent="0.35">
      <c r="B58" s="23"/>
      <c r="C58" s="73" t="s">
        <v>57</v>
      </c>
      <c r="D58" s="15">
        <f>$J$58/3</f>
        <v>866666.66666666663</v>
      </c>
      <c r="E58" s="15">
        <f t="shared" ref="E58:F58" si="24">$J$58/3</f>
        <v>866666.66666666663</v>
      </c>
      <c r="F58" s="15">
        <f t="shared" si="24"/>
        <v>866666.66666666663</v>
      </c>
      <c r="G58" s="10"/>
      <c r="H58" s="10"/>
      <c r="J58" s="15">
        <v>2600000</v>
      </c>
    </row>
    <row r="59" spans="2:11" ht="15" thickBot="1" x14ac:dyDescent="0.35">
      <c r="B59" s="23"/>
      <c r="C59" s="73" t="s">
        <v>58</v>
      </c>
      <c r="D59" s="15">
        <f>$J$59/3</f>
        <v>4000000</v>
      </c>
      <c r="E59" s="15">
        <f t="shared" ref="E59:F59" si="25">$J$59/3</f>
        <v>4000000</v>
      </c>
      <c r="F59" s="15">
        <f t="shared" si="25"/>
        <v>4000000</v>
      </c>
      <c r="G59" s="44"/>
      <c r="H59" s="44"/>
      <c r="J59" s="15">
        <v>12000000</v>
      </c>
    </row>
    <row r="60" spans="2:11" ht="15" thickBot="1" x14ac:dyDescent="0.35">
      <c r="B60" s="23"/>
      <c r="C60" s="73" t="s">
        <v>59</v>
      </c>
      <c r="D60" s="15">
        <f>$J$60/3</f>
        <v>1000000</v>
      </c>
      <c r="E60" s="15">
        <f t="shared" ref="E60:F60" si="26">$J$60/3</f>
        <v>1000000</v>
      </c>
      <c r="F60" s="15">
        <f t="shared" si="26"/>
        <v>1000000</v>
      </c>
      <c r="G60" s="60"/>
      <c r="H60" s="60"/>
      <c r="J60" s="15">
        <v>3000000</v>
      </c>
    </row>
    <row r="61" spans="2:11" ht="15" thickBot="1" x14ac:dyDescent="0.35">
      <c r="B61" s="23"/>
      <c r="C61" s="73" t="s">
        <v>60</v>
      </c>
      <c r="D61" s="15">
        <f t="shared" ref="D61:E61" si="27">$J$61/3</f>
        <v>133333.33333333334</v>
      </c>
      <c r="E61" s="15">
        <f t="shared" si="27"/>
        <v>133333.33333333334</v>
      </c>
      <c r="F61" s="15">
        <f>$J$61/3</f>
        <v>133333.33333333334</v>
      </c>
      <c r="G61" s="11"/>
      <c r="H61" s="11"/>
      <c r="J61" s="15">
        <v>400000</v>
      </c>
    </row>
    <row r="62" spans="2:11" ht="15" thickBot="1" x14ac:dyDescent="0.35">
      <c r="B62" s="23"/>
      <c r="C62" s="73" t="s">
        <v>63</v>
      </c>
      <c r="D62" s="15">
        <f>$J$62/3</f>
        <v>1666666.6666666667</v>
      </c>
      <c r="E62" s="15">
        <f t="shared" ref="E62:F62" si="28">$J$62/3</f>
        <v>1666666.6666666667</v>
      </c>
      <c r="F62" s="15">
        <f t="shared" si="28"/>
        <v>1666666.6666666667</v>
      </c>
      <c r="G62" s="11"/>
      <c r="H62" s="11"/>
      <c r="J62" s="15">
        <v>5000000</v>
      </c>
    </row>
    <row r="63" spans="2:11" x14ac:dyDescent="0.3">
      <c r="B63" s="24"/>
      <c r="C63" s="9" t="s">
        <v>18</v>
      </c>
      <c r="D63" s="16">
        <f>SUM(D42:D62)</f>
        <v>39568500</v>
      </c>
      <c r="E63" s="16">
        <f>SUM(E42:E62)</f>
        <v>39568500</v>
      </c>
      <c r="F63" s="16">
        <f>SUM(F42:F62)</f>
        <v>39568500</v>
      </c>
      <c r="G63" s="16">
        <f>SUM(G59:G62)</f>
        <v>0</v>
      </c>
      <c r="H63" s="16">
        <f>SUM(H59:H62)</f>
        <v>0</v>
      </c>
      <c r="J63" s="16">
        <f>SUM(J42:J62)</f>
        <v>118705500</v>
      </c>
    </row>
    <row r="64" spans="2:11" x14ac:dyDescent="0.3">
      <c r="B64" s="24"/>
      <c r="C64" s="9" t="s">
        <v>19</v>
      </c>
      <c r="D64" s="16">
        <f>SUM(D63,D40,D34,D30,D26,D16,D11)</f>
        <v>39568500</v>
      </c>
      <c r="E64" s="16">
        <f>SUM(E63,E40,E34,E30,E26,E16,E11)</f>
        <v>39568500</v>
      </c>
      <c r="F64" s="16">
        <f>SUM(F63,F40,F34,F30,F26,F16,F11)</f>
        <v>39568500</v>
      </c>
      <c r="G64" s="16">
        <f>SUM(G63,G40,G34,G30,G26,G16,G11)</f>
        <v>0</v>
      </c>
      <c r="H64" s="16">
        <f>SUM(H63,H40,H34,H30,H26,H16,H11)</f>
        <v>0</v>
      </c>
      <c r="J64" s="16">
        <f>SUM(D64:H64)</f>
        <v>118705500</v>
      </c>
      <c r="K64" s="85"/>
    </row>
    <row r="65" spans="2:10" x14ac:dyDescent="0.3">
      <c r="B65" s="6"/>
      <c r="D65"/>
      <c r="E65"/>
      <c r="H65"/>
      <c r="I65"/>
      <c r="J65" t="s">
        <v>20</v>
      </c>
    </row>
    <row r="66" spans="2:10" ht="28.8" x14ac:dyDescent="0.3">
      <c r="B66" s="71" t="s">
        <v>38</v>
      </c>
      <c r="C66" s="17" t="s">
        <v>38</v>
      </c>
      <c r="D66" s="18"/>
      <c r="E66" s="18"/>
      <c r="F66" s="18"/>
      <c r="G66" s="18"/>
      <c r="H66" s="18"/>
      <c r="I66"/>
      <c r="J66" s="18" t="s">
        <v>20</v>
      </c>
    </row>
    <row r="67" spans="2:10" x14ac:dyDescent="0.3">
      <c r="B67" s="23"/>
      <c r="C67" s="25"/>
      <c r="D67" s="13"/>
      <c r="E67" s="10"/>
      <c r="F67" s="10"/>
      <c r="G67" s="10"/>
      <c r="H67" s="10"/>
      <c r="J67" s="15">
        <f>SUM(D67:H67)</f>
        <v>0</v>
      </c>
    </row>
    <row r="68" spans="2:10" x14ac:dyDescent="0.3">
      <c r="B68" s="23"/>
      <c r="C68" s="25"/>
      <c r="D68" s="13"/>
      <c r="E68" s="10"/>
      <c r="F68" s="10"/>
      <c r="G68" s="10"/>
      <c r="H68" s="10"/>
      <c r="J68" s="15">
        <f t="shared" ref="J68" si="29">SUM(D68:H68)</f>
        <v>0</v>
      </c>
    </row>
    <row r="69" spans="2:10" x14ac:dyDescent="0.3">
      <c r="B69" s="24"/>
      <c r="C69" s="9" t="s">
        <v>21</v>
      </c>
      <c r="D69" s="16">
        <f>SUM(D67:D68)</f>
        <v>0</v>
      </c>
      <c r="E69" s="16">
        <f t="shared" ref="E69:H69" si="30">SUM(E67:E68)</f>
        <v>0</v>
      </c>
      <c r="F69" s="16">
        <f t="shared" si="30"/>
        <v>0</v>
      </c>
      <c r="G69" s="16">
        <f t="shared" si="30"/>
        <v>0</v>
      </c>
      <c r="H69" s="16">
        <f t="shared" si="30"/>
        <v>0</v>
      </c>
      <c r="J69" s="16">
        <f>SUM(J67:J68)</f>
        <v>0</v>
      </c>
    </row>
    <row r="70" spans="2:10" ht="15" thickBot="1" x14ac:dyDescent="0.35">
      <c r="B70" s="6"/>
      <c r="D70"/>
      <c r="E70"/>
      <c r="H70"/>
      <c r="I70"/>
      <c r="J70" t="s">
        <v>20</v>
      </c>
    </row>
    <row r="71" spans="2:10" s="1" customFormat="1" ht="29.4" thickBot="1" x14ac:dyDescent="0.35">
      <c r="B71" s="19" t="s">
        <v>22</v>
      </c>
      <c r="C71" s="19"/>
      <c r="D71" s="20">
        <f>SUM(D69,D64)</f>
        <v>39568500</v>
      </c>
      <c r="E71" s="20">
        <f t="shared" ref="E71:H71" si="31">SUM(E69,E64)</f>
        <v>39568500</v>
      </c>
      <c r="F71" s="20">
        <f>SUM(F69,F64)</f>
        <v>39568500</v>
      </c>
      <c r="G71" s="20">
        <f t="shared" si="31"/>
        <v>0</v>
      </c>
      <c r="H71" s="20">
        <f t="shared" si="31"/>
        <v>0</v>
      </c>
      <c r="I71" s="7"/>
      <c r="J71" s="20">
        <f>SUM(J69,J64)</f>
        <v>118705500</v>
      </c>
    </row>
    <row r="72" spans="2:10" x14ac:dyDescent="0.3">
      <c r="B72" s="6"/>
    </row>
    <row r="73" spans="2:10" x14ac:dyDescent="0.3">
      <c r="B73" s="6"/>
    </row>
    <row r="74" spans="2:10" x14ac:dyDescent="0.3">
      <c r="B74" s="6"/>
    </row>
    <row r="75" spans="2:10" x14ac:dyDescent="0.3">
      <c r="B75" s="6"/>
    </row>
    <row r="76" spans="2:10" x14ac:dyDescent="0.3">
      <c r="B76" s="6"/>
    </row>
    <row r="77" spans="2:10" x14ac:dyDescent="0.3">
      <c r="B77" s="6"/>
    </row>
    <row r="78" spans="2:10" x14ac:dyDescent="0.3">
      <c r="B78" s="6"/>
    </row>
    <row r="79" spans="2:10" x14ac:dyDescent="0.3">
      <c r="B79" s="6"/>
    </row>
    <row r="80" spans="2:10" x14ac:dyDescent="0.3">
      <c r="B80" s="6"/>
    </row>
    <row r="81" spans="2:2" x14ac:dyDescent="0.3">
      <c r="B81" s="6"/>
    </row>
    <row r="82" spans="2:2" x14ac:dyDescent="0.3">
      <c r="B82" s="6"/>
    </row>
    <row r="83" spans="2:2" x14ac:dyDescent="0.3">
      <c r="B83" s="6"/>
    </row>
    <row r="84" spans="2:2" x14ac:dyDescent="0.3">
      <c r="B84" s="6"/>
    </row>
    <row r="85" spans="2:2" x14ac:dyDescent="0.3">
      <c r="B85" s="6"/>
    </row>
    <row r="86" spans="2:2" x14ac:dyDescent="0.3">
      <c r="B86" s="6"/>
    </row>
  </sheetData>
  <pageMargins left="0.7" right="0.7" top="0.75" bottom="0.75" header="0.3" footer="0.3"/>
  <pageSetup scale="96" fitToHeight="0" orientation="landscape" r:id="rId1"/>
  <ignoredErrors>
    <ignoredError sqref="J19:J25 J32 J37:J38 J8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8"/>
  <sheetViews>
    <sheetView showGridLines="0" zoomScale="97" zoomScaleNormal="85" workbookViewId="0">
      <pane xSplit="3" ySplit="6" topLeftCell="D43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B56" sqref="B56"/>
    </sheetView>
  </sheetViews>
  <sheetFormatPr defaultColWidth="9.21875" defaultRowHeight="14.4" x14ac:dyDescent="0.3"/>
  <cols>
    <col min="1" max="1" width="3.21875" customWidth="1"/>
    <col min="2" max="2" width="9.77734375" customWidth="1"/>
    <col min="3" max="3" width="44.44140625" customWidth="1"/>
    <col min="4" max="4" width="19.33203125" style="6" customWidth="1"/>
    <col min="5" max="5" width="16.6640625" style="2" customWidth="1"/>
    <col min="6" max="6" width="18.109375" customWidth="1"/>
    <col min="7" max="7" width="12.77734375" customWidth="1"/>
    <col min="8" max="8" width="13.44140625" style="2" customWidth="1"/>
    <col min="9" max="9" width="0.77734375" style="7" customWidth="1"/>
    <col min="10" max="10" width="16.21875" customWidth="1"/>
    <col min="11" max="11" width="10.21875" customWidth="1"/>
  </cols>
  <sheetData>
    <row r="2" spans="2:39" ht="23.4" x14ac:dyDescent="0.45">
      <c r="B2" s="30" t="s">
        <v>28</v>
      </c>
    </row>
    <row r="3" spans="2:39" x14ac:dyDescent="0.3">
      <c r="B3" s="5" t="s">
        <v>41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29</v>
      </c>
      <c r="D7" s="10" t="s">
        <v>30</v>
      </c>
      <c r="E7" s="10" t="s">
        <v>30</v>
      </c>
      <c r="F7" s="10" t="s">
        <v>30</v>
      </c>
      <c r="G7" s="10"/>
      <c r="H7" s="10" t="s">
        <v>30</v>
      </c>
      <c r="I7" s="7"/>
      <c r="J7" s="8" t="s">
        <v>30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31</v>
      </c>
      <c r="D12" s="13" t="s">
        <v>30</v>
      </c>
      <c r="E12" s="10"/>
      <c r="F12" s="10"/>
      <c r="G12" s="10"/>
      <c r="H12" s="10"/>
      <c r="J12" s="8" t="s">
        <v>30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32</v>
      </c>
      <c r="D17" s="13" t="s">
        <v>30</v>
      </c>
      <c r="E17" s="10"/>
      <c r="F17" s="10"/>
      <c r="G17" s="10"/>
      <c r="H17" s="10"/>
      <c r="J17" s="8" t="s">
        <v>30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3">
      <c r="B28" s="23"/>
      <c r="C28" s="14" t="s">
        <v>33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34</v>
      </c>
      <c r="C30" s="28" t="s">
        <v>34</v>
      </c>
      <c r="D30" s="13" t="s">
        <v>30</v>
      </c>
      <c r="E30" s="10"/>
      <c r="F30" s="10"/>
      <c r="G30" s="10"/>
      <c r="H30" s="10"/>
      <c r="J30" s="15">
        <f t="shared" ref="J30:J56" si="5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3">
      <c r="B32" s="23"/>
      <c r="C32" s="14" t="s">
        <v>35</v>
      </c>
      <c r="D32" s="13" t="s">
        <v>30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3">
      <c r="B36" s="23"/>
      <c r="C36" s="14" t="s">
        <v>36</v>
      </c>
      <c r="D36" s="13" t="s">
        <v>30</v>
      </c>
      <c r="E36" s="10"/>
      <c r="F36" s="10"/>
      <c r="G36" s="10"/>
      <c r="H36" s="10"/>
      <c r="J36" s="15"/>
    </row>
    <row r="37" spans="2:10" x14ac:dyDescent="0.3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3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3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3">
      <c r="B40" s="23"/>
      <c r="C40" s="62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3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ht="15" thickBot="1" x14ac:dyDescent="0.35">
      <c r="B43" s="23"/>
      <c r="C43" s="14" t="s">
        <v>37</v>
      </c>
      <c r="D43" s="13" t="s">
        <v>30</v>
      </c>
      <c r="E43" s="10"/>
      <c r="F43" s="10"/>
      <c r="G43" s="10"/>
      <c r="H43" s="10"/>
      <c r="J43" s="15"/>
    </row>
    <row r="44" spans="2:10" ht="15" thickBot="1" x14ac:dyDescent="0.35">
      <c r="B44" s="23"/>
      <c r="C44" s="79" t="s">
        <v>64</v>
      </c>
      <c r="D44" s="82">
        <f>$J$44/3</f>
        <v>166666.66666666666</v>
      </c>
      <c r="E44" s="82">
        <f t="shared" ref="E44:F44" si="9">$J$44/3</f>
        <v>166666.66666666666</v>
      </c>
      <c r="F44" s="82">
        <f t="shared" si="9"/>
        <v>166666.66666666666</v>
      </c>
      <c r="G44" s="10"/>
      <c r="H44" s="10"/>
      <c r="J44" s="15">
        <v>500000</v>
      </c>
    </row>
    <row r="45" spans="2:10" ht="15" thickBot="1" x14ac:dyDescent="0.35">
      <c r="B45" s="23"/>
      <c r="C45" s="80" t="s">
        <v>65</v>
      </c>
      <c r="D45" s="82">
        <f>$J$45/3</f>
        <v>500000</v>
      </c>
      <c r="E45" s="82">
        <f t="shared" ref="E45:F45" si="10">$J$45/3</f>
        <v>500000</v>
      </c>
      <c r="F45" s="82">
        <f t="shared" si="10"/>
        <v>500000</v>
      </c>
      <c r="G45" s="10"/>
      <c r="H45" s="10"/>
      <c r="J45" s="15">
        <v>1500000</v>
      </c>
    </row>
    <row r="46" spans="2:10" ht="15" thickBot="1" x14ac:dyDescent="0.35">
      <c r="B46" s="23"/>
      <c r="C46" s="81" t="s">
        <v>66</v>
      </c>
      <c r="D46" s="82">
        <f>$J$46/3</f>
        <v>422775</v>
      </c>
      <c r="E46" s="82">
        <f t="shared" ref="E46:F46" si="11">$J$46/3</f>
        <v>422775</v>
      </c>
      <c r="F46" s="82">
        <f t="shared" si="11"/>
        <v>422775</v>
      </c>
      <c r="G46" s="10"/>
      <c r="H46" s="10"/>
      <c r="J46" s="15">
        <v>1268325</v>
      </c>
    </row>
    <row r="47" spans="2:10" ht="15" thickBot="1" x14ac:dyDescent="0.35">
      <c r="B47" s="23"/>
      <c r="C47" s="81" t="s">
        <v>67</v>
      </c>
      <c r="D47" s="82">
        <f>$J$47/3</f>
        <v>833333.33333333337</v>
      </c>
      <c r="E47" s="82">
        <f t="shared" ref="E47:F47" si="12">$J$47/3</f>
        <v>833333.33333333337</v>
      </c>
      <c r="F47" s="82">
        <f t="shared" si="12"/>
        <v>833333.33333333337</v>
      </c>
      <c r="G47" s="15"/>
      <c r="H47" s="15"/>
      <c r="I47" s="35">
        <v>375000</v>
      </c>
      <c r="J47" s="15">
        <v>2500000</v>
      </c>
    </row>
    <row r="48" spans="2:10" ht="15" thickBot="1" x14ac:dyDescent="0.35">
      <c r="B48" s="23"/>
      <c r="C48" s="81" t="s">
        <v>68</v>
      </c>
      <c r="D48" s="82">
        <f>$J$48/3</f>
        <v>1083333.3333333333</v>
      </c>
      <c r="E48" s="82">
        <f t="shared" ref="E48:F48" si="13">$J$48/3</f>
        <v>1083333.3333333333</v>
      </c>
      <c r="F48" s="82">
        <f t="shared" si="13"/>
        <v>1083333.3333333333</v>
      </c>
      <c r="G48" s="15"/>
      <c r="H48" s="15"/>
      <c r="I48" s="35">
        <v>781250</v>
      </c>
      <c r="J48" s="15">
        <v>3250000</v>
      </c>
    </row>
    <row r="49" spans="2:10" ht="15" thickBot="1" x14ac:dyDescent="0.35">
      <c r="B49" s="23"/>
      <c r="C49" s="81" t="s">
        <v>69</v>
      </c>
      <c r="D49" s="82">
        <f>$J$49/3</f>
        <v>3333333.3333333335</v>
      </c>
      <c r="E49" s="82">
        <f t="shared" ref="E49:F49" si="14">$J$49/3</f>
        <v>3333333.3333333335</v>
      </c>
      <c r="F49" s="82">
        <f t="shared" si="14"/>
        <v>3333333.3333333335</v>
      </c>
      <c r="G49" s="15"/>
      <c r="H49" s="15"/>
      <c r="I49" s="35"/>
      <c r="J49" s="15">
        <v>10000000</v>
      </c>
    </row>
    <row r="50" spans="2:10" ht="15" thickBot="1" x14ac:dyDescent="0.35">
      <c r="B50" s="23"/>
      <c r="C50" s="81" t="s">
        <v>70</v>
      </c>
      <c r="D50" s="82">
        <f>$J$50/3</f>
        <v>443975</v>
      </c>
      <c r="E50" s="82">
        <f t="shared" ref="E50:F50" si="15">$J$50/3</f>
        <v>443975</v>
      </c>
      <c r="F50" s="82">
        <f t="shared" si="15"/>
        <v>443975</v>
      </c>
      <c r="G50" s="15"/>
      <c r="H50" s="15"/>
      <c r="I50" s="35">
        <v>2083335</v>
      </c>
      <c r="J50" s="15">
        <v>1331925</v>
      </c>
    </row>
    <row r="51" spans="2:10" ht="15" thickBot="1" x14ac:dyDescent="0.35">
      <c r="B51" s="23"/>
      <c r="C51" s="81" t="s">
        <v>71</v>
      </c>
      <c r="D51" s="82">
        <f>$J$51/3</f>
        <v>984113.33333333337</v>
      </c>
      <c r="E51" s="82">
        <f t="shared" ref="E51:F51" si="16">$J$51/3</f>
        <v>984113.33333333337</v>
      </c>
      <c r="F51" s="82">
        <f t="shared" si="16"/>
        <v>984113.33333333337</v>
      </c>
      <c r="G51" s="11"/>
      <c r="H51" s="11"/>
      <c r="J51" s="15">
        <v>2952340</v>
      </c>
    </row>
    <row r="52" spans="2:10" ht="29.4" thickBot="1" x14ac:dyDescent="0.35">
      <c r="B52" s="23"/>
      <c r="C52" s="80" t="s">
        <v>72</v>
      </c>
      <c r="D52" s="82">
        <f>$J$52/3</f>
        <v>3584333.3333333335</v>
      </c>
      <c r="E52" s="82">
        <f t="shared" ref="E52:F52" si="17">$J$52/3</f>
        <v>3584333.3333333335</v>
      </c>
      <c r="F52" s="82">
        <f t="shared" si="17"/>
        <v>3584333.3333333335</v>
      </c>
      <c r="G52" s="11"/>
      <c r="H52" s="11"/>
      <c r="J52" s="15">
        <v>10753000</v>
      </c>
    </row>
    <row r="53" spans="2:10" ht="29.4" thickBot="1" x14ac:dyDescent="0.35">
      <c r="B53" s="23"/>
      <c r="C53" s="81" t="s">
        <v>73</v>
      </c>
      <c r="D53" s="82">
        <f>$J$53/3</f>
        <v>2003785</v>
      </c>
      <c r="E53" s="82">
        <f>$J$53/3</f>
        <v>2003785</v>
      </c>
      <c r="F53" s="82">
        <f>$J$53/3</f>
        <v>2003785</v>
      </c>
      <c r="G53" s="11"/>
      <c r="H53" s="11"/>
      <c r="J53" s="15">
        <v>6011355</v>
      </c>
    </row>
    <row r="54" spans="2:10" ht="15" thickBot="1" x14ac:dyDescent="0.35">
      <c r="B54" s="23"/>
      <c r="C54" s="81" t="s">
        <v>91</v>
      </c>
      <c r="D54" s="82">
        <f>$J$54/3</f>
        <v>2800000</v>
      </c>
      <c r="E54" s="82">
        <f t="shared" ref="E53:F54" si="18">$J$54/3</f>
        <v>2800000</v>
      </c>
      <c r="F54" s="82">
        <f>$J$54/3</f>
        <v>2800000</v>
      </c>
      <c r="G54" s="11"/>
      <c r="H54" s="11"/>
      <c r="J54" s="15">
        <v>8400000</v>
      </c>
    </row>
    <row r="55" spans="2:10" x14ac:dyDescent="0.3">
      <c r="B55" s="24"/>
      <c r="C55" s="9" t="s">
        <v>18</v>
      </c>
      <c r="D55" s="16">
        <f>SUM(D44:D54)</f>
        <v>16155648.333333332</v>
      </c>
      <c r="E55" s="16">
        <f>SUM(E44:E54)</f>
        <v>16155648.333333332</v>
      </c>
      <c r="F55" s="16">
        <f>SUM(F44:F54)</f>
        <v>16155648.333333332</v>
      </c>
      <c r="G55" s="16">
        <f t="shared" ref="G55:H55" si="19">SUM(G47:G54)</f>
        <v>0</v>
      </c>
      <c r="H55" s="16">
        <f t="shared" si="19"/>
        <v>0</v>
      </c>
      <c r="J55" s="16">
        <f>SUM(J44:J54)</f>
        <v>48466945</v>
      </c>
    </row>
    <row r="56" spans="2:10" x14ac:dyDescent="0.3">
      <c r="B56" s="24"/>
      <c r="C56" s="9" t="s">
        <v>19</v>
      </c>
      <c r="D56" s="16">
        <f>SUM(D55,D42,D35,D31,D27,D16,D11)</f>
        <v>16155648.333333332</v>
      </c>
      <c r="E56" s="16">
        <f t="shared" ref="E56:H56" si="20">SUM(E55,E42,E35,E31,E27,E16,E11)</f>
        <v>16155648.333333332</v>
      </c>
      <c r="F56" s="16">
        <f t="shared" si="20"/>
        <v>16155648.333333332</v>
      </c>
      <c r="G56" s="16">
        <f t="shared" si="20"/>
        <v>0</v>
      </c>
      <c r="H56" s="16">
        <f t="shared" si="20"/>
        <v>0</v>
      </c>
      <c r="J56" s="16">
        <f t="shared" si="5"/>
        <v>48466945</v>
      </c>
    </row>
    <row r="57" spans="2:10" x14ac:dyDescent="0.3">
      <c r="B57" s="6"/>
      <c r="D57"/>
      <c r="E57"/>
      <c r="H57"/>
      <c r="I57"/>
      <c r="J57" t="s">
        <v>20</v>
      </c>
    </row>
    <row r="58" spans="2:10" x14ac:dyDescent="0.3">
      <c r="B58" s="22" t="s">
        <v>38</v>
      </c>
      <c r="C58" s="17" t="s">
        <v>38</v>
      </c>
      <c r="D58" s="18"/>
      <c r="E58" s="18"/>
      <c r="F58" s="18"/>
      <c r="G58" s="18"/>
      <c r="H58" s="18"/>
      <c r="I58"/>
      <c r="J58" s="18" t="s">
        <v>20</v>
      </c>
    </row>
    <row r="59" spans="2:10" x14ac:dyDescent="0.3">
      <c r="B59" s="23"/>
      <c r="C59" s="25"/>
      <c r="D59" s="13"/>
      <c r="E59" s="10"/>
      <c r="F59" s="10"/>
      <c r="G59" s="10"/>
      <c r="H59" s="10"/>
      <c r="J59" s="15">
        <f>SUM(D59:H59)</f>
        <v>0</v>
      </c>
    </row>
    <row r="60" spans="2:10" x14ac:dyDescent="0.3">
      <c r="B60" s="23"/>
      <c r="C60" s="25"/>
      <c r="D60" s="13"/>
      <c r="E60" s="10"/>
      <c r="F60" s="10"/>
      <c r="G60" s="10"/>
      <c r="H60" s="10"/>
      <c r="J60" s="15">
        <f t="shared" ref="J60:J61" si="21">SUM(D60:H60)</f>
        <v>0</v>
      </c>
    </row>
    <row r="61" spans="2:10" x14ac:dyDescent="0.3">
      <c r="B61" s="24"/>
      <c r="C61" s="9" t="s">
        <v>21</v>
      </c>
      <c r="D61" s="16">
        <f>SUM(D59:D60)</f>
        <v>0</v>
      </c>
      <c r="E61" s="16">
        <f t="shared" ref="E61:H61" si="22">SUM(E59:E60)</f>
        <v>0</v>
      </c>
      <c r="F61" s="16">
        <f t="shared" si="22"/>
        <v>0</v>
      </c>
      <c r="G61" s="16">
        <f t="shared" si="22"/>
        <v>0</v>
      </c>
      <c r="H61" s="16">
        <f t="shared" si="22"/>
        <v>0</v>
      </c>
      <c r="J61" s="16">
        <f t="shared" si="21"/>
        <v>0</v>
      </c>
    </row>
    <row r="62" spans="2:10" ht="15" thickBot="1" x14ac:dyDescent="0.35">
      <c r="B62" s="6"/>
      <c r="D62"/>
      <c r="E62"/>
      <c r="H62"/>
      <c r="I62"/>
      <c r="J62" t="s">
        <v>20</v>
      </c>
    </row>
    <row r="63" spans="2:10" s="1" customFormat="1" ht="29.4" thickBot="1" x14ac:dyDescent="0.35">
      <c r="B63" s="19" t="s">
        <v>22</v>
      </c>
      <c r="C63" s="19"/>
      <c r="D63" s="20">
        <f>SUM(D61,D56)</f>
        <v>16155648.333333332</v>
      </c>
      <c r="E63" s="20">
        <f t="shared" ref="E63:J63" si="23">SUM(E61,E56)</f>
        <v>16155648.333333332</v>
      </c>
      <c r="F63" s="20">
        <f t="shared" si="23"/>
        <v>16155648.333333332</v>
      </c>
      <c r="G63" s="20">
        <f t="shared" si="23"/>
        <v>0</v>
      </c>
      <c r="H63" s="20">
        <f t="shared" si="23"/>
        <v>0</v>
      </c>
      <c r="I63" s="7">
        <f>SUM(I61,I56)</f>
        <v>0</v>
      </c>
      <c r="J63" s="86">
        <f t="shared" si="23"/>
        <v>48466945</v>
      </c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  <row r="74" spans="2:2" x14ac:dyDescent="0.3">
      <c r="B74" s="6"/>
    </row>
    <row r="75" spans="2:2" x14ac:dyDescent="0.3">
      <c r="B75" s="6"/>
    </row>
    <row r="76" spans="2:2" x14ac:dyDescent="0.3">
      <c r="B76" s="6"/>
    </row>
    <row r="77" spans="2:2" x14ac:dyDescent="0.3">
      <c r="B77" s="6"/>
    </row>
    <row r="78" spans="2:2" x14ac:dyDescent="0.3">
      <c r="B78" s="6"/>
    </row>
  </sheetData>
  <pageMargins left="0.7" right="0.7" top="0.75" bottom="0.75" header="0.3" footer="0.3"/>
  <pageSetup scale="89" fitToHeight="0" orientation="landscape" r:id="rId1"/>
  <ignoredErrors>
    <ignoredError sqref="J8 J20:J26 J33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38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J58" sqref="J58"/>
    </sheetView>
  </sheetViews>
  <sheetFormatPr defaultColWidth="9.21875" defaultRowHeight="14.4" x14ac:dyDescent="0.3"/>
  <cols>
    <col min="1" max="1" width="3.21875" customWidth="1"/>
    <col min="2" max="2" width="10.77734375" customWidth="1"/>
    <col min="3" max="3" width="45.5546875" customWidth="1"/>
    <col min="4" max="4" width="12.77734375" style="6" customWidth="1"/>
    <col min="5" max="5" width="12.5546875" style="2" customWidth="1"/>
    <col min="6" max="7" width="12.44140625" customWidth="1"/>
    <col min="8" max="8" width="12.5546875" style="2" customWidth="1"/>
    <col min="9" max="9" width="0.77734375" style="7" customWidth="1"/>
    <col min="10" max="10" width="16.33203125" customWidth="1"/>
    <col min="11" max="11" width="10.21875" customWidth="1"/>
  </cols>
  <sheetData>
    <row r="2" spans="2:39" ht="23.4" x14ac:dyDescent="0.45">
      <c r="B2" s="30" t="s">
        <v>28</v>
      </c>
    </row>
    <row r="3" spans="2:39" x14ac:dyDescent="0.3">
      <c r="B3" s="65" t="s">
        <v>41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29</v>
      </c>
      <c r="D7" s="10" t="s">
        <v>30</v>
      </c>
      <c r="E7" s="10" t="s">
        <v>30</v>
      </c>
      <c r="F7" s="10" t="s">
        <v>30</v>
      </c>
      <c r="G7" s="10"/>
      <c r="H7" s="10" t="s">
        <v>30</v>
      </c>
      <c r="I7" s="7"/>
      <c r="J7" s="8" t="s">
        <v>30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31</v>
      </c>
      <c r="D12" s="13" t="s">
        <v>30</v>
      </c>
      <c r="E12" s="10"/>
      <c r="F12" s="10"/>
      <c r="G12" s="10"/>
      <c r="H12" s="10"/>
      <c r="J12" s="8" t="s">
        <v>30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32</v>
      </c>
      <c r="D17" s="13" t="s">
        <v>30</v>
      </c>
      <c r="E17" s="10"/>
      <c r="F17" s="10"/>
      <c r="G17" s="10"/>
      <c r="H17" s="10"/>
      <c r="J17" s="8" t="s">
        <v>30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33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34</v>
      </c>
      <c r="C30" s="28" t="s">
        <v>34</v>
      </c>
      <c r="D30" s="13" t="s">
        <v>30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35</v>
      </c>
      <c r="D32" s="13" t="s">
        <v>30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36</v>
      </c>
      <c r="D36" s="13" t="s">
        <v>30</v>
      </c>
      <c r="E36" s="10"/>
      <c r="F36" s="10"/>
      <c r="G36" s="10"/>
      <c r="H36" s="10"/>
      <c r="J36" s="15"/>
    </row>
    <row r="37" spans="2:10" x14ac:dyDescent="0.3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3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ht="15" thickBot="1" x14ac:dyDescent="0.35">
      <c r="B43" s="23"/>
      <c r="C43" s="14" t="s">
        <v>37</v>
      </c>
      <c r="D43" s="13" t="s">
        <v>30</v>
      </c>
      <c r="E43" s="10"/>
      <c r="F43" s="10"/>
      <c r="G43" s="10"/>
      <c r="H43" s="10"/>
      <c r="J43" s="15"/>
    </row>
    <row r="44" spans="2:10" ht="15" thickBot="1" x14ac:dyDescent="0.35">
      <c r="B44" s="23"/>
      <c r="C44" s="83" t="s">
        <v>74</v>
      </c>
      <c r="D44" s="15">
        <f>$J$44/5</f>
        <v>93994</v>
      </c>
      <c r="E44" s="15">
        <f t="shared" ref="E44:H44" si="10">$J$44/5</f>
        <v>93994</v>
      </c>
      <c r="F44" s="15">
        <f t="shared" si="10"/>
        <v>93994</v>
      </c>
      <c r="G44" s="15">
        <f t="shared" si="10"/>
        <v>93994</v>
      </c>
      <c r="H44" s="15">
        <f t="shared" si="10"/>
        <v>93994</v>
      </c>
      <c r="I44" s="35">
        <v>375000</v>
      </c>
      <c r="J44" s="15">
        <v>469970</v>
      </c>
    </row>
    <row r="45" spans="2:10" ht="15" thickBot="1" x14ac:dyDescent="0.35">
      <c r="B45" s="23"/>
      <c r="C45" s="80" t="s">
        <v>75</v>
      </c>
      <c r="D45" s="15">
        <f>$J$45/5</f>
        <v>875520.98800000013</v>
      </c>
      <c r="E45" s="15">
        <f t="shared" ref="E45:H45" si="11">$J$45/5</f>
        <v>875520.98800000013</v>
      </c>
      <c r="F45" s="15">
        <f t="shared" si="11"/>
        <v>875520.98800000013</v>
      </c>
      <c r="G45" s="15">
        <f t="shared" si="11"/>
        <v>875520.98800000013</v>
      </c>
      <c r="H45" s="15">
        <f t="shared" si="11"/>
        <v>875520.98800000013</v>
      </c>
      <c r="I45" s="35">
        <v>781250</v>
      </c>
      <c r="J45" s="15">
        <v>4377604.9400000004</v>
      </c>
    </row>
    <row r="46" spans="2:10" ht="15" thickBot="1" x14ac:dyDescent="0.35">
      <c r="B46" s="23"/>
      <c r="C46" s="80" t="s">
        <v>46</v>
      </c>
      <c r="D46" s="15">
        <f>$J$46/5</f>
        <v>1228600</v>
      </c>
      <c r="E46" s="15">
        <f t="shared" ref="E46:H46" si="12">$J$46/5</f>
        <v>1228600</v>
      </c>
      <c r="F46" s="15">
        <f t="shared" si="12"/>
        <v>1228600</v>
      </c>
      <c r="G46" s="15">
        <f t="shared" si="12"/>
        <v>1228600</v>
      </c>
      <c r="H46" s="15">
        <f t="shared" si="12"/>
        <v>1228600</v>
      </c>
      <c r="I46" s="35">
        <v>2083335</v>
      </c>
      <c r="J46" s="15">
        <v>6143000</v>
      </c>
    </row>
    <row r="47" spans="2:10" ht="15" thickBot="1" x14ac:dyDescent="0.35">
      <c r="B47" s="23"/>
      <c r="C47" s="80" t="s">
        <v>44</v>
      </c>
      <c r="D47" s="15">
        <f>$J$47/5</f>
        <v>40000</v>
      </c>
      <c r="E47" s="15">
        <f t="shared" ref="E47:H47" si="13">$J$47/5</f>
        <v>40000</v>
      </c>
      <c r="F47" s="15">
        <f t="shared" si="13"/>
        <v>40000</v>
      </c>
      <c r="G47" s="15">
        <f t="shared" si="13"/>
        <v>40000</v>
      </c>
      <c r="H47" s="15">
        <f t="shared" si="13"/>
        <v>40000</v>
      </c>
      <c r="J47" s="15">
        <v>200000</v>
      </c>
    </row>
    <row r="48" spans="2:10" ht="15" thickBot="1" x14ac:dyDescent="0.35">
      <c r="B48" s="23"/>
      <c r="C48" s="80" t="s">
        <v>76</v>
      </c>
      <c r="D48" s="15">
        <f>$J$48/5</f>
        <v>217356</v>
      </c>
      <c r="E48" s="15">
        <f t="shared" ref="E48:H48" si="14">$J$48/5</f>
        <v>217356</v>
      </c>
      <c r="F48" s="15">
        <f t="shared" si="14"/>
        <v>217356</v>
      </c>
      <c r="G48" s="15">
        <f t="shared" si="14"/>
        <v>217356</v>
      </c>
      <c r="H48" s="15">
        <f t="shared" si="14"/>
        <v>217356</v>
      </c>
      <c r="J48" s="15">
        <v>1086780</v>
      </c>
    </row>
    <row r="49" spans="2:10" ht="15" thickBot="1" x14ac:dyDescent="0.35">
      <c r="B49" s="23"/>
      <c r="C49" s="80" t="s">
        <v>77</v>
      </c>
      <c r="D49" s="15">
        <f>$J$49/5</f>
        <v>1540000</v>
      </c>
      <c r="E49" s="15">
        <f t="shared" ref="E49:H49" si="15">$J$49/5</f>
        <v>1540000</v>
      </c>
      <c r="F49" s="15">
        <f t="shared" si="15"/>
        <v>1540000</v>
      </c>
      <c r="G49" s="15">
        <f t="shared" si="15"/>
        <v>1540000</v>
      </c>
      <c r="H49" s="15">
        <f t="shared" si="15"/>
        <v>1540000</v>
      </c>
      <c r="J49" s="15">
        <v>7700000</v>
      </c>
    </row>
    <row r="50" spans="2:10" x14ac:dyDescent="0.3">
      <c r="B50" s="24"/>
      <c r="C50" s="9" t="s">
        <v>18</v>
      </c>
      <c r="D50" s="16">
        <f>SUM(D44:D49)</f>
        <v>3995470.9879999999</v>
      </c>
      <c r="E50" s="16">
        <f t="shared" ref="E50:H50" si="16">SUM(E44:E49)</f>
        <v>3995470.9879999999</v>
      </c>
      <c r="F50" s="16">
        <f t="shared" si="16"/>
        <v>3995470.9879999999</v>
      </c>
      <c r="G50" s="16">
        <f t="shared" si="16"/>
        <v>3995470.9879999999</v>
      </c>
      <c r="H50" s="16">
        <f t="shared" si="16"/>
        <v>3995470.9879999999</v>
      </c>
      <c r="J50" s="16">
        <f t="shared" si="6"/>
        <v>19977354.939999998</v>
      </c>
    </row>
    <row r="51" spans="2:10" x14ac:dyDescent="0.3">
      <c r="B51" s="24"/>
      <c r="C51" s="9" t="s">
        <v>19</v>
      </c>
      <c r="D51" s="16">
        <f>SUM(D50,D42,D35,D31,D27,D16,D11)</f>
        <v>3995470.9879999999</v>
      </c>
      <c r="E51" s="16">
        <f t="shared" ref="E51:H51" si="17">SUM(E50,E42,E35,E31,E27,E16,E11)</f>
        <v>3995470.9879999999</v>
      </c>
      <c r="F51" s="16">
        <f t="shared" si="17"/>
        <v>3995470.9879999999</v>
      </c>
      <c r="G51" s="16">
        <f t="shared" si="17"/>
        <v>3995470.9879999999</v>
      </c>
      <c r="H51" s="16">
        <f t="shared" si="17"/>
        <v>3995470.9879999999</v>
      </c>
      <c r="J51" s="16">
        <f t="shared" si="6"/>
        <v>19977354.939999998</v>
      </c>
    </row>
    <row r="52" spans="2:10" x14ac:dyDescent="0.3">
      <c r="B52" s="6"/>
      <c r="D52"/>
      <c r="E52"/>
      <c r="H52"/>
      <c r="I52"/>
      <c r="J52" t="s">
        <v>20</v>
      </c>
    </row>
    <row r="53" spans="2:10" ht="28.8" x14ac:dyDescent="0.3">
      <c r="B53" s="71" t="s">
        <v>38</v>
      </c>
      <c r="C53" s="17" t="s">
        <v>38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8">SUM(D55:H55)</f>
        <v>0</v>
      </c>
    </row>
    <row r="56" spans="2:10" x14ac:dyDescent="0.3">
      <c r="B56" s="24"/>
      <c r="C56" s="9" t="s">
        <v>21</v>
      </c>
      <c r="D56" s="16">
        <f>SUM(D54:D55)</f>
        <v>0</v>
      </c>
      <c r="E56" s="16">
        <f t="shared" ref="E56:H56" si="19">SUM(E54:E55)</f>
        <v>0</v>
      </c>
      <c r="F56" s="16">
        <f t="shared" si="19"/>
        <v>0</v>
      </c>
      <c r="G56" s="16">
        <f t="shared" si="19"/>
        <v>0</v>
      </c>
      <c r="H56" s="16">
        <f t="shared" si="19"/>
        <v>0</v>
      </c>
      <c r="J56" s="16">
        <f t="shared" si="18"/>
        <v>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3995470.9879999999</v>
      </c>
      <c r="E58" s="20">
        <f t="shared" ref="E58:J58" si="20">SUM(E56,E51)</f>
        <v>3995470.9879999999</v>
      </c>
      <c r="F58" s="20">
        <f t="shared" si="20"/>
        <v>3995470.9879999999</v>
      </c>
      <c r="G58" s="20">
        <f t="shared" si="20"/>
        <v>3995470.9879999999</v>
      </c>
      <c r="H58" s="20">
        <f t="shared" si="20"/>
        <v>3995470.9879999999</v>
      </c>
      <c r="I58" s="7">
        <f>SUM(I56,I51)</f>
        <v>0</v>
      </c>
      <c r="J58" s="86">
        <f t="shared" si="20"/>
        <v>19977354.939999998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scale="89" fitToHeight="0" orientation="landscape" r:id="rId1"/>
  <ignoredErrors>
    <ignoredError sqref="J38:J39 J33 J20:J26 J8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28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N42" sqref="N42"/>
    </sheetView>
  </sheetViews>
  <sheetFormatPr defaultColWidth="9.21875" defaultRowHeight="14.4" x14ac:dyDescent="0.3"/>
  <cols>
    <col min="1" max="1" width="3.21875" customWidth="1"/>
    <col min="2" max="2" width="10" customWidth="1"/>
    <col min="3" max="3" width="46.77734375" customWidth="1"/>
    <col min="4" max="4" width="12.77734375" style="6" customWidth="1"/>
    <col min="5" max="5" width="12.44140625" style="2" customWidth="1"/>
    <col min="6" max="6" width="12.77734375" customWidth="1"/>
    <col min="7" max="7" width="12.44140625" customWidth="1"/>
    <col min="8" max="8" width="12.77734375" style="2" customWidth="1"/>
    <col min="9" max="9" width="0.77734375" style="7" customWidth="1"/>
    <col min="10" max="10" width="12.77734375" bestFit="1" customWidth="1"/>
    <col min="11" max="11" width="10.21875" customWidth="1"/>
  </cols>
  <sheetData>
    <row r="2" spans="2:39" ht="23.4" x14ac:dyDescent="0.45">
      <c r="B2" s="30" t="s">
        <v>28</v>
      </c>
    </row>
    <row r="3" spans="2:39" x14ac:dyDescent="0.3">
      <c r="B3" s="65" t="s">
        <v>41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29</v>
      </c>
      <c r="D7" s="10" t="s">
        <v>30</v>
      </c>
      <c r="E7" s="10" t="s">
        <v>30</v>
      </c>
      <c r="F7" s="10" t="s">
        <v>30</v>
      </c>
      <c r="G7" s="10"/>
      <c r="H7" s="10" t="s">
        <v>30</v>
      </c>
      <c r="I7" s="7"/>
      <c r="J7" s="8" t="s">
        <v>30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31</v>
      </c>
      <c r="D12" s="13" t="s">
        <v>30</v>
      </c>
      <c r="E12" s="10"/>
      <c r="F12" s="10"/>
      <c r="G12" s="10"/>
      <c r="H12" s="10"/>
      <c r="J12" s="8" t="s">
        <v>30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32</v>
      </c>
      <c r="D17" s="13" t="s">
        <v>30</v>
      </c>
      <c r="E17" s="10"/>
      <c r="F17" s="10"/>
      <c r="G17" s="10"/>
      <c r="H17" s="10"/>
      <c r="J17" s="8" t="s">
        <v>30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 t="s">
        <v>34</v>
      </c>
      <c r="E19" s="11" t="s">
        <v>34</v>
      </c>
      <c r="F19" s="11" t="s">
        <v>34</v>
      </c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33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34</v>
      </c>
      <c r="C30" s="28" t="s">
        <v>34</v>
      </c>
      <c r="D30" s="13" t="s">
        <v>30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35</v>
      </c>
      <c r="D32" s="13" t="s">
        <v>30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36</v>
      </c>
      <c r="D36" s="13" t="s">
        <v>30</v>
      </c>
      <c r="E36" s="10"/>
      <c r="F36" s="10"/>
      <c r="G36" s="10"/>
      <c r="H36" s="10"/>
      <c r="J36" s="15"/>
    </row>
    <row r="37" spans="2:10" x14ac:dyDescent="0.3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3">
      <c r="B41" s="23"/>
      <c r="C41" s="9" t="s">
        <v>39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3">
      <c r="B42" s="23"/>
      <c r="C42" s="14" t="s">
        <v>40</v>
      </c>
      <c r="D42" s="13" t="s">
        <v>30</v>
      </c>
      <c r="E42" s="10"/>
      <c r="F42" s="10"/>
      <c r="G42" s="10"/>
      <c r="H42" s="10"/>
      <c r="J42" s="15"/>
    </row>
    <row r="43" spans="2:10" ht="15.6" x14ac:dyDescent="0.3">
      <c r="B43" s="23"/>
      <c r="C43" s="84" t="s">
        <v>78</v>
      </c>
      <c r="D43" s="15">
        <f>$J$43/3</f>
        <v>429583</v>
      </c>
      <c r="E43" s="15">
        <f t="shared" ref="E43:F43" si="10">$J$43/3</f>
        <v>429583</v>
      </c>
      <c r="F43" s="15">
        <f t="shared" si="10"/>
        <v>429583</v>
      </c>
      <c r="G43" s="15"/>
      <c r="H43" s="15"/>
      <c r="I43" s="35">
        <v>375000</v>
      </c>
      <c r="J43" s="15">
        <v>1288749</v>
      </c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3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4"/>
      <c r="C49" s="9" t="s">
        <v>18</v>
      </c>
      <c r="D49" s="16">
        <f>SUM(D43:D48)</f>
        <v>429583</v>
      </c>
      <c r="E49" s="16">
        <f t="shared" ref="E49:H49" si="11">SUM(E43:E48)</f>
        <v>429583</v>
      </c>
      <c r="F49" s="16">
        <f t="shared" si="11"/>
        <v>429583</v>
      </c>
      <c r="G49" s="16">
        <f t="shared" si="11"/>
        <v>0</v>
      </c>
      <c r="H49" s="16">
        <f t="shared" si="11"/>
        <v>0</v>
      </c>
      <c r="J49" s="16">
        <f t="shared" si="6"/>
        <v>1288749</v>
      </c>
    </row>
    <row r="50" spans="2:10" x14ac:dyDescent="0.3">
      <c r="B50" s="24"/>
      <c r="C50" s="9" t="s">
        <v>19</v>
      </c>
      <c r="D50" s="16">
        <f>SUM(D49,D41,D35,D31,D27,D16,D11)</f>
        <v>429583</v>
      </c>
      <c r="E50" s="16">
        <f t="shared" ref="E50:H50" si="12">SUM(E49,E41,E35,E31,E27,E16,E11)</f>
        <v>429583</v>
      </c>
      <c r="F50" s="16">
        <f t="shared" si="12"/>
        <v>429583</v>
      </c>
      <c r="G50" s="16">
        <f t="shared" si="12"/>
        <v>0</v>
      </c>
      <c r="H50" s="16">
        <f t="shared" si="12"/>
        <v>0</v>
      </c>
      <c r="J50" s="16">
        <f t="shared" si="6"/>
        <v>1288749</v>
      </c>
    </row>
    <row r="51" spans="2:10" x14ac:dyDescent="0.3">
      <c r="B51" s="6"/>
      <c r="D51"/>
      <c r="E51"/>
      <c r="H51"/>
      <c r="I51"/>
      <c r="J51" t="s">
        <v>20</v>
      </c>
    </row>
    <row r="52" spans="2:10" ht="28.8" x14ac:dyDescent="0.3">
      <c r="B52" s="71" t="s">
        <v>38</v>
      </c>
      <c r="C52" s="17" t="s">
        <v>38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 t="shared" ref="J54:J55" si="13">SUM(D54:H54)</f>
        <v>0</v>
      </c>
    </row>
    <row r="55" spans="2:10" x14ac:dyDescent="0.3">
      <c r="B55" s="24"/>
      <c r="C55" s="9" t="s">
        <v>21</v>
      </c>
      <c r="D55" s="16">
        <f>SUM(D53:D54)</f>
        <v>0</v>
      </c>
      <c r="E55" s="16">
        <f t="shared" ref="E55:H55" si="14">SUM(E53:E54)</f>
        <v>0</v>
      </c>
      <c r="F55" s="16">
        <f t="shared" si="14"/>
        <v>0</v>
      </c>
      <c r="G55" s="16">
        <f t="shared" si="14"/>
        <v>0</v>
      </c>
      <c r="H55" s="16">
        <f t="shared" si="14"/>
        <v>0</v>
      </c>
      <c r="J55" s="16">
        <f t="shared" si="13"/>
        <v>0</v>
      </c>
    </row>
    <row r="56" spans="2:10" ht="15" thickBot="1" x14ac:dyDescent="0.35">
      <c r="B56" s="6"/>
      <c r="D56"/>
      <c r="E56"/>
      <c r="H56"/>
      <c r="I56"/>
      <c r="J56" t="s">
        <v>20</v>
      </c>
    </row>
    <row r="57" spans="2:10" s="1" customFormat="1" ht="29.4" thickBot="1" x14ac:dyDescent="0.35">
      <c r="B57" s="19" t="s">
        <v>22</v>
      </c>
      <c r="C57" s="19"/>
      <c r="D57" s="20">
        <f>SUM(D55,D50)</f>
        <v>429583</v>
      </c>
      <c r="E57" s="20">
        <f t="shared" ref="E57:J57" si="15">SUM(E55,E50)</f>
        <v>429583</v>
      </c>
      <c r="F57" s="20">
        <f t="shared" si="15"/>
        <v>429583</v>
      </c>
      <c r="G57" s="20">
        <f t="shared" si="15"/>
        <v>0</v>
      </c>
      <c r="H57" s="20">
        <f t="shared" si="15"/>
        <v>0</v>
      </c>
      <c r="I57" s="7">
        <f>SUM(I55,I50)</f>
        <v>0</v>
      </c>
      <c r="J57" s="20">
        <f t="shared" si="15"/>
        <v>1288749</v>
      </c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4:J45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34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F49" sqref="F49"/>
    </sheetView>
  </sheetViews>
  <sheetFormatPr defaultColWidth="9.21875" defaultRowHeight="14.4" x14ac:dyDescent="0.3"/>
  <cols>
    <col min="1" max="1" width="3.21875" customWidth="1"/>
    <col min="2" max="2" width="11.21875" customWidth="1"/>
    <col min="3" max="3" width="46.44140625" customWidth="1"/>
    <col min="4" max="4" width="13.21875" style="6" customWidth="1"/>
    <col min="5" max="5" width="13.21875" style="2" customWidth="1"/>
    <col min="6" max="7" width="13.21875" customWidth="1"/>
    <col min="8" max="8" width="12.77734375" style="2" customWidth="1"/>
    <col min="9" max="9" width="0.77734375" style="7" customWidth="1"/>
    <col min="10" max="10" width="14.5546875" customWidth="1"/>
    <col min="11" max="11" width="10.21875" customWidth="1"/>
  </cols>
  <sheetData>
    <row r="2" spans="2:39" ht="23.4" x14ac:dyDescent="0.45">
      <c r="B2" s="30" t="s">
        <v>28</v>
      </c>
    </row>
    <row r="3" spans="2:39" x14ac:dyDescent="0.3">
      <c r="B3" s="65" t="s">
        <v>41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29</v>
      </c>
      <c r="D7" s="10" t="s">
        <v>30</v>
      </c>
      <c r="E7" s="10" t="s">
        <v>30</v>
      </c>
      <c r="F7" s="10" t="s">
        <v>30</v>
      </c>
      <c r="G7" s="10"/>
      <c r="H7" s="10" t="s">
        <v>30</v>
      </c>
      <c r="I7" s="7"/>
      <c r="J7" s="8" t="s">
        <v>30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31</v>
      </c>
      <c r="D12" s="13" t="s">
        <v>30</v>
      </c>
      <c r="E12" s="10"/>
      <c r="F12" s="10"/>
      <c r="G12" s="10"/>
      <c r="H12" s="10"/>
      <c r="J12" s="8" t="s">
        <v>30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32</v>
      </c>
      <c r="D17" s="13" t="s">
        <v>30</v>
      </c>
      <c r="E17" s="10"/>
      <c r="F17" s="10"/>
      <c r="G17" s="10"/>
      <c r="H17" s="10"/>
      <c r="J17" s="8" t="s">
        <v>30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33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34</v>
      </c>
      <c r="C30" s="28" t="s">
        <v>34</v>
      </c>
      <c r="D30" s="13" t="s">
        <v>30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35</v>
      </c>
      <c r="D32" s="13" t="s">
        <v>30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36</v>
      </c>
      <c r="D36" s="13" t="s">
        <v>30</v>
      </c>
      <c r="E36" s="10"/>
      <c r="F36" s="10"/>
      <c r="G36" s="10"/>
      <c r="H36" s="10"/>
      <c r="J36" s="15"/>
    </row>
    <row r="37" spans="2:10" x14ac:dyDescent="0.3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3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3">
      <c r="B42" s="23"/>
      <c r="C42" s="14" t="s">
        <v>37</v>
      </c>
      <c r="D42" s="13" t="s">
        <v>30</v>
      </c>
      <c r="E42" s="10"/>
      <c r="F42" s="10"/>
      <c r="G42" s="10"/>
      <c r="H42" s="10"/>
      <c r="J42" s="15"/>
    </row>
    <row r="43" spans="2:10" ht="15.6" x14ac:dyDescent="0.3">
      <c r="B43" s="23"/>
      <c r="C43" s="84" t="s">
        <v>47</v>
      </c>
      <c r="D43" s="15">
        <f>$J$43/3</f>
        <v>510691.66666666669</v>
      </c>
      <c r="E43" s="15">
        <f t="shared" ref="E43:F43" si="10">$J$43/3</f>
        <v>510691.66666666669</v>
      </c>
      <c r="F43" s="15">
        <f t="shared" si="10"/>
        <v>510691.66666666669</v>
      </c>
      <c r="G43" s="15"/>
      <c r="H43" s="15"/>
      <c r="I43" s="35">
        <v>375000</v>
      </c>
      <c r="J43" s="15">
        <v>1532075</v>
      </c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3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4"/>
      <c r="C49" s="9" t="s">
        <v>18</v>
      </c>
      <c r="D49" s="16">
        <f>SUM(D43:D48)</f>
        <v>510691.66666666669</v>
      </c>
      <c r="E49" s="16">
        <f t="shared" ref="E49:H49" si="11">SUM(E43:E48)</f>
        <v>510691.66666666669</v>
      </c>
      <c r="F49" s="16">
        <f t="shared" si="11"/>
        <v>510691.66666666669</v>
      </c>
      <c r="G49" s="16">
        <f t="shared" si="11"/>
        <v>0</v>
      </c>
      <c r="H49" s="16">
        <f t="shared" si="11"/>
        <v>0</v>
      </c>
      <c r="J49" s="16">
        <f t="shared" si="6"/>
        <v>1532075</v>
      </c>
    </row>
    <row r="50" spans="2:10" x14ac:dyDescent="0.3">
      <c r="B50" s="24"/>
      <c r="C50" s="9" t="s">
        <v>19</v>
      </c>
      <c r="D50" s="16">
        <f>SUM(D49,D41,D35,D31,D27,D16,D11)</f>
        <v>510691.66666666669</v>
      </c>
      <c r="E50" s="16">
        <f t="shared" ref="E50:H50" si="12">SUM(E49,E41,E35,E31,E27,E16,E11)</f>
        <v>510691.66666666669</v>
      </c>
      <c r="F50" s="16">
        <f t="shared" si="12"/>
        <v>510691.66666666669</v>
      </c>
      <c r="G50" s="16">
        <f t="shared" si="12"/>
        <v>0</v>
      </c>
      <c r="H50" s="16">
        <f t="shared" si="12"/>
        <v>0</v>
      </c>
      <c r="J50" s="16">
        <f t="shared" si="6"/>
        <v>1532075</v>
      </c>
    </row>
    <row r="51" spans="2:10" x14ac:dyDescent="0.3">
      <c r="B51" s="6"/>
      <c r="D51"/>
      <c r="E51"/>
      <c r="H51"/>
      <c r="I51"/>
      <c r="J51" t="s">
        <v>20</v>
      </c>
    </row>
    <row r="52" spans="2:10" ht="28.8" x14ac:dyDescent="0.3">
      <c r="B52" s="71" t="s">
        <v>38</v>
      </c>
      <c r="C52" s="17" t="s">
        <v>38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 t="shared" ref="J54:J55" si="13">SUM(D54:H54)</f>
        <v>0</v>
      </c>
    </row>
    <row r="55" spans="2:10" x14ac:dyDescent="0.3">
      <c r="B55" s="24"/>
      <c r="C55" s="9" t="s">
        <v>21</v>
      </c>
      <c r="D55" s="16">
        <f>SUM(D53:D54)</f>
        <v>0</v>
      </c>
      <c r="E55" s="16">
        <f t="shared" ref="E55:H55" si="14">SUM(E53:E54)</f>
        <v>0</v>
      </c>
      <c r="F55" s="16">
        <f t="shared" si="14"/>
        <v>0</v>
      </c>
      <c r="G55" s="16">
        <f t="shared" si="14"/>
        <v>0</v>
      </c>
      <c r="H55" s="16">
        <f t="shared" si="14"/>
        <v>0</v>
      </c>
      <c r="J55" s="16">
        <f t="shared" si="13"/>
        <v>0</v>
      </c>
    </row>
    <row r="56" spans="2:10" ht="15" thickBot="1" x14ac:dyDescent="0.35">
      <c r="B56" s="6"/>
      <c r="D56"/>
      <c r="E56"/>
      <c r="H56"/>
      <c r="I56"/>
      <c r="J56" t="s">
        <v>20</v>
      </c>
    </row>
    <row r="57" spans="2:10" s="1" customFormat="1" ht="29.4" thickBot="1" x14ac:dyDescent="0.35">
      <c r="B57" s="19" t="s">
        <v>22</v>
      </c>
      <c r="C57" s="19"/>
      <c r="D57" s="20">
        <f>SUM(D55,D50)</f>
        <v>510691.66666666669</v>
      </c>
      <c r="E57" s="20">
        <f t="shared" ref="E57:J57" si="15">SUM(E55,E50)</f>
        <v>510691.66666666669</v>
      </c>
      <c r="F57" s="20">
        <f t="shared" si="15"/>
        <v>510691.66666666669</v>
      </c>
      <c r="G57" s="20">
        <f t="shared" si="15"/>
        <v>0</v>
      </c>
      <c r="H57" s="20">
        <f t="shared" si="15"/>
        <v>0</v>
      </c>
      <c r="I57" s="7">
        <f>SUM(I55,I50)</f>
        <v>0</v>
      </c>
      <c r="J57" s="20">
        <f t="shared" si="15"/>
        <v>1532075</v>
      </c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</sheetData>
  <pageMargins left="0.7" right="0.7" top="0.75" bottom="0.75" header="0.3" footer="0.3"/>
  <pageSetup scale="86" fitToHeight="0" orientation="landscape" r:id="rId1"/>
  <ignoredErrors>
    <ignoredError sqref="J44:J45 J37:J39 J33 J20:J26 J8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35C8E-5B50-48EF-9D2E-4C6206342BFE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38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J57" sqref="J57"/>
    </sheetView>
  </sheetViews>
  <sheetFormatPr defaultColWidth="9.21875" defaultRowHeight="14.4" x14ac:dyDescent="0.3"/>
  <cols>
    <col min="1" max="1" width="3.21875" customWidth="1"/>
    <col min="2" max="2" width="11.21875" customWidth="1"/>
    <col min="3" max="3" width="46.44140625" customWidth="1"/>
    <col min="4" max="4" width="13.21875" style="6" customWidth="1"/>
    <col min="5" max="5" width="13.21875" style="2" customWidth="1"/>
    <col min="6" max="7" width="13.21875" customWidth="1"/>
    <col min="8" max="8" width="12.77734375" style="2" customWidth="1"/>
    <col min="9" max="9" width="0.77734375" style="7" customWidth="1"/>
    <col min="10" max="10" width="14.5546875" customWidth="1"/>
    <col min="11" max="11" width="10.21875" customWidth="1"/>
  </cols>
  <sheetData>
    <row r="2" spans="2:39" ht="23.4" x14ac:dyDescent="0.45">
      <c r="B2" s="30" t="s">
        <v>28</v>
      </c>
    </row>
    <row r="3" spans="2:39" x14ac:dyDescent="0.3">
      <c r="B3" s="65" t="s">
        <v>41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29</v>
      </c>
      <c r="D7" s="10" t="s">
        <v>30</v>
      </c>
      <c r="E7" s="10" t="s">
        <v>30</v>
      </c>
      <c r="F7" s="10" t="s">
        <v>30</v>
      </c>
      <c r="G7" s="10"/>
      <c r="H7" s="10" t="s">
        <v>30</v>
      </c>
      <c r="I7" s="7"/>
      <c r="J7" s="8" t="s">
        <v>30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31</v>
      </c>
      <c r="D12" s="13" t="s">
        <v>30</v>
      </c>
      <c r="E12" s="10"/>
      <c r="F12" s="10"/>
      <c r="G12" s="10"/>
      <c r="H12" s="10"/>
      <c r="J12" s="8" t="s">
        <v>30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32</v>
      </c>
      <c r="D17" s="13" t="s">
        <v>30</v>
      </c>
      <c r="E17" s="10"/>
      <c r="F17" s="10"/>
      <c r="G17" s="10"/>
      <c r="H17" s="10"/>
      <c r="J17" s="8" t="s">
        <v>30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33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34</v>
      </c>
      <c r="C30" s="28" t="s">
        <v>34</v>
      </c>
      <c r="D30" s="13" t="s">
        <v>30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35</v>
      </c>
      <c r="D32" s="13" t="s">
        <v>30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36</v>
      </c>
      <c r="D36" s="13" t="s">
        <v>30</v>
      </c>
      <c r="E36" s="10"/>
      <c r="F36" s="10"/>
      <c r="G36" s="10"/>
      <c r="H36" s="10"/>
      <c r="J36" s="15"/>
    </row>
    <row r="37" spans="2:10" x14ac:dyDescent="0.3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3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ht="15" thickBot="1" x14ac:dyDescent="0.35">
      <c r="B42" s="23"/>
      <c r="C42" s="14" t="s">
        <v>37</v>
      </c>
      <c r="D42" s="13" t="s">
        <v>30</v>
      </c>
      <c r="E42" s="10"/>
      <c r="F42" s="10"/>
      <c r="G42" s="10"/>
      <c r="H42" s="10"/>
      <c r="J42" s="15"/>
    </row>
    <row r="43" spans="2:10" ht="15" thickBot="1" x14ac:dyDescent="0.35">
      <c r="B43" s="23"/>
      <c r="C43" s="83" t="s">
        <v>79</v>
      </c>
      <c r="D43" s="15">
        <f>$J$43/5</f>
        <v>471200</v>
      </c>
      <c r="E43" s="15">
        <f t="shared" ref="E43:H43" si="10">$J$43/5</f>
        <v>471200</v>
      </c>
      <c r="F43" s="15">
        <f t="shared" si="10"/>
        <v>471200</v>
      </c>
      <c r="G43" s="15">
        <f t="shared" si="10"/>
        <v>471200</v>
      </c>
      <c r="H43" s="15">
        <f t="shared" si="10"/>
        <v>471200</v>
      </c>
      <c r="I43" s="35">
        <v>375000</v>
      </c>
      <c r="J43" s="15">
        <v>2356000</v>
      </c>
    </row>
    <row r="44" spans="2:10" ht="15" thickBot="1" x14ac:dyDescent="0.35">
      <c r="B44" s="23"/>
      <c r="C44" s="80" t="s">
        <v>80</v>
      </c>
      <c r="D44" s="15">
        <f>$J$44/5</f>
        <v>80000</v>
      </c>
      <c r="E44" s="15">
        <f t="shared" ref="E44:H44" si="11">$J$44/5</f>
        <v>80000</v>
      </c>
      <c r="F44" s="15">
        <f t="shared" si="11"/>
        <v>80000</v>
      </c>
      <c r="G44" s="15">
        <f t="shared" si="11"/>
        <v>80000</v>
      </c>
      <c r="H44" s="15">
        <f t="shared" si="11"/>
        <v>80000</v>
      </c>
      <c r="I44" s="35">
        <v>781250</v>
      </c>
      <c r="J44" s="15">
        <v>400000</v>
      </c>
    </row>
    <row r="45" spans="2:10" ht="15" thickBot="1" x14ac:dyDescent="0.35">
      <c r="B45" s="23"/>
      <c r="C45" s="80" t="s">
        <v>81</v>
      </c>
      <c r="D45" s="15">
        <f>$J$45/5</f>
        <v>155750</v>
      </c>
      <c r="E45" s="15">
        <f t="shared" ref="E45:H45" si="12">$J$45/5</f>
        <v>155750</v>
      </c>
      <c r="F45" s="15">
        <f t="shared" si="12"/>
        <v>155750</v>
      </c>
      <c r="G45" s="15">
        <f t="shared" si="12"/>
        <v>155750</v>
      </c>
      <c r="H45" s="15">
        <f t="shared" si="12"/>
        <v>155750</v>
      </c>
      <c r="I45" s="35">
        <v>2083335</v>
      </c>
      <c r="J45" s="15">
        <v>778750</v>
      </c>
    </row>
    <row r="46" spans="2:10" ht="15" thickBot="1" x14ac:dyDescent="0.35">
      <c r="B46" s="23"/>
      <c r="C46" s="80" t="s">
        <v>82</v>
      </c>
      <c r="D46" s="15">
        <f>$J$46/5</f>
        <v>250000</v>
      </c>
      <c r="E46" s="15">
        <f t="shared" ref="E46:H46" si="13">$J$46/5</f>
        <v>250000</v>
      </c>
      <c r="F46" s="15">
        <f t="shared" si="13"/>
        <v>250000</v>
      </c>
      <c r="G46" s="15">
        <f t="shared" si="13"/>
        <v>250000</v>
      </c>
      <c r="H46" s="15">
        <f t="shared" si="13"/>
        <v>250000</v>
      </c>
      <c r="J46" s="15">
        <v>1250000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4"/>
      <c r="C49" s="9" t="s">
        <v>18</v>
      </c>
      <c r="D49" s="16">
        <f>SUM(D43:D48)</f>
        <v>956950</v>
      </c>
      <c r="E49" s="16">
        <f t="shared" ref="E49:H49" si="14">SUM(E43:E48)</f>
        <v>956950</v>
      </c>
      <c r="F49" s="16">
        <f t="shared" si="14"/>
        <v>956950</v>
      </c>
      <c r="G49" s="16">
        <f t="shared" si="14"/>
        <v>956950</v>
      </c>
      <c r="H49" s="16">
        <f t="shared" si="14"/>
        <v>956950</v>
      </c>
      <c r="J49" s="16">
        <f t="shared" si="6"/>
        <v>4784750</v>
      </c>
    </row>
    <row r="50" spans="2:10" x14ac:dyDescent="0.3">
      <c r="B50" s="24"/>
      <c r="C50" s="9" t="s">
        <v>19</v>
      </c>
      <c r="D50" s="16">
        <f>SUM(D49,D41,D35,D31,D27,D16,D11)</f>
        <v>956950</v>
      </c>
      <c r="E50" s="16">
        <f t="shared" ref="E50:H50" si="15">SUM(E49,E41,E35,E31,E27,E16,E11)</f>
        <v>956950</v>
      </c>
      <c r="F50" s="16">
        <f t="shared" si="15"/>
        <v>956950</v>
      </c>
      <c r="G50" s="16">
        <f t="shared" si="15"/>
        <v>956950</v>
      </c>
      <c r="H50" s="16">
        <f t="shared" si="15"/>
        <v>956950</v>
      </c>
      <c r="J50" s="16">
        <f t="shared" si="6"/>
        <v>4784750</v>
      </c>
    </row>
    <row r="51" spans="2:10" x14ac:dyDescent="0.3">
      <c r="B51" s="6"/>
      <c r="D51"/>
      <c r="E51"/>
      <c r="H51"/>
      <c r="I51"/>
      <c r="J51" t="s">
        <v>20</v>
      </c>
    </row>
    <row r="52" spans="2:10" ht="28.8" x14ac:dyDescent="0.3">
      <c r="B52" s="71" t="s">
        <v>38</v>
      </c>
      <c r="C52" s="17" t="s">
        <v>38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 t="shared" ref="J54:J55" si="16">SUM(D54:H54)</f>
        <v>0</v>
      </c>
    </row>
    <row r="55" spans="2:10" x14ac:dyDescent="0.3">
      <c r="B55" s="24"/>
      <c r="C55" s="9" t="s">
        <v>21</v>
      </c>
      <c r="D55" s="16">
        <f>SUM(D53:D54)</f>
        <v>0</v>
      </c>
      <c r="E55" s="16">
        <f t="shared" ref="E55:H55" si="17">SUM(E53:E54)</f>
        <v>0</v>
      </c>
      <c r="F55" s="16">
        <f t="shared" si="17"/>
        <v>0</v>
      </c>
      <c r="G55" s="16">
        <f t="shared" si="17"/>
        <v>0</v>
      </c>
      <c r="H55" s="16">
        <f t="shared" si="17"/>
        <v>0</v>
      </c>
      <c r="J55" s="16">
        <f t="shared" si="16"/>
        <v>0</v>
      </c>
    </row>
    <row r="56" spans="2:10" ht="15" thickBot="1" x14ac:dyDescent="0.35">
      <c r="B56" s="6"/>
      <c r="D56"/>
      <c r="E56"/>
      <c r="H56"/>
      <c r="I56"/>
      <c r="J56" t="s">
        <v>20</v>
      </c>
    </row>
    <row r="57" spans="2:10" s="1" customFormat="1" ht="29.4" thickBot="1" x14ac:dyDescent="0.35">
      <c r="B57" s="19" t="s">
        <v>22</v>
      </c>
      <c r="C57" s="19"/>
      <c r="D57" s="20">
        <f>SUM(D55,D50)</f>
        <v>956950</v>
      </c>
      <c r="E57" s="20">
        <f t="shared" ref="E57:J57" si="18">SUM(E55,E50)</f>
        <v>956950</v>
      </c>
      <c r="F57" s="20">
        <f t="shared" si="18"/>
        <v>956950</v>
      </c>
      <c r="G57" s="20">
        <f t="shared" si="18"/>
        <v>956950</v>
      </c>
      <c r="H57" s="20">
        <f t="shared" si="18"/>
        <v>956950</v>
      </c>
      <c r="I57" s="7">
        <f>SUM(I55,I50)</f>
        <v>0</v>
      </c>
      <c r="J57" s="20">
        <f t="shared" si="18"/>
        <v>4784750</v>
      </c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</sheetData>
  <pageMargins left="0.7" right="0.7" top="0.75" bottom="0.75" header="0.3" footer="0.3"/>
  <pageSetup scale="8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5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docMetadata/LabelInfo.xml><?xml version="1.0" encoding="utf-8"?>
<clbl:labelList xmlns:clbl="http://schemas.microsoft.com/office/2020/mipLabelMetadata">
  <clbl:label id="{2199bfba-a409-4f13-b0c4-18b45933d88d}" enabled="0" method="" siteId="{2199bfba-a409-4f13-b0c4-18b45933d88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Overview</vt:lpstr>
      <vt:lpstr>Consolidated Budget</vt:lpstr>
      <vt:lpstr>IDEM</vt:lpstr>
      <vt:lpstr>Solar Budget</vt:lpstr>
      <vt:lpstr>Energy Efficiency Budget</vt:lpstr>
      <vt:lpstr>Transportation Budget</vt:lpstr>
      <vt:lpstr>Industrial Elect Budget</vt:lpstr>
      <vt:lpstr>Waste Reduction Budget</vt:lpstr>
      <vt:lpstr>Green and Ag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2024-03-25T20:19:34Z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