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886beae0b368b6c/LPB CPRG/"/>
    </mc:Choice>
  </mc:AlternateContent>
  <xr:revisionPtr revIDLastSave="2" documentId="8_{3829605A-0533-4FCA-BC58-60980C1E7D38}" xr6:coauthVersionLast="47" xr6:coauthVersionMax="47" xr10:uidLastSave="{EE5B07EE-F7BA-4B68-BB5D-3CEED7AB2E1C}"/>
  <bookViews>
    <workbookView xWindow="-108" yWindow="-108" windowWidth="23256" windowHeight="13896" xr2:uid="{6F027445-BE7F-494B-9FEC-F08ACE7FE0B0}"/>
  </bookViews>
  <sheets>
    <sheet name="Summary" sheetId="3" r:id="rId1"/>
    <sheet name="Measure Community Facilities EE" sheetId="1" r:id="rId2"/>
    <sheet name="Measure Residential EE" sheetId="2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3" l="1"/>
  <c r="D3" i="3"/>
  <c r="D2" i="3"/>
  <c r="H41" i="1"/>
  <c r="G41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27" i="1"/>
  <c r="F10" i="3"/>
  <c r="G10" i="3"/>
  <c r="C11" i="3"/>
  <c r="H11" i="3" s="1"/>
  <c r="C10" i="3"/>
  <c r="H10" i="3" s="1"/>
  <c r="H12" i="3" s="1"/>
  <c r="B11" i="3"/>
  <c r="B10" i="3"/>
  <c r="C3" i="3"/>
  <c r="C2" i="3"/>
  <c r="C4" i="3" s="1"/>
  <c r="C12" i="3" l="1"/>
  <c r="G11" i="3"/>
  <c r="G12" i="3" s="1"/>
  <c r="F11" i="3"/>
  <c r="F12" i="3" s="1"/>
  <c r="I10" i="3"/>
  <c r="I12" i="3" s="1"/>
  <c r="E10" i="3"/>
  <c r="E11" i="3"/>
  <c r="E12" i="3" s="1"/>
  <c r="I11" i="3"/>
  <c r="B12" i="3"/>
  <c r="I3" i="3"/>
  <c r="I2" i="3"/>
  <c r="F3" i="3"/>
  <c r="F2" i="3"/>
  <c r="F4" i="3" s="1"/>
  <c r="E3" i="3"/>
  <c r="E2" i="3"/>
  <c r="D41" i="1"/>
  <c r="C41" i="1"/>
  <c r="H3" i="3"/>
  <c r="H2" i="3"/>
  <c r="B3" i="3"/>
  <c r="B2" i="3"/>
  <c r="U3" i="2"/>
  <c r="D3" i="2"/>
  <c r="M3" i="2"/>
  <c r="N3" i="2" s="1"/>
  <c r="H4" i="3" l="1"/>
  <c r="G3" i="3"/>
  <c r="J3" i="3" s="1"/>
  <c r="I4" i="3"/>
  <c r="E4" i="3"/>
  <c r="G2" i="3"/>
  <c r="B4" i="3"/>
  <c r="P3" i="2"/>
  <c r="O3" i="2"/>
  <c r="E3" i="2"/>
  <c r="Q3" i="2" s="1"/>
  <c r="G3" i="2"/>
  <c r="I3" i="2" s="1"/>
  <c r="T3" i="2" s="1"/>
  <c r="V3" i="2" s="1"/>
  <c r="G4" i="3" l="1"/>
  <c r="J4" i="3" s="1"/>
  <c r="J2" i="3"/>
  <c r="H3" i="2"/>
  <c r="J3" i="2" l="1"/>
  <c r="S3" i="2" s="1"/>
  <c r="R3" i="2"/>
  <c r="X3" i="2" l="1"/>
  <c r="Y3" i="2"/>
  <c r="Z3" i="2" s="1"/>
  <c r="AA3" i="2" s="1"/>
</calcChain>
</file>

<file path=xl/sharedStrings.xml><?xml version="1.0" encoding="utf-8"?>
<sst xmlns="http://schemas.openxmlformats.org/spreadsheetml/2006/main" count="178" uniqueCount="120">
  <si>
    <t>Baseline PCE Data</t>
  </si>
  <si>
    <t>Heating Calculations</t>
  </si>
  <si>
    <t>Economics</t>
  </si>
  <si>
    <t>GHG Emissions</t>
  </si>
  <si>
    <t>Community Facility Location</t>
  </si>
  <si>
    <t>Annual Heating Fuel Use (gal)</t>
  </si>
  <si>
    <t>Annual Electrical Use (kWh)</t>
  </si>
  <si>
    <t>Fuel equivalent of electrical usage (gal)</t>
  </si>
  <si>
    <t>Potential EE Heating Savings (gal)</t>
  </si>
  <si>
    <t>Potential EE Electrical Savings (kWh)</t>
  </si>
  <si>
    <t>Potential electrical fuel equivalent usage (gal)</t>
  </si>
  <si>
    <t>EE Implementation Cost</t>
  </si>
  <si>
    <t> EE Cost Savings </t>
  </si>
  <si>
    <t>Simple Payback</t>
  </si>
  <si>
    <t>Baseline GHG (lbs)</t>
  </si>
  <si>
    <t>GHG Reduction (lbs)</t>
  </si>
  <si>
    <t>Baseline GHG (MTCO2e)</t>
  </si>
  <si>
    <t>Reduction GHG Emissions (MTCO2e)</t>
  </si>
  <si>
    <t>Newhalen</t>
  </si>
  <si>
    <t>Port Alsworth</t>
  </si>
  <si>
    <t>Perryville</t>
  </si>
  <si>
    <t>Nondalton</t>
  </si>
  <si>
    <t>Chignik Lake</t>
  </si>
  <si>
    <t>Port Heiden</t>
  </si>
  <si>
    <t>Igiugig</t>
  </si>
  <si>
    <t>Kokhanok</t>
  </si>
  <si>
    <t>Levelock</t>
  </si>
  <si>
    <t>Chignik Lagoon</t>
  </si>
  <si>
    <t>Egegik</t>
  </si>
  <si>
    <t>Chignik Bay</t>
  </si>
  <si>
    <t>Pilot Point</t>
  </si>
  <si>
    <t>King Salmon</t>
  </si>
  <si>
    <t>Total</t>
  </si>
  <si>
    <t>Data Sources</t>
  </si>
  <si>
    <t>Energy Audits - 2012 (Newhalen, Port Alsworth, Perryville, Nondalton, Chignik Lake)</t>
  </si>
  <si>
    <t>King Salmon District Office - based upon average energy use from regional community facilities as determined in BBNA PCAP</t>
  </si>
  <si>
    <t>Emissions Factors From EPA</t>
  </si>
  <si>
    <t>Electrical Diesel equivalents based upon 2022 AEA PCE Data for each community/utility</t>
  </si>
  <si>
    <t>Baseline Annual GHG Emissions (MTCO2e)</t>
  </si>
  <si>
    <t>Total Cost Savings</t>
  </si>
  <si>
    <t>Total Cost to Implement</t>
  </si>
  <si>
    <t>Authority to Implement</t>
  </si>
  <si>
    <t>Near Term /
Long Term</t>
  </si>
  <si>
    <t>Near Term - 2025-2030 GHG Reductions (MTCO2e)</t>
  </si>
  <si>
    <t>Long Term - 2050 GHG Reductions (MTCO2e)</t>
  </si>
  <si>
    <t>School District</t>
  </si>
  <si>
    <t>Near Term</t>
  </si>
  <si>
    <t>Assumptions:</t>
  </si>
  <si>
    <t>Retrofits on average completed in 2027, maintain 20 year useful life</t>
  </si>
  <si>
    <t>Estimated Cost savings based upon FY 2022 PCE Data for fuel and electricity costs</t>
  </si>
  <si>
    <t>Implementation Costs based upon 2012 Energy audits adjusted for inflation</t>
  </si>
  <si>
    <t>LPSD Teacher Housing</t>
  </si>
  <si>
    <t>Electrical Calculations</t>
  </si>
  <si>
    <t>Total # Residences</t>
  </si>
  <si>
    <t>Baseline Home Energy Usage 
(annual kWh)</t>
  </si>
  <si>
    <t>Baseline Annual Home Energy Usage 
(kWh)</t>
  </si>
  <si>
    <t>Facility Equivalent Gallons of Diesel for Annual Electrical Usage - Before EE Actions</t>
  </si>
  <si>
    <t>Percent Reduction in Electric Use due to EE Actions</t>
  </si>
  <si>
    <t>Annual Electricity Usage after EE Actions (kWh)</t>
  </si>
  <si>
    <t>Total Cost Savings for Electricity EE Actions</t>
  </si>
  <si>
    <t>GHG Reductions due to Electricity EE Actions (lbs)</t>
  </si>
  <si>
    <t>Baseline Annual Fuel Use - Heating (gal)</t>
  </si>
  <si>
    <t>Percent Reduction in Heating Oil Use due to EE Actions</t>
  </si>
  <si>
    <t>Post-EE Heating Fuel Usage (gal)</t>
  </si>
  <si>
    <t>Post-EE fuel Saved (gal)</t>
  </si>
  <si>
    <t>Total Cost Savings for Heating EE Actions</t>
  </si>
  <si>
    <t>GHG Reductions due to Heating EE Actions (lbs)</t>
  </si>
  <si>
    <t>Borough, LPSD</t>
  </si>
  <si>
    <t>Baseline GHG Emissions (lbs)</t>
  </si>
  <si>
    <t>Total Diesel Fuel Reduction Equivalents (gal)</t>
  </si>
  <si>
    <t>Total GHG Emissions Reductions (lbs)</t>
  </si>
  <si>
    <t>Total Cost Savings for Electric and Heating EE Actions</t>
  </si>
  <si>
    <t>Total Cost to Implement ($) ($36,000/household)</t>
  </si>
  <si>
    <t>Simple Payback Combined (years)</t>
  </si>
  <si>
    <t>LPSD</t>
  </si>
  <si>
    <t xml:space="preserve"> B3 * C3</t>
  </si>
  <si>
    <t>2022 PCE Report - 12.83 kwh/gal</t>
  </si>
  <si>
    <t>Professional Estimate of average Savings</t>
  </si>
  <si>
    <t>Facility Equivalent Gallons of Diesel for Annual Electrical Usage Reduction</t>
  </si>
  <si>
    <t>(D3 - G3) / 12.83</t>
  </si>
  <si>
    <t>22.45 lbs / gallon</t>
  </si>
  <si>
    <t>D3 *(1 - F3)</t>
  </si>
  <si>
    <t>K3 * (1-L3)</t>
  </si>
  <si>
    <t>K3 - M3</t>
  </si>
  <si>
    <t>Total Emissions Reductions</t>
  </si>
  <si>
    <t>22.45* N3</t>
  </si>
  <si>
    <t>(E3 + K3 ) * 22.45</t>
  </si>
  <si>
    <t>H3 + N3</t>
  </si>
  <si>
    <t>2022 AEA PCE Report - Average fuel Cost for Region ($5.85/g)</t>
  </si>
  <si>
    <t>J3 + P3</t>
  </si>
  <si>
    <t>I3 + O3</t>
  </si>
  <si>
    <t>U3 / T3</t>
  </si>
  <si>
    <t>Near Term Emissions Reduction (MT) (2025- 2030)</t>
  </si>
  <si>
    <t>Assumes 2027 retrofit completion (3 Years * S3 / 2204 lbs/MT)</t>
  </si>
  <si>
    <t>20 Year useful life of retrofits (17 Years * S3 / 2204 lbs/MT)</t>
  </si>
  <si>
    <t>Long Term Emissions Reductions (MT) (2030 - 2050)</t>
  </si>
  <si>
    <t>Total Emissions Reductions (MT)</t>
  </si>
  <si>
    <t>X3 + Y3</t>
  </si>
  <si>
    <t>Capital Cost / Emissions Reductions</t>
  </si>
  <si>
    <t>U3 / Z3</t>
  </si>
  <si>
    <t>$.63/kwh average regional energy cost - AEA 2022 PCE Report * (d3 - G3)</t>
  </si>
  <si>
    <t>2019 AHFC Weatherization Impacts Report, adjusted for inflation ($36k * 29 units)</t>
  </si>
  <si>
    <t>Scope of Work</t>
  </si>
  <si>
    <t>Data Source +  Assumptions</t>
  </si>
  <si>
    <t>2018 AHFC Alaska Housing Assessment</t>
  </si>
  <si>
    <t>2018 AHFC Alaska Housing Assessment (694) * 29 units</t>
  </si>
  <si>
    <t>Population adjusted average energy use/savings derived from audits applied to remaining schools</t>
  </si>
  <si>
    <t>Measure 1: Community Facilities EE - Schools and District Office</t>
  </si>
  <si>
    <t>Measure 2: Residential EE - Teacher Housing Units</t>
  </si>
  <si>
    <t>Capital Cost / Emissions Reductions (MT)</t>
  </si>
  <si>
    <t xml:space="preserve">Emissions Measures </t>
  </si>
  <si>
    <t>Annual Reduced diesel (g)</t>
  </si>
  <si>
    <t>Reduced Emissions - EPA Factors (kg/gal)</t>
  </si>
  <si>
    <t>C02</t>
  </si>
  <si>
    <t>NH4</t>
  </si>
  <si>
    <t xml:space="preserve"> N20</t>
  </si>
  <si>
    <t>NOx</t>
  </si>
  <si>
    <t>Total Capital Cost</t>
  </si>
  <si>
    <t>Community Utility Diesel Generator Fuel Efficiency</t>
  </si>
  <si>
    <t>Annual Reduced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</si>
</sst>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E2F3"/>
        <bgColor indexed="64"/>
      </patternFill>
    </fill>
  </fills>
  <borders count="19">
    <border>
      <left/>
      <right/>
      <top/>
      <bottom/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8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wrapText="1"/>
    </xf>
    <xf numFmtId="3" fontId="3" fillId="0" borderId="7" xfId="0" applyNumberFormat="1" applyFont="1" applyBorder="1" applyAlignment="1">
      <alignment horizontal="right" wrapText="1"/>
    </xf>
    <xf numFmtId="0" fontId="3" fillId="0" borderId="7" xfId="0" applyFont="1" applyBorder="1" applyAlignment="1">
      <alignment horizontal="right" wrapText="1"/>
    </xf>
    <xf numFmtId="3" fontId="3" fillId="3" borderId="7" xfId="0" applyNumberFormat="1" applyFont="1" applyFill="1" applyBorder="1" applyAlignment="1">
      <alignment horizontal="right" wrapText="1"/>
    </xf>
    <xf numFmtId="0" fontId="3" fillId="3" borderId="7" xfId="0" applyFont="1" applyFill="1" applyBorder="1" applyAlignment="1">
      <alignment horizontal="right" wrapText="1"/>
    </xf>
    <xf numFmtId="8" fontId="3" fillId="3" borderId="7" xfId="0" applyNumberFormat="1" applyFont="1" applyFill="1" applyBorder="1" applyAlignment="1">
      <alignment horizontal="right" wrapText="1"/>
    </xf>
    <xf numFmtId="6" fontId="3" fillId="3" borderId="7" xfId="0" applyNumberFormat="1" applyFont="1" applyFill="1" applyBorder="1" applyAlignment="1">
      <alignment horizontal="right" wrapText="1"/>
    </xf>
    <xf numFmtId="0" fontId="3" fillId="0" borderId="7" xfId="0" applyFont="1" applyBorder="1" applyAlignment="1">
      <alignment horizontal="center" wrapText="1"/>
    </xf>
    <xf numFmtId="0" fontId="3" fillId="3" borderId="6" xfId="0" applyFont="1" applyFill="1" applyBorder="1" applyAlignment="1">
      <alignment wrapText="1"/>
    </xf>
    <xf numFmtId="6" fontId="3" fillId="0" borderId="7" xfId="0" applyNumberFormat="1" applyFont="1" applyBorder="1" applyAlignment="1">
      <alignment horizontal="right" wrapText="1"/>
    </xf>
    <xf numFmtId="0" fontId="4" fillId="0" borderId="6" xfId="0" applyFont="1" applyBorder="1" applyAlignment="1">
      <alignment wrapText="1"/>
    </xf>
    <xf numFmtId="3" fontId="4" fillId="0" borderId="7" xfId="0" applyNumberFormat="1" applyFont="1" applyBorder="1" applyAlignment="1">
      <alignment horizontal="right" wrapText="1"/>
    </xf>
    <xf numFmtId="0" fontId="4" fillId="0" borderId="7" xfId="0" applyFont="1" applyBorder="1" applyAlignment="1">
      <alignment horizontal="right" wrapText="1"/>
    </xf>
    <xf numFmtId="6" fontId="4" fillId="0" borderId="7" xfId="0" applyNumberFormat="1" applyFont="1" applyBorder="1" applyAlignment="1">
      <alignment horizontal="right" wrapText="1"/>
    </xf>
    <xf numFmtId="0" fontId="4" fillId="0" borderId="4" xfId="0" applyFont="1" applyBorder="1" applyAlignment="1">
      <alignment wrapText="1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6" xfId="0" applyFont="1" applyBorder="1" applyAlignment="1">
      <alignment horizontal="right" wrapText="1"/>
    </xf>
    <xf numFmtId="0" fontId="3" fillId="0" borderId="7" xfId="0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43" fontId="0" fillId="0" borderId="0" xfId="0" applyNumberFormat="1"/>
    <xf numFmtId="0" fontId="3" fillId="0" borderId="9" xfId="0" applyFont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43" fontId="3" fillId="0" borderId="9" xfId="0" applyNumberFormat="1" applyFont="1" applyBorder="1" applyAlignment="1">
      <alignment wrapText="1"/>
    </xf>
    <xf numFmtId="0" fontId="4" fillId="0" borderId="9" xfId="0" applyFont="1" applyBorder="1" applyAlignment="1">
      <alignment vertical="center" wrapText="1"/>
    </xf>
    <xf numFmtId="0" fontId="3" fillId="0" borderId="9" xfId="0" applyFont="1" applyBorder="1" applyAlignment="1">
      <alignment wrapText="1"/>
    </xf>
    <xf numFmtId="0" fontId="3" fillId="0" borderId="9" xfId="0" applyFont="1" applyBorder="1" applyAlignment="1">
      <alignment horizontal="right" wrapText="1"/>
    </xf>
    <xf numFmtId="165" fontId="3" fillId="0" borderId="9" xfId="1" applyNumberFormat="1" applyFont="1" applyBorder="1" applyAlignment="1">
      <alignment horizontal="right" wrapText="1"/>
    </xf>
    <xf numFmtId="9" fontId="3" fillId="0" borderId="9" xfId="0" applyNumberFormat="1" applyFont="1" applyBorder="1" applyAlignment="1">
      <alignment horizontal="right" wrapText="1"/>
    </xf>
    <xf numFmtId="8" fontId="3" fillId="0" borderId="9" xfId="0" applyNumberFormat="1" applyFont="1" applyBorder="1" applyAlignment="1">
      <alignment horizontal="right" wrapText="1"/>
    </xf>
    <xf numFmtId="10" fontId="3" fillId="0" borderId="9" xfId="0" applyNumberFormat="1" applyFont="1" applyBorder="1" applyAlignment="1">
      <alignment horizontal="right" wrapText="1"/>
    </xf>
    <xf numFmtId="43" fontId="3" fillId="0" borderId="9" xfId="0" applyNumberFormat="1" applyFont="1" applyBorder="1" applyAlignment="1">
      <alignment horizontal="right" wrapText="1"/>
    </xf>
    <xf numFmtId="6" fontId="3" fillId="0" borderId="9" xfId="0" applyNumberFormat="1" applyFont="1" applyBorder="1" applyAlignment="1">
      <alignment horizontal="right" wrapText="1"/>
    </xf>
    <xf numFmtId="165" fontId="3" fillId="0" borderId="9" xfId="0" applyNumberFormat="1" applyFont="1" applyBorder="1" applyAlignment="1">
      <alignment horizontal="right" wrapText="1"/>
    </xf>
    <xf numFmtId="164" fontId="3" fillId="0" borderId="9" xfId="2" applyNumberFormat="1" applyFont="1" applyBorder="1" applyAlignment="1">
      <alignment horizontal="right" wrapText="1"/>
    </xf>
    <xf numFmtId="43" fontId="3" fillId="0" borderId="9" xfId="1" applyFont="1" applyBorder="1" applyAlignment="1">
      <alignment horizontal="right" wrapText="1"/>
    </xf>
    <xf numFmtId="43" fontId="3" fillId="0" borderId="9" xfId="0" applyNumberFormat="1" applyFont="1" applyBorder="1"/>
    <xf numFmtId="44" fontId="3" fillId="0" borderId="9" xfId="2" applyFont="1" applyBorder="1"/>
    <xf numFmtId="0" fontId="3" fillId="0" borderId="9" xfId="0" applyFont="1" applyBorder="1"/>
    <xf numFmtId="0" fontId="3" fillId="0" borderId="9" xfId="0" applyFont="1" applyBorder="1" applyAlignment="1">
      <alignment horizontal="center" wrapText="1"/>
    </xf>
    <xf numFmtId="0" fontId="4" fillId="4" borderId="9" xfId="0" applyFont="1" applyFill="1" applyBorder="1" applyAlignment="1">
      <alignment horizontal="center" vertical="center" wrapText="1"/>
    </xf>
    <xf numFmtId="165" fontId="0" fillId="0" borderId="9" xfId="1" applyNumberFormat="1" applyFont="1" applyBorder="1"/>
    <xf numFmtId="164" fontId="0" fillId="0" borderId="9" xfId="2" applyNumberFormat="1" applyFont="1" applyBorder="1"/>
    <xf numFmtId="0" fontId="2" fillId="0" borderId="9" xfId="0" applyFont="1" applyBorder="1"/>
    <xf numFmtId="165" fontId="2" fillId="0" borderId="9" xfId="0" applyNumberFormat="1" applyFont="1" applyBorder="1"/>
    <xf numFmtId="44" fontId="0" fillId="0" borderId="9" xfId="0" applyNumberFormat="1" applyBorder="1"/>
    <xf numFmtId="43" fontId="0" fillId="0" borderId="9" xfId="1" applyFont="1" applyBorder="1"/>
    <xf numFmtId="44" fontId="2" fillId="0" borderId="9" xfId="0" applyNumberFormat="1" applyFont="1" applyBorder="1"/>
    <xf numFmtId="0" fontId="7" fillId="0" borderId="14" xfId="0" applyFont="1" applyBorder="1" applyAlignment="1">
      <alignment vertical="center"/>
    </xf>
    <xf numFmtId="0" fontId="7" fillId="0" borderId="14" xfId="0" applyFont="1" applyBorder="1" applyAlignment="1">
      <alignment horizontal="right" vertical="center"/>
    </xf>
    <xf numFmtId="0" fontId="4" fillId="4" borderId="10" xfId="0" applyFont="1" applyFill="1" applyBorder="1" applyAlignment="1">
      <alignment horizontal="center" vertical="center" wrapText="1"/>
    </xf>
    <xf numFmtId="43" fontId="0" fillId="0" borderId="15" xfId="0" applyNumberFormat="1" applyBorder="1"/>
    <xf numFmtId="0" fontId="7" fillId="0" borderId="18" xfId="0" applyFont="1" applyBorder="1" applyAlignment="1">
      <alignment vertical="center"/>
    </xf>
    <xf numFmtId="0" fontId="7" fillId="0" borderId="18" xfId="0" applyFont="1" applyBorder="1" applyAlignment="1">
      <alignment horizontal="right" vertical="center"/>
    </xf>
    <xf numFmtId="43" fontId="2" fillId="0" borderId="9" xfId="0" applyNumberFormat="1" applyFont="1" applyBorder="1"/>
    <xf numFmtId="43" fontId="2" fillId="0" borderId="9" xfId="1" applyFont="1" applyBorder="1"/>
    <xf numFmtId="164" fontId="2" fillId="0" borderId="9" xfId="2" applyNumberFormat="1" applyFont="1" applyBorder="1"/>
    <xf numFmtId="0" fontId="4" fillId="4" borderId="0" xfId="0" applyFont="1" applyFill="1" applyAlignment="1">
      <alignment horizontal="center" vertical="center" wrapText="1"/>
    </xf>
    <xf numFmtId="165" fontId="0" fillId="0" borderId="15" xfId="1" applyNumberFormat="1" applyFont="1" applyBorder="1"/>
    <xf numFmtId="0" fontId="6" fillId="0" borderId="1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a886beae0b368b6c/LPB%20CPRG/BudgetTable_LakeandPeninsulaBorough.xlsx" TargetMode="External"/><Relationship Id="rId1" Type="http://schemas.openxmlformats.org/officeDocument/2006/relationships/externalLinkPath" Target="BudgetTable_LakeandPeninsulaBoroug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verview"/>
      <sheetName val="LPB Borough Budget"/>
      <sheetName val="LPSD SubAward- Consolidated"/>
      <sheetName val="Measure 1- Community Facilities"/>
      <sheetName val="Measure 2- Residential EE"/>
    </sheetNames>
    <sheetDataSet>
      <sheetData sheetId="0"/>
      <sheetData sheetId="1"/>
      <sheetData sheetId="2"/>
      <sheetData sheetId="3">
        <row r="36">
          <cell r="H36">
            <v>4063441.4240887943</v>
          </cell>
        </row>
      </sheetData>
      <sheetData sheetId="4">
        <row r="36">
          <cell r="H36">
            <v>1242840.4240887947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C3B05-4C61-4A5F-AC40-266025699D06}">
  <dimension ref="A1:J12"/>
  <sheetViews>
    <sheetView tabSelected="1" zoomScale="85" zoomScaleNormal="85" workbookViewId="0">
      <selection activeCell="E1" sqref="A1:E1048576"/>
    </sheetView>
  </sheetViews>
  <sheetFormatPr defaultRowHeight="14.4" x14ac:dyDescent="0.3"/>
  <cols>
    <col min="1" max="1" width="54.77734375" bestFit="1" customWidth="1"/>
    <col min="2" max="2" width="10.21875" customWidth="1"/>
    <col min="3" max="4" width="10.44140625" customWidth="1"/>
    <col min="5" max="6" width="13.21875" customWidth="1"/>
    <col min="7" max="7" width="13" customWidth="1"/>
    <col min="8" max="8" width="13.6640625" hidden="1" customWidth="1"/>
    <col min="9" max="9" width="12.109375" bestFit="1" customWidth="1"/>
    <col min="10" max="10" width="10.5546875" bestFit="1" customWidth="1"/>
  </cols>
  <sheetData>
    <row r="1" spans="1:10" ht="72" x14ac:dyDescent="0.3">
      <c r="A1" s="52" t="s">
        <v>110</v>
      </c>
      <c r="B1" s="49" t="s">
        <v>38</v>
      </c>
      <c r="C1" s="49" t="s">
        <v>111</v>
      </c>
      <c r="D1" s="49" t="s">
        <v>119</v>
      </c>
      <c r="E1" s="49" t="s">
        <v>43</v>
      </c>
      <c r="F1" s="49" t="s">
        <v>44</v>
      </c>
      <c r="G1" s="49" t="s">
        <v>84</v>
      </c>
      <c r="H1" s="49" t="s">
        <v>39</v>
      </c>
      <c r="I1" s="49" t="s">
        <v>117</v>
      </c>
      <c r="J1" s="49" t="s">
        <v>109</v>
      </c>
    </row>
    <row r="2" spans="1:10" x14ac:dyDescent="0.3">
      <c r="A2" s="52" t="s">
        <v>107</v>
      </c>
      <c r="B2" s="50">
        <f>'Measure Community Facilities EE'!B41</f>
        <v>1949</v>
      </c>
      <c r="C2" s="50">
        <f>'Measure Community Facilities EE'!F17+'Measure Community Facilities EE'!H17</f>
        <v>39596</v>
      </c>
      <c r="D2" s="50">
        <f>'Measure Community Facilities EE'!O17</f>
        <v>403</v>
      </c>
      <c r="E2" s="55">
        <f>'Measure Community Facilities EE'!G41</f>
        <v>1212</v>
      </c>
      <c r="F2" s="50">
        <f>'Measure Community Facilities EE'!H41</f>
        <v>6868</v>
      </c>
      <c r="G2" s="50">
        <f>F2+E2</f>
        <v>8080</v>
      </c>
      <c r="H2" s="51">
        <f>'Measure Community Facilities EE'!C41</f>
        <v>311120</v>
      </c>
      <c r="I2" s="51">
        <f>29192/2+'[1]Measure 1- Community Facilities'!$H$36</f>
        <v>4078037.4240887943</v>
      </c>
      <c r="J2" s="54">
        <f>I2/G2</f>
        <v>504.7076019911874</v>
      </c>
    </row>
    <row r="3" spans="1:10" x14ac:dyDescent="0.3">
      <c r="A3" s="52" t="s">
        <v>108</v>
      </c>
      <c r="B3" s="50">
        <f>'Measure Residential EE'!Q3/2204</f>
        <v>326.50028613036875</v>
      </c>
      <c r="C3" s="50">
        <f>'Measure Residential EE'!R3</f>
        <v>5217.9747466874487</v>
      </c>
      <c r="D3" s="50">
        <f>'Measure Residential EE'!Z3/20</f>
        <v>53.150423349878963</v>
      </c>
      <c r="E3" s="55">
        <f>'Measure Residential EE'!X3</f>
        <v>159.45127004963689</v>
      </c>
      <c r="F3" s="50">
        <f>'Measure Residential EE'!Y3</f>
        <v>903.55719694794232</v>
      </c>
      <c r="G3" s="50">
        <f>F3+E3</f>
        <v>1063.0084669975793</v>
      </c>
      <c r="H3" s="51">
        <f>'Measure Residential EE'!T3</f>
        <v>33188.498999999982</v>
      </c>
      <c r="I3" s="51">
        <f>29192/2+'[1]Measure 2- Residential EE'!$H$36</f>
        <v>1257436.4240887947</v>
      </c>
      <c r="J3" s="54">
        <f>I3/G3</f>
        <v>1182.9034886621071</v>
      </c>
    </row>
    <row r="4" spans="1:10" x14ac:dyDescent="0.3">
      <c r="A4" s="52" t="s">
        <v>32</v>
      </c>
      <c r="B4" s="53">
        <f>SUM(B2:B3)</f>
        <v>2275.5002861303687</v>
      </c>
      <c r="C4" s="53">
        <f>SUM(C2:C3)</f>
        <v>44813.974746687447</v>
      </c>
      <c r="D4" s="53">
        <f>SUM(D2:D3)</f>
        <v>456.15042334987896</v>
      </c>
      <c r="E4" s="64">
        <f t="shared" ref="E4:I4" si="0">SUM(E2:E3)</f>
        <v>1371.4512700496368</v>
      </c>
      <c r="F4" s="53">
        <f t="shared" si="0"/>
        <v>7771.5571969479424</v>
      </c>
      <c r="G4" s="53">
        <f t="shared" si="0"/>
        <v>9143.0084669975786</v>
      </c>
      <c r="H4" s="53">
        <f t="shared" si="0"/>
        <v>344308.49899999995</v>
      </c>
      <c r="I4" s="65">
        <f t="shared" si="0"/>
        <v>5335473.8481775895</v>
      </c>
      <c r="J4" s="56">
        <f>I4/G4</f>
        <v>583.55779363394549</v>
      </c>
    </row>
    <row r="5" spans="1:10" x14ac:dyDescent="0.3">
      <c r="E5" s="29"/>
      <c r="F5" s="29"/>
    </row>
    <row r="6" spans="1:10" ht="15" thickBot="1" x14ac:dyDescent="0.35"/>
    <row r="7" spans="1:10" ht="15" thickBot="1" x14ac:dyDescent="0.35">
      <c r="E7" s="68" t="s">
        <v>112</v>
      </c>
      <c r="F7" s="69"/>
      <c r="G7" s="69"/>
      <c r="H7" s="69"/>
      <c r="I7" s="70"/>
    </row>
    <row r="8" spans="1:10" ht="15" thickBot="1" x14ac:dyDescent="0.35">
      <c r="E8" s="61" t="s">
        <v>113</v>
      </c>
      <c r="F8" s="57" t="s">
        <v>114</v>
      </c>
      <c r="G8" s="57" t="s">
        <v>115</v>
      </c>
      <c r="H8" s="57" t="s">
        <v>116</v>
      </c>
      <c r="I8" s="57" t="s">
        <v>32</v>
      </c>
    </row>
    <row r="9" spans="1:10" ht="72.599999999999994" thickBot="1" x14ac:dyDescent="0.35">
      <c r="A9" s="52" t="s">
        <v>110</v>
      </c>
      <c r="B9" s="49" t="s">
        <v>38</v>
      </c>
      <c r="C9" s="59" t="s">
        <v>111</v>
      </c>
      <c r="D9" s="66"/>
      <c r="E9" s="62">
        <v>10.210000000000001</v>
      </c>
      <c r="F9" s="58">
        <v>0.41</v>
      </c>
      <c r="G9" s="58">
        <v>0.08</v>
      </c>
      <c r="H9" s="58">
        <v>5.1500000000000001E-3</v>
      </c>
      <c r="I9" s="58">
        <v>10.71</v>
      </c>
    </row>
    <row r="10" spans="1:10" x14ac:dyDescent="0.3">
      <c r="A10" s="52" t="s">
        <v>107</v>
      </c>
      <c r="B10" s="50">
        <f>'Measure Community Facilities EE'!B49</f>
        <v>0</v>
      </c>
      <c r="C10" s="50">
        <f>C2</f>
        <v>39596</v>
      </c>
      <c r="D10" s="67"/>
      <c r="E10" s="60">
        <f>(E$9*$C10*2.2)/2204</f>
        <v>403.54144827586214</v>
      </c>
      <c r="F10" s="60">
        <f t="shared" ref="F10:I11" si="1">(F$9*$C10*2.2)/2204</f>
        <v>16.204896551724136</v>
      </c>
      <c r="G10" s="60">
        <f t="shared" si="1"/>
        <v>3.1619310344827594</v>
      </c>
      <c r="H10" s="60">
        <f t="shared" si="1"/>
        <v>0.20354931034482759</v>
      </c>
      <c r="I10" s="60">
        <f t="shared" si="1"/>
        <v>423.30351724137938</v>
      </c>
    </row>
    <row r="11" spans="1:10" x14ac:dyDescent="0.3">
      <c r="A11" s="52" t="s">
        <v>108</v>
      </c>
      <c r="B11" s="50">
        <f>'Measure Residential EE'!Q11/2204</f>
        <v>0</v>
      </c>
      <c r="C11" s="50">
        <f t="shared" ref="C11" si="2">C3</f>
        <v>5217.9747466874487</v>
      </c>
      <c r="D11" s="67"/>
      <c r="E11" s="60">
        <f>(E$9*$C11*2.2)/2204</f>
        <v>53.178833375723002</v>
      </c>
      <c r="F11" s="60">
        <f t="shared" si="1"/>
        <v>2.1354869426098362</v>
      </c>
      <c r="G11" s="60">
        <f t="shared" si="1"/>
        <v>0.41668037904582172</v>
      </c>
      <c r="H11" s="60">
        <f t="shared" si="1"/>
        <v>2.6823799401074773E-2</v>
      </c>
      <c r="I11" s="60">
        <f t="shared" si="1"/>
        <v>55.783085744759383</v>
      </c>
    </row>
    <row r="12" spans="1:10" x14ac:dyDescent="0.3">
      <c r="A12" s="63" t="s">
        <v>32</v>
      </c>
      <c r="B12" s="63">
        <f>SUM(B10:B11)</f>
        <v>0</v>
      </c>
      <c r="C12" s="64">
        <f>SUM(C10:C11)</f>
        <v>44813.974746687447</v>
      </c>
      <c r="D12" s="64"/>
      <c r="E12" s="64">
        <f t="shared" ref="E12:I12" si="3">SUM(E10:E11)</f>
        <v>456.72028165158514</v>
      </c>
      <c r="F12" s="64">
        <f t="shared" si="3"/>
        <v>18.340383494333974</v>
      </c>
      <c r="G12" s="64">
        <f t="shared" si="3"/>
        <v>3.5786114135285811</v>
      </c>
      <c r="H12" s="64">
        <f t="shared" si="3"/>
        <v>0.23037310974590236</v>
      </c>
      <c r="I12" s="64">
        <f t="shared" si="3"/>
        <v>479.08660298613876</v>
      </c>
    </row>
  </sheetData>
  <mergeCells count="1">
    <mergeCell ref="E7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5CAEB-C581-4C81-BEAE-6B6EC88F167E}">
  <dimension ref="A1:Z1016"/>
  <sheetViews>
    <sheetView topLeftCell="F3" workbookViewId="0">
      <selection activeCell="I18" sqref="I18"/>
    </sheetView>
  </sheetViews>
  <sheetFormatPr defaultRowHeight="14.4" x14ac:dyDescent="0.3"/>
  <cols>
    <col min="1" max="1" width="12.44140625" customWidth="1"/>
    <col min="2" max="2" width="9.5546875" customWidth="1"/>
    <col min="4" max="4" width="10.6640625" customWidth="1"/>
    <col min="5" max="5" width="10.5546875" customWidth="1"/>
    <col min="7" max="7" width="10.88671875" customWidth="1"/>
    <col min="8" max="8" width="10.33203125" customWidth="1"/>
    <col min="9" max="9" width="14.33203125" customWidth="1"/>
    <col min="13" max="13" width="9.77734375" customWidth="1"/>
    <col min="14" max="14" width="10" customWidth="1"/>
    <col min="15" max="15" width="9.5546875" customWidth="1"/>
  </cols>
  <sheetData>
    <row r="1" spans="1:26" ht="15" thickBot="1" x14ac:dyDescent="0.35">
      <c r="A1" s="1"/>
      <c r="B1" s="71" t="s">
        <v>0</v>
      </c>
      <c r="C1" s="72"/>
      <c r="D1" s="73"/>
      <c r="E1" s="71" t="s">
        <v>1</v>
      </c>
      <c r="F1" s="73"/>
      <c r="G1" s="71" t="s">
        <v>2</v>
      </c>
      <c r="H1" s="72"/>
      <c r="I1" s="72"/>
      <c r="J1" s="72"/>
      <c r="K1" s="73"/>
      <c r="L1" s="71" t="s">
        <v>3</v>
      </c>
      <c r="M1" s="72"/>
      <c r="N1" s="72"/>
      <c r="O1" s="73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s="25" customFormat="1" ht="87" thickBot="1" x14ac:dyDescent="0.35">
      <c r="A2" s="3" t="s">
        <v>4</v>
      </c>
      <c r="B2" s="3" t="s">
        <v>5</v>
      </c>
      <c r="C2" s="3" t="s">
        <v>6</v>
      </c>
      <c r="D2" s="3" t="s">
        <v>118</v>
      </c>
      <c r="E2" s="3" t="s">
        <v>7</v>
      </c>
      <c r="F2" s="3" t="s">
        <v>8</v>
      </c>
      <c r="G2" s="3" t="s">
        <v>9</v>
      </c>
      <c r="H2" s="3" t="s">
        <v>10</v>
      </c>
      <c r="I2" s="4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29.4" thickBot="1" x14ac:dyDescent="0.35">
      <c r="A3" s="6" t="s">
        <v>18</v>
      </c>
      <c r="B3" s="7">
        <v>15433</v>
      </c>
      <c r="C3" s="7">
        <v>143510</v>
      </c>
      <c r="D3" s="8">
        <v>12.8</v>
      </c>
      <c r="E3" s="7">
        <v>11212</v>
      </c>
      <c r="F3" s="9">
        <v>3559</v>
      </c>
      <c r="G3" s="9">
        <v>10424</v>
      </c>
      <c r="H3" s="10">
        <v>814</v>
      </c>
      <c r="I3" s="11">
        <v>756018</v>
      </c>
      <c r="J3" s="12">
        <v>33036</v>
      </c>
      <c r="K3" s="10">
        <v>22.9</v>
      </c>
      <c r="L3" s="9">
        <v>598174</v>
      </c>
      <c r="M3" s="7">
        <v>98182</v>
      </c>
      <c r="N3" s="8">
        <v>271</v>
      </c>
      <c r="O3" s="8">
        <v>45</v>
      </c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9.4" thickBot="1" x14ac:dyDescent="0.35">
      <c r="A4" s="6" t="s">
        <v>19</v>
      </c>
      <c r="B4" s="7">
        <v>6711</v>
      </c>
      <c r="C4" s="7">
        <v>32418</v>
      </c>
      <c r="D4" s="8">
        <v>13.3</v>
      </c>
      <c r="E4" s="7">
        <v>2447</v>
      </c>
      <c r="F4" s="10">
        <v>871</v>
      </c>
      <c r="G4" s="9">
        <v>10566</v>
      </c>
      <c r="H4" s="10">
        <v>797</v>
      </c>
      <c r="I4" s="11">
        <v>218491</v>
      </c>
      <c r="J4" s="12">
        <v>16119</v>
      </c>
      <c r="K4" s="10">
        <v>13.6</v>
      </c>
      <c r="L4" s="9">
        <v>205589</v>
      </c>
      <c r="M4" s="7">
        <v>37456</v>
      </c>
      <c r="N4" s="8">
        <v>93</v>
      </c>
      <c r="O4" s="8">
        <v>17</v>
      </c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" thickBot="1" x14ac:dyDescent="0.35">
      <c r="A5" s="6" t="s">
        <v>20</v>
      </c>
      <c r="B5" s="7">
        <v>11309</v>
      </c>
      <c r="C5" s="7">
        <v>67300</v>
      </c>
      <c r="D5" s="13">
        <v>10.88</v>
      </c>
      <c r="E5" s="7">
        <v>6186</v>
      </c>
      <c r="F5" s="9">
        <v>2631</v>
      </c>
      <c r="G5" s="9">
        <v>23928</v>
      </c>
      <c r="H5" s="9">
        <v>2199</v>
      </c>
      <c r="I5" s="11">
        <v>366835</v>
      </c>
      <c r="J5" s="12">
        <v>46915</v>
      </c>
      <c r="K5" s="10">
        <v>7.8</v>
      </c>
      <c r="L5" s="9">
        <v>392755</v>
      </c>
      <c r="M5" s="7">
        <v>108439</v>
      </c>
      <c r="N5" s="8">
        <v>178</v>
      </c>
      <c r="O5" s="8">
        <v>49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9.4" thickBot="1" x14ac:dyDescent="0.35">
      <c r="A6" s="6" t="s">
        <v>21</v>
      </c>
      <c r="B6" s="7">
        <v>16175</v>
      </c>
      <c r="C6" s="7">
        <v>71501</v>
      </c>
      <c r="D6" s="8">
        <v>12.8</v>
      </c>
      <c r="E6" s="7">
        <v>5586</v>
      </c>
      <c r="F6" s="9">
        <v>5128</v>
      </c>
      <c r="G6" s="9">
        <v>3002</v>
      </c>
      <c r="H6" s="10">
        <v>235</v>
      </c>
      <c r="I6" s="11">
        <v>223567</v>
      </c>
      <c r="J6" s="12">
        <v>38034</v>
      </c>
      <c r="K6" s="10">
        <v>5.9</v>
      </c>
      <c r="L6" s="9">
        <v>488535</v>
      </c>
      <c r="M6" s="7">
        <v>120389</v>
      </c>
      <c r="N6" s="8">
        <v>222</v>
      </c>
      <c r="O6" s="8">
        <v>55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9.4" thickBot="1" x14ac:dyDescent="0.35">
      <c r="A7" s="6" t="s">
        <v>22</v>
      </c>
      <c r="B7" s="7">
        <v>7337</v>
      </c>
      <c r="C7" s="7">
        <v>93083</v>
      </c>
      <c r="D7" s="13">
        <v>8.26</v>
      </c>
      <c r="E7" s="7">
        <v>11269</v>
      </c>
      <c r="F7" s="9">
        <v>1250</v>
      </c>
      <c r="G7" s="9">
        <v>11040</v>
      </c>
      <c r="H7" s="9">
        <v>1337</v>
      </c>
      <c r="I7" s="11">
        <v>163549</v>
      </c>
      <c r="J7" s="12">
        <v>16196</v>
      </c>
      <c r="K7" s="10">
        <v>10.1</v>
      </c>
      <c r="L7" s="9">
        <v>417708</v>
      </c>
      <c r="M7" s="7">
        <v>58068</v>
      </c>
      <c r="N7" s="8">
        <v>189</v>
      </c>
      <c r="O7" s="8">
        <v>26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9.4" thickBot="1" x14ac:dyDescent="0.35">
      <c r="A8" s="6" t="s">
        <v>23</v>
      </c>
      <c r="B8" s="7">
        <v>7728</v>
      </c>
      <c r="C8" s="7">
        <v>55326</v>
      </c>
      <c r="D8" s="13">
        <v>12.11</v>
      </c>
      <c r="E8" s="7">
        <v>4569</v>
      </c>
      <c r="F8" s="9">
        <v>1823</v>
      </c>
      <c r="G8" s="9">
        <v>12306</v>
      </c>
      <c r="H8" s="9">
        <v>1016</v>
      </c>
      <c r="I8" s="11">
        <v>327112</v>
      </c>
      <c r="J8" s="12">
        <v>25566</v>
      </c>
      <c r="K8" s="10">
        <v>12.8</v>
      </c>
      <c r="L8" s="9">
        <v>276059</v>
      </c>
      <c r="M8" s="7">
        <v>63740</v>
      </c>
      <c r="N8" s="8">
        <v>125</v>
      </c>
      <c r="O8" s="8">
        <v>29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" thickBot="1" x14ac:dyDescent="0.35">
      <c r="A9" s="6" t="s">
        <v>24</v>
      </c>
      <c r="B9" s="7">
        <v>4780</v>
      </c>
      <c r="C9" s="7">
        <v>34222</v>
      </c>
      <c r="D9" s="13">
        <v>13.05</v>
      </c>
      <c r="E9" s="7">
        <v>2622</v>
      </c>
      <c r="F9" s="9">
        <v>1128</v>
      </c>
      <c r="G9" s="9">
        <v>5378</v>
      </c>
      <c r="H9" s="10">
        <v>412</v>
      </c>
      <c r="I9" s="11">
        <v>206361</v>
      </c>
      <c r="J9" s="12">
        <v>18326</v>
      </c>
      <c r="K9" s="10">
        <v>11.3</v>
      </c>
      <c r="L9" s="9">
        <v>166183</v>
      </c>
      <c r="M9" s="7">
        <v>34575</v>
      </c>
      <c r="N9" s="8">
        <v>75</v>
      </c>
      <c r="O9" s="8">
        <v>16</v>
      </c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9.4" thickBot="1" x14ac:dyDescent="0.35">
      <c r="A10" s="6" t="s">
        <v>25</v>
      </c>
      <c r="B10" s="7">
        <v>9959</v>
      </c>
      <c r="C10" s="7">
        <v>71296</v>
      </c>
      <c r="D10" s="13">
        <v>11.42</v>
      </c>
      <c r="E10" s="7">
        <v>6243</v>
      </c>
      <c r="F10" s="9">
        <v>2349</v>
      </c>
      <c r="G10" s="9">
        <v>11453</v>
      </c>
      <c r="H10" s="9">
        <v>1003</v>
      </c>
      <c r="I10" s="11">
        <v>418490</v>
      </c>
      <c r="J10" s="12">
        <v>32946</v>
      </c>
      <c r="K10" s="10">
        <v>12.7</v>
      </c>
      <c r="L10" s="9">
        <v>363737</v>
      </c>
      <c r="M10" s="7">
        <v>75250</v>
      </c>
      <c r="N10" s="8">
        <v>165</v>
      </c>
      <c r="O10" s="8">
        <v>34</v>
      </c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" thickBot="1" x14ac:dyDescent="0.35">
      <c r="A11" s="6" t="s">
        <v>26</v>
      </c>
      <c r="B11" s="7">
        <v>3585</v>
      </c>
      <c r="C11" s="7">
        <v>25667</v>
      </c>
      <c r="D11" s="13">
        <v>12.83</v>
      </c>
      <c r="E11" s="7">
        <v>2001</v>
      </c>
      <c r="F11" s="10">
        <v>846</v>
      </c>
      <c r="G11" s="9">
        <v>4366</v>
      </c>
      <c r="H11" s="10">
        <v>340</v>
      </c>
      <c r="I11" s="11">
        <v>157409</v>
      </c>
      <c r="J11" s="12">
        <v>10171</v>
      </c>
      <c r="K11" s="10">
        <v>15.5</v>
      </c>
      <c r="L11" s="9">
        <v>125395</v>
      </c>
      <c r="M11" s="7">
        <v>26632</v>
      </c>
      <c r="N11" s="8">
        <v>57</v>
      </c>
      <c r="O11" s="8">
        <v>12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29.4" thickBot="1" x14ac:dyDescent="0.35">
      <c r="A12" s="6" t="s">
        <v>27</v>
      </c>
      <c r="B12" s="7">
        <v>5736</v>
      </c>
      <c r="C12" s="7">
        <v>41066</v>
      </c>
      <c r="D12" s="8">
        <v>12.6</v>
      </c>
      <c r="E12" s="7">
        <v>3267</v>
      </c>
      <c r="F12" s="9">
        <v>1353</v>
      </c>
      <c r="G12" s="9">
        <v>7068</v>
      </c>
      <c r="H12" s="10">
        <v>562</v>
      </c>
      <c r="I12" s="11">
        <v>245524</v>
      </c>
      <c r="J12" s="12">
        <v>16511</v>
      </c>
      <c r="K12" s="10">
        <v>14.9</v>
      </c>
      <c r="L12" s="9">
        <v>202117</v>
      </c>
      <c r="M12" s="7">
        <v>42998</v>
      </c>
      <c r="N12" s="8">
        <v>92</v>
      </c>
      <c r="O12" s="8">
        <v>20</v>
      </c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" thickBot="1" x14ac:dyDescent="0.35">
      <c r="A13" s="14" t="s">
        <v>28</v>
      </c>
      <c r="B13" s="9">
        <v>2868</v>
      </c>
      <c r="C13" s="9">
        <v>20533</v>
      </c>
      <c r="D13" s="8">
        <v>11.89</v>
      </c>
      <c r="E13" s="7">
        <v>1727</v>
      </c>
      <c r="F13" s="10">
        <v>677</v>
      </c>
      <c r="G13" s="9">
        <v>4012</v>
      </c>
      <c r="H13" s="10">
        <v>337</v>
      </c>
      <c r="I13" s="12">
        <v>128037</v>
      </c>
      <c r="J13" s="12">
        <v>8187</v>
      </c>
      <c r="K13" s="10">
        <v>15.6</v>
      </c>
      <c r="L13" s="9">
        <v>103156</v>
      </c>
      <c r="M13" s="7">
        <v>22774</v>
      </c>
      <c r="N13" s="8">
        <v>47</v>
      </c>
      <c r="O13" s="8">
        <v>10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29.4" thickBot="1" x14ac:dyDescent="0.35">
      <c r="A14" s="14" t="s">
        <v>29</v>
      </c>
      <c r="B14" s="9">
        <v>7728</v>
      </c>
      <c r="C14" s="9">
        <v>55326</v>
      </c>
      <c r="D14" s="8">
        <v>11.32</v>
      </c>
      <c r="E14" s="7">
        <v>4887</v>
      </c>
      <c r="F14" s="9">
        <v>1823</v>
      </c>
      <c r="G14" s="9">
        <v>17775</v>
      </c>
      <c r="H14" s="9">
        <v>1570</v>
      </c>
      <c r="I14" s="12">
        <v>327112</v>
      </c>
      <c r="J14" s="12">
        <v>19413</v>
      </c>
      <c r="K14" s="10">
        <v>16.899999999999999</v>
      </c>
      <c r="L14" s="9">
        <v>283217</v>
      </c>
      <c r="M14" s="7">
        <v>76178</v>
      </c>
      <c r="N14" s="8">
        <v>128</v>
      </c>
      <c r="O14" s="8">
        <v>35</v>
      </c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29.4" thickBot="1" x14ac:dyDescent="0.35">
      <c r="A15" s="14" t="s">
        <v>30</v>
      </c>
      <c r="B15" s="9">
        <v>5179</v>
      </c>
      <c r="C15" s="9">
        <v>37074</v>
      </c>
      <c r="D15" s="8">
        <v>10.51</v>
      </c>
      <c r="E15" s="7">
        <v>3527</v>
      </c>
      <c r="F15" s="9">
        <v>1222</v>
      </c>
      <c r="G15" s="9">
        <v>5763</v>
      </c>
      <c r="H15" s="10">
        <v>548</v>
      </c>
      <c r="I15" s="12">
        <v>222679</v>
      </c>
      <c r="J15" s="12">
        <v>15870</v>
      </c>
      <c r="K15" s="10">
        <v>14</v>
      </c>
      <c r="L15" s="9">
        <v>195461</v>
      </c>
      <c r="M15" s="7">
        <v>39744</v>
      </c>
      <c r="N15" s="8">
        <v>89</v>
      </c>
      <c r="O15" s="8">
        <v>18</v>
      </c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29.4" thickBot="1" x14ac:dyDescent="0.35">
      <c r="A16" s="6" t="s">
        <v>31</v>
      </c>
      <c r="B16" s="7">
        <v>16332</v>
      </c>
      <c r="C16" s="7">
        <v>74000</v>
      </c>
      <c r="D16" s="8">
        <v>15</v>
      </c>
      <c r="E16" s="7">
        <v>4980</v>
      </c>
      <c r="F16" s="7">
        <v>3266</v>
      </c>
      <c r="G16" s="7">
        <v>7400</v>
      </c>
      <c r="H16" s="8">
        <v>498</v>
      </c>
      <c r="I16" s="12">
        <v>255310</v>
      </c>
      <c r="J16" s="15">
        <v>13830</v>
      </c>
      <c r="K16" s="8">
        <v>18.5</v>
      </c>
      <c r="L16" s="9">
        <v>478450</v>
      </c>
      <c r="M16" s="7">
        <v>84511</v>
      </c>
      <c r="N16" s="8">
        <v>217</v>
      </c>
      <c r="O16" s="8">
        <v>38</v>
      </c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" thickBot="1" x14ac:dyDescent="0.35">
      <c r="A17" s="16" t="s">
        <v>32</v>
      </c>
      <c r="B17" s="17">
        <v>120860</v>
      </c>
      <c r="C17" s="17">
        <v>822322</v>
      </c>
      <c r="D17" s="18">
        <v>11.660428100000001</v>
      </c>
      <c r="E17" s="17">
        <v>70522</v>
      </c>
      <c r="F17" s="17">
        <v>27926</v>
      </c>
      <c r="G17" s="17">
        <v>134481</v>
      </c>
      <c r="H17" s="17">
        <v>11670</v>
      </c>
      <c r="I17" s="19">
        <v>4016494</v>
      </c>
      <c r="J17" s="19">
        <v>311120</v>
      </c>
      <c r="K17" s="18">
        <v>192.3</v>
      </c>
      <c r="L17" s="17">
        <v>4296536</v>
      </c>
      <c r="M17" s="17">
        <v>888938</v>
      </c>
      <c r="N17" s="17">
        <v>1949</v>
      </c>
      <c r="O17" s="18">
        <v>403</v>
      </c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" thickBot="1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29.4" thickBot="1" x14ac:dyDescent="0.35">
      <c r="A19" s="20" t="s">
        <v>33</v>
      </c>
      <c r="B19" s="21" t="s">
        <v>34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" thickBot="1" x14ac:dyDescent="0.35">
      <c r="A20" s="2"/>
      <c r="B20" s="21" t="s">
        <v>106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" thickBot="1" x14ac:dyDescent="0.35">
      <c r="A21" s="2"/>
      <c r="B21" s="21" t="s">
        <v>35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" thickBot="1" x14ac:dyDescent="0.35">
      <c r="A22" s="2"/>
      <c r="B22" s="21" t="s">
        <v>36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" thickBot="1" x14ac:dyDescent="0.35">
      <c r="A23" s="2"/>
      <c r="B23" s="21" t="s">
        <v>37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" thickBot="1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" thickBot="1" x14ac:dyDescent="0.35">
      <c r="A25" s="22"/>
      <c r="B25" s="22"/>
      <c r="C25" s="22"/>
      <c r="D25" s="22"/>
      <c r="E25" s="22"/>
      <c r="F25" s="22"/>
      <c r="G25" s="22"/>
      <c r="H25" s="2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72.599999999999994" thickBot="1" x14ac:dyDescent="0.35">
      <c r="A26" s="23" t="s">
        <v>4</v>
      </c>
      <c r="B26" s="24" t="s">
        <v>38</v>
      </c>
      <c r="C26" s="24" t="s">
        <v>39</v>
      </c>
      <c r="D26" s="24" t="s">
        <v>40</v>
      </c>
      <c r="E26" s="24" t="s">
        <v>41</v>
      </c>
      <c r="F26" s="24" t="s">
        <v>42</v>
      </c>
      <c r="G26" s="24" t="s">
        <v>43</v>
      </c>
      <c r="H26" s="24" t="s">
        <v>44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29.4" thickBot="1" x14ac:dyDescent="0.35">
      <c r="A27" s="6" t="s">
        <v>18</v>
      </c>
      <c r="B27" s="13">
        <v>271</v>
      </c>
      <c r="C27" s="15">
        <v>33036</v>
      </c>
      <c r="D27" s="15">
        <v>756018</v>
      </c>
      <c r="E27" s="13" t="s">
        <v>45</v>
      </c>
      <c r="F27" s="13" t="s">
        <v>46</v>
      </c>
      <c r="G27" s="13">
        <f>O3*3</f>
        <v>135</v>
      </c>
      <c r="H27" s="13">
        <f>17*O3</f>
        <v>765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29.4" thickBot="1" x14ac:dyDescent="0.35">
      <c r="A28" s="6" t="s">
        <v>19</v>
      </c>
      <c r="B28" s="13">
        <v>93</v>
      </c>
      <c r="C28" s="15">
        <v>16119</v>
      </c>
      <c r="D28" s="15">
        <v>218491</v>
      </c>
      <c r="E28" s="13" t="s">
        <v>45</v>
      </c>
      <c r="F28" s="13" t="s">
        <v>46</v>
      </c>
      <c r="G28" s="13">
        <f t="shared" ref="G28:G40" si="0">O4*3</f>
        <v>51</v>
      </c>
      <c r="H28" s="13">
        <f t="shared" ref="H28:H40" si="1">17*O4</f>
        <v>289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29.4" thickBot="1" x14ac:dyDescent="0.35">
      <c r="A29" s="6" t="s">
        <v>20</v>
      </c>
      <c r="B29" s="13">
        <v>178</v>
      </c>
      <c r="C29" s="15">
        <v>46915</v>
      </c>
      <c r="D29" s="15">
        <v>366835</v>
      </c>
      <c r="E29" s="13" t="s">
        <v>45</v>
      </c>
      <c r="F29" s="13" t="s">
        <v>46</v>
      </c>
      <c r="G29" s="13">
        <f t="shared" si="0"/>
        <v>147</v>
      </c>
      <c r="H29" s="13">
        <f t="shared" si="1"/>
        <v>833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29.4" thickBot="1" x14ac:dyDescent="0.35">
      <c r="A30" s="6" t="s">
        <v>21</v>
      </c>
      <c r="B30" s="13">
        <v>222</v>
      </c>
      <c r="C30" s="15">
        <v>38034</v>
      </c>
      <c r="D30" s="15">
        <v>223567</v>
      </c>
      <c r="E30" s="13" t="s">
        <v>45</v>
      </c>
      <c r="F30" s="13" t="s">
        <v>46</v>
      </c>
      <c r="G30" s="13">
        <f t="shared" si="0"/>
        <v>165</v>
      </c>
      <c r="H30" s="13">
        <f t="shared" si="1"/>
        <v>935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29.4" thickBot="1" x14ac:dyDescent="0.35">
      <c r="A31" s="6" t="s">
        <v>22</v>
      </c>
      <c r="B31" s="13">
        <v>189</v>
      </c>
      <c r="C31" s="15">
        <v>16196</v>
      </c>
      <c r="D31" s="15">
        <v>163549</v>
      </c>
      <c r="E31" s="13" t="s">
        <v>45</v>
      </c>
      <c r="F31" s="13" t="s">
        <v>46</v>
      </c>
      <c r="G31" s="13">
        <f t="shared" si="0"/>
        <v>78</v>
      </c>
      <c r="H31" s="13">
        <f t="shared" si="1"/>
        <v>442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29.4" thickBot="1" x14ac:dyDescent="0.35">
      <c r="A32" s="6" t="s">
        <v>23</v>
      </c>
      <c r="B32" s="13">
        <v>125</v>
      </c>
      <c r="C32" s="15">
        <v>25566</v>
      </c>
      <c r="D32" s="15">
        <v>327112</v>
      </c>
      <c r="E32" s="13" t="s">
        <v>45</v>
      </c>
      <c r="F32" s="13" t="s">
        <v>46</v>
      </c>
      <c r="G32" s="13">
        <f t="shared" si="0"/>
        <v>87</v>
      </c>
      <c r="H32" s="13">
        <f t="shared" si="1"/>
        <v>493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29.4" thickBot="1" x14ac:dyDescent="0.35">
      <c r="A33" s="6" t="s">
        <v>24</v>
      </c>
      <c r="B33" s="13">
        <v>75</v>
      </c>
      <c r="C33" s="15">
        <v>18326</v>
      </c>
      <c r="D33" s="15">
        <v>206361</v>
      </c>
      <c r="E33" s="13" t="s">
        <v>45</v>
      </c>
      <c r="F33" s="13" t="s">
        <v>46</v>
      </c>
      <c r="G33" s="13">
        <f t="shared" si="0"/>
        <v>48</v>
      </c>
      <c r="H33" s="13">
        <f t="shared" si="1"/>
        <v>272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9.4" thickBot="1" x14ac:dyDescent="0.35">
      <c r="A34" s="6" t="s">
        <v>25</v>
      </c>
      <c r="B34" s="13">
        <v>165</v>
      </c>
      <c r="C34" s="15">
        <v>32946</v>
      </c>
      <c r="D34" s="15">
        <v>418490</v>
      </c>
      <c r="E34" s="13" t="s">
        <v>45</v>
      </c>
      <c r="F34" s="13" t="s">
        <v>46</v>
      </c>
      <c r="G34" s="13">
        <f t="shared" si="0"/>
        <v>102</v>
      </c>
      <c r="H34" s="13">
        <f t="shared" si="1"/>
        <v>578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29.4" thickBot="1" x14ac:dyDescent="0.35">
      <c r="A35" s="6" t="s">
        <v>26</v>
      </c>
      <c r="B35" s="13">
        <v>57</v>
      </c>
      <c r="C35" s="15">
        <v>10171</v>
      </c>
      <c r="D35" s="15">
        <v>157409</v>
      </c>
      <c r="E35" s="13" t="s">
        <v>45</v>
      </c>
      <c r="F35" s="13" t="s">
        <v>46</v>
      </c>
      <c r="G35" s="13">
        <f t="shared" si="0"/>
        <v>36</v>
      </c>
      <c r="H35" s="13">
        <f t="shared" si="1"/>
        <v>204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29.4" thickBot="1" x14ac:dyDescent="0.35">
      <c r="A36" s="6" t="s">
        <v>27</v>
      </c>
      <c r="B36" s="13">
        <v>92</v>
      </c>
      <c r="C36" s="15">
        <v>16511</v>
      </c>
      <c r="D36" s="15">
        <v>245524</v>
      </c>
      <c r="E36" s="13" t="s">
        <v>45</v>
      </c>
      <c r="F36" s="13" t="s">
        <v>46</v>
      </c>
      <c r="G36" s="13">
        <f t="shared" si="0"/>
        <v>60</v>
      </c>
      <c r="H36" s="13">
        <f t="shared" si="1"/>
        <v>340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9.4" thickBot="1" x14ac:dyDescent="0.35">
      <c r="A37" s="14" t="s">
        <v>28</v>
      </c>
      <c r="B37" s="13">
        <v>47</v>
      </c>
      <c r="C37" s="15">
        <v>8187</v>
      </c>
      <c r="D37" s="15">
        <v>128037</v>
      </c>
      <c r="E37" s="13" t="s">
        <v>45</v>
      </c>
      <c r="F37" s="13" t="s">
        <v>46</v>
      </c>
      <c r="G37" s="13">
        <f t="shared" si="0"/>
        <v>30</v>
      </c>
      <c r="H37" s="13">
        <f t="shared" si="1"/>
        <v>170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29.4" thickBot="1" x14ac:dyDescent="0.35">
      <c r="A38" s="14" t="s">
        <v>29</v>
      </c>
      <c r="B38" s="13">
        <v>128</v>
      </c>
      <c r="C38" s="15">
        <v>19413</v>
      </c>
      <c r="D38" s="15">
        <v>327112</v>
      </c>
      <c r="E38" s="13" t="s">
        <v>45</v>
      </c>
      <c r="F38" s="13" t="s">
        <v>46</v>
      </c>
      <c r="G38" s="13">
        <f t="shared" si="0"/>
        <v>105</v>
      </c>
      <c r="H38" s="13">
        <f t="shared" si="1"/>
        <v>595</v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29.4" thickBot="1" x14ac:dyDescent="0.35">
      <c r="A39" s="14" t="s">
        <v>30</v>
      </c>
      <c r="B39" s="13">
        <v>89</v>
      </c>
      <c r="C39" s="15">
        <v>15870</v>
      </c>
      <c r="D39" s="15">
        <v>222679</v>
      </c>
      <c r="E39" s="13" t="s">
        <v>45</v>
      </c>
      <c r="F39" s="13" t="s">
        <v>46</v>
      </c>
      <c r="G39" s="13">
        <f t="shared" si="0"/>
        <v>54</v>
      </c>
      <c r="H39" s="13">
        <f t="shared" si="1"/>
        <v>306</v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29.4" thickBot="1" x14ac:dyDescent="0.35">
      <c r="A40" s="6" t="s">
        <v>31</v>
      </c>
      <c r="B40" s="13">
        <v>217</v>
      </c>
      <c r="C40" s="15">
        <v>13830</v>
      </c>
      <c r="D40" s="15">
        <v>255310</v>
      </c>
      <c r="E40" s="13" t="s">
        <v>45</v>
      </c>
      <c r="F40" s="13" t="s">
        <v>46</v>
      </c>
      <c r="G40" s="13">
        <f t="shared" si="0"/>
        <v>114</v>
      </c>
      <c r="H40" s="13">
        <f t="shared" si="1"/>
        <v>646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" thickBot="1" x14ac:dyDescent="0.35">
      <c r="A41" s="26" t="s">
        <v>32</v>
      </c>
      <c r="B41" s="17">
        <v>1949</v>
      </c>
      <c r="C41" s="17">
        <f>SUM(C27:C40)</f>
        <v>311120</v>
      </c>
      <c r="D41" s="17">
        <f>SUM(D27:D40)</f>
        <v>4016494</v>
      </c>
      <c r="E41" s="27"/>
      <c r="F41" s="27"/>
      <c r="G41" s="28">
        <f>SUM(G27:G40)</f>
        <v>1212</v>
      </c>
      <c r="H41" s="28">
        <f>SUM(H27:H40)</f>
        <v>6868</v>
      </c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" thickBot="1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" thickBot="1" x14ac:dyDescent="0.35">
      <c r="A43" s="20" t="s">
        <v>47</v>
      </c>
      <c r="B43" s="21" t="s">
        <v>48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" thickBot="1" x14ac:dyDescent="0.35">
      <c r="A44" s="2"/>
      <c r="B44" s="21" t="s">
        <v>49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" thickBot="1" x14ac:dyDescent="0.35">
      <c r="A45" s="2"/>
      <c r="B45" s="21" t="s">
        <v>50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" thickBot="1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" thickBot="1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" thickBot="1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" thickBot="1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" thickBot="1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" thickBot="1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" thickBot="1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" thickBot="1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" thickBot="1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" thickBot="1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" thickBot="1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" thickBot="1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" thickBot="1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" thickBot="1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" thickBot="1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" thickBot="1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" thickBot="1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" thickBot="1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" thickBot="1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" thickBot="1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" thickBot="1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" thickBot="1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" thickBot="1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" thickBot="1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" thickBot="1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" thickBot="1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" thickBot="1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" thickBot="1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" thickBot="1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" thickBot="1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" thickBot="1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" thickBot="1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" thickBot="1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" thickBot="1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" thickBot="1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" thickBot="1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" thickBot="1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" thickBot="1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" thickBot="1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" thickBot="1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" thickBot="1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" thickBot="1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" thickBot="1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" thickBot="1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" thickBot="1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" thickBot="1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" thickBot="1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" thickBot="1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" thickBot="1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" thickBot="1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" thickBot="1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" thickBot="1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" thickBot="1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" thickBot="1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" thickBot="1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" thickBot="1" x14ac:dyDescent="0.3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" thickBot="1" x14ac:dyDescent="0.3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" thickBot="1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" thickBot="1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" thickBot="1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" thickBot="1" x14ac:dyDescent="0.3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" thickBot="1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" thickBot="1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" thickBot="1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" thickBot="1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" thickBot="1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" thickBot="1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" thickBot="1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" thickBot="1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" thickBot="1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" thickBot="1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" thickBot="1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" thickBot="1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" thickBot="1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" thickBot="1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" thickBot="1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" thickBot="1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" thickBot="1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" thickBot="1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" thickBot="1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" thickBot="1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" thickBot="1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" thickBot="1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" thickBot="1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" thickBot="1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" thickBot="1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" thickBot="1" x14ac:dyDescent="0.3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" thickBot="1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" thickBot="1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" thickBot="1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" thickBot="1" x14ac:dyDescent="0.3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" thickBot="1" x14ac:dyDescent="0.3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" thickBot="1" x14ac:dyDescent="0.3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" thickBot="1" x14ac:dyDescent="0.3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" thickBot="1" x14ac:dyDescent="0.3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" thickBot="1" x14ac:dyDescent="0.3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" thickBot="1" x14ac:dyDescent="0.3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" thickBot="1" x14ac:dyDescent="0.3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" thickBot="1" x14ac:dyDescent="0.3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" thickBot="1" x14ac:dyDescent="0.3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" thickBot="1" x14ac:dyDescent="0.3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" thickBot="1" x14ac:dyDescent="0.3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" thickBot="1" x14ac:dyDescent="0.3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" thickBot="1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" thickBot="1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" thickBot="1" x14ac:dyDescent="0.3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" thickBot="1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" thickBot="1" x14ac:dyDescent="0.3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" thickBot="1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" thickBot="1" x14ac:dyDescent="0.3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" thickBot="1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" thickBot="1" x14ac:dyDescent="0.3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" thickBot="1" x14ac:dyDescent="0.3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" thickBot="1" x14ac:dyDescent="0.3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" thickBot="1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" thickBot="1" x14ac:dyDescent="0.3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" thickBot="1" x14ac:dyDescent="0.3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" thickBot="1" x14ac:dyDescent="0.3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" thickBot="1" x14ac:dyDescent="0.3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" thickBot="1" x14ac:dyDescent="0.3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" thickBot="1" x14ac:dyDescent="0.3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" thickBot="1" x14ac:dyDescent="0.3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" thickBot="1" x14ac:dyDescent="0.3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" thickBot="1" x14ac:dyDescent="0.3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" thickBot="1" x14ac:dyDescent="0.3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" thickBot="1" x14ac:dyDescent="0.3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" thickBot="1" x14ac:dyDescent="0.3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" thickBot="1" x14ac:dyDescent="0.3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" thickBot="1" x14ac:dyDescent="0.3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" thickBot="1" x14ac:dyDescent="0.3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" thickBot="1" x14ac:dyDescent="0.3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" thickBot="1" x14ac:dyDescent="0.3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" thickBot="1" x14ac:dyDescent="0.3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" thickBot="1" x14ac:dyDescent="0.3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" thickBot="1" x14ac:dyDescent="0.3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" thickBot="1" x14ac:dyDescent="0.3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" thickBot="1" x14ac:dyDescent="0.3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" thickBot="1" x14ac:dyDescent="0.3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" thickBot="1" x14ac:dyDescent="0.3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" thickBot="1" x14ac:dyDescent="0.3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" thickBot="1" x14ac:dyDescent="0.3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" thickBot="1" x14ac:dyDescent="0.3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" thickBot="1" x14ac:dyDescent="0.3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" thickBot="1" x14ac:dyDescent="0.3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" thickBot="1" x14ac:dyDescent="0.3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" thickBot="1" x14ac:dyDescent="0.3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" thickBot="1" x14ac:dyDescent="0.3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" thickBot="1" x14ac:dyDescent="0.3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" thickBot="1" x14ac:dyDescent="0.3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" thickBot="1" x14ac:dyDescent="0.3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" thickBot="1" x14ac:dyDescent="0.3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" thickBot="1" x14ac:dyDescent="0.3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" thickBot="1" x14ac:dyDescent="0.3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" thickBot="1" x14ac:dyDescent="0.3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" thickBot="1" x14ac:dyDescent="0.3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" thickBot="1" x14ac:dyDescent="0.3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" thickBot="1" x14ac:dyDescent="0.3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" thickBot="1" x14ac:dyDescent="0.3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" thickBot="1" x14ac:dyDescent="0.3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" thickBot="1" x14ac:dyDescent="0.3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" thickBot="1" x14ac:dyDescent="0.3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" thickBot="1" x14ac:dyDescent="0.3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" thickBot="1" x14ac:dyDescent="0.3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" thickBot="1" x14ac:dyDescent="0.3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" thickBot="1" x14ac:dyDescent="0.3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" thickBot="1" x14ac:dyDescent="0.3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" thickBot="1" x14ac:dyDescent="0.3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" thickBot="1" x14ac:dyDescent="0.3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" thickBot="1" x14ac:dyDescent="0.3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" thickBot="1" x14ac:dyDescent="0.3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" thickBot="1" x14ac:dyDescent="0.3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" thickBot="1" x14ac:dyDescent="0.3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" thickBot="1" x14ac:dyDescent="0.3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" thickBot="1" x14ac:dyDescent="0.3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" thickBot="1" x14ac:dyDescent="0.3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" thickBot="1" x14ac:dyDescent="0.3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" thickBot="1" x14ac:dyDescent="0.3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" thickBot="1" x14ac:dyDescent="0.3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" thickBot="1" x14ac:dyDescent="0.3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" thickBot="1" x14ac:dyDescent="0.3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" thickBot="1" x14ac:dyDescent="0.3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" thickBot="1" x14ac:dyDescent="0.3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" thickBot="1" x14ac:dyDescent="0.3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" thickBot="1" x14ac:dyDescent="0.3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" thickBot="1" x14ac:dyDescent="0.3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" thickBot="1" x14ac:dyDescent="0.3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" thickBot="1" x14ac:dyDescent="0.3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" thickBot="1" x14ac:dyDescent="0.3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" thickBot="1" x14ac:dyDescent="0.3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" thickBot="1" x14ac:dyDescent="0.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" thickBot="1" x14ac:dyDescent="0.3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" thickBot="1" x14ac:dyDescent="0.3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" thickBot="1" x14ac:dyDescent="0.3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" thickBot="1" x14ac:dyDescent="0.3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" thickBot="1" x14ac:dyDescent="0.3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" thickBot="1" x14ac:dyDescent="0.3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" thickBot="1" x14ac:dyDescent="0.3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" thickBot="1" x14ac:dyDescent="0.3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" thickBot="1" x14ac:dyDescent="0.3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" thickBot="1" x14ac:dyDescent="0.3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" thickBot="1" x14ac:dyDescent="0.3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" thickBot="1" x14ac:dyDescent="0.3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" thickBot="1" x14ac:dyDescent="0.3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" thickBot="1" x14ac:dyDescent="0.3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" thickBot="1" x14ac:dyDescent="0.3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" thickBot="1" x14ac:dyDescent="0.3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" thickBot="1" x14ac:dyDescent="0.3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" thickBot="1" x14ac:dyDescent="0.3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" thickBot="1" x14ac:dyDescent="0.3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" thickBot="1" x14ac:dyDescent="0.3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" thickBot="1" x14ac:dyDescent="0.3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" thickBot="1" x14ac:dyDescent="0.3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" thickBot="1" x14ac:dyDescent="0.3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" thickBot="1" x14ac:dyDescent="0.3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" thickBot="1" x14ac:dyDescent="0.3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" thickBot="1" x14ac:dyDescent="0.3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" thickBot="1" x14ac:dyDescent="0.3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" thickBot="1" x14ac:dyDescent="0.3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" thickBot="1" x14ac:dyDescent="0.3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" thickBot="1" x14ac:dyDescent="0.3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" thickBot="1" x14ac:dyDescent="0.3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" thickBot="1" x14ac:dyDescent="0.3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" thickBot="1" x14ac:dyDescent="0.3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" thickBot="1" x14ac:dyDescent="0.3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" thickBot="1" x14ac:dyDescent="0.3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" thickBot="1" x14ac:dyDescent="0.3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" thickBot="1" x14ac:dyDescent="0.3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" thickBot="1" x14ac:dyDescent="0.3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" thickBot="1" x14ac:dyDescent="0.3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" thickBot="1" x14ac:dyDescent="0.3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" thickBot="1" x14ac:dyDescent="0.3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" thickBot="1" x14ac:dyDescent="0.3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" thickBot="1" x14ac:dyDescent="0.3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" thickBot="1" x14ac:dyDescent="0.3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" thickBot="1" x14ac:dyDescent="0.3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" thickBot="1" x14ac:dyDescent="0.3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" thickBot="1" x14ac:dyDescent="0.3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" thickBot="1" x14ac:dyDescent="0.3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" thickBot="1" x14ac:dyDescent="0.3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" thickBot="1" x14ac:dyDescent="0.3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" thickBot="1" x14ac:dyDescent="0.3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" thickBot="1" x14ac:dyDescent="0.3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" thickBot="1" x14ac:dyDescent="0.3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" thickBot="1" x14ac:dyDescent="0.3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" thickBot="1" x14ac:dyDescent="0.3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" thickBot="1" x14ac:dyDescent="0.3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" thickBot="1" x14ac:dyDescent="0.3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" thickBot="1" x14ac:dyDescent="0.3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" thickBot="1" x14ac:dyDescent="0.3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" thickBot="1" x14ac:dyDescent="0.3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" thickBot="1" x14ac:dyDescent="0.3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" thickBot="1" x14ac:dyDescent="0.3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" thickBot="1" x14ac:dyDescent="0.3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" thickBot="1" x14ac:dyDescent="0.3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" thickBot="1" x14ac:dyDescent="0.3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" thickBot="1" x14ac:dyDescent="0.3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" thickBot="1" x14ac:dyDescent="0.3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" thickBot="1" x14ac:dyDescent="0.3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" thickBot="1" x14ac:dyDescent="0.3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" thickBot="1" x14ac:dyDescent="0.3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" thickBot="1" x14ac:dyDescent="0.3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" thickBot="1" x14ac:dyDescent="0.3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" thickBot="1" x14ac:dyDescent="0.3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" thickBot="1" x14ac:dyDescent="0.3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" thickBot="1" x14ac:dyDescent="0.3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" thickBot="1" x14ac:dyDescent="0.3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" thickBot="1" x14ac:dyDescent="0.3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" thickBot="1" x14ac:dyDescent="0.3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" thickBot="1" x14ac:dyDescent="0.3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" thickBot="1" x14ac:dyDescent="0.3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" thickBot="1" x14ac:dyDescent="0.3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" thickBot="1" x14ac:dyDescent="0.3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" thickBot="1" x14ac:dyDescent="0.3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" thickBot="1" x14ac:dyDescent="0.3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" thickBot="1" x14ac:dyDescent="0.3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" thickBot="1" x14ac:dyDescent="0.3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" thickBot="1" x14ac:dyDescent="0.3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" thickBot="1" x14ac:dyDescent="0.3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" thickBot="1" x14ac:dyDescent="0.3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" thickBot="1" x14ac:dyDescent="0.3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" thickBot="1" x14ac:dyDescent="0.3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" thickBot="1" x14ac:dyDescent="0.3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" thickBot="1" x14ac:dyDescent="0.3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" thickBot="1" x14ac:dyDescent="0.3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" thickBot="1" x14ac:dyDescent="0.3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" thickBot="1" x14ac:dyDescent="0.3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" thickBot="1" x14ac:dyDescent="0.3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" thickBot="1" x14ac:dyDescent="0.3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" thickBot="1" x14ac:dyDescent="0.3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" thickBot="1" x14ac:dyDescent="0.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" thickBot="1" x14ac:dyDescent="0.3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" thickBot="1" x14ac:dyDescent="0.3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" thickBot="1" x14ac:dyDescent="0.3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" thickBot="1" x14ac:dyDescent="0.3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" thickBot="1" x14ac:dyDescent="0.3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" thickBot="1" x14ac:dyDescent="0.3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" thickBot="1" x14ac:dyDescent="0.3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" thickBot="1" x14ac:dyDescent="0.3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" thickBot="1" x14ac:dyDescent="0.3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" thickBot="1" x14ac:dyDescent="0.3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" thickBot="1" x14ac:dyDescent="0.3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" thickBot="1" x14ac:dyDescent="0.3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" thickBot="1" x14ac:dyDescent="0.3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" thickBot="1" x14ac:dyDescent="0.3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" thickBot="1" x14ac:dyDescent="0.3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" thickBot="1" x14ac:dyDescent="0.3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" thickBot="1" x14ac:dyDescent="0.3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" thickBot="1" x14ac:dyDescent="0.3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" thickBot="1" x14ac:dyDescent="0.3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" thickBot="1" x14ac:dyDescent="0.3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" thickBot="1" x14ac:dyDescent="0.3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" thickBot="1" x14ac:dyDescent="0.3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" thickBot="1" x14ac:dyDescent="0.3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" thickBot="1" x14ac:dyDescent="0.3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" thickBot="1" x14ac:dyDescent="0.3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" thickBot="1" x14ac:dyDescent="0.3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" thickBot="1" x14ac:dyDescent="0.3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" thickBot="1" x14ac:dyDescent="0.3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" thickBot="1" x14ac:dyDescent="0.3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" thickBot="1" x14ac:dyDescent="0.3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" thickBot="1" x14ac:dyDescent="0.3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" thickBot="1" x14ac:dyDescent="0.3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" thickBot="1" x14ac:dyDescent="0.3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" thickBot="1" x14ac:dyDescent="0.3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" thickBot="1" x14ac:dyDescent="0.3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" thickBot="1" x14ac:dyDescent="0.3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" thickBot="1" x14ac:dyDescent="0.3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" thickBot="1" x14ac:dyDescent="0.3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" thickBot="1" x14ac:dyDescent="0.3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" thickBot="1" x14ac:dyDescent="0.3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" thickBot="1" x14ac:dyDescent="0.3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" thickBot="1" x14ac:dyDescent="0.3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" thickBot="1" x14ac:dyDescent="0.3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" thickBot="1" x14ac:dyDescent="0.3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" thickBot="1" x14ac:dyDescent="0.3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" thickBot="1" x14ac:dyDescent="0.3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" thickBot="1" x14ac:dyDescent="0.3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" thickBot="1" x14ac:dyDescent="0.3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" thickBot="1" x14ac:dyDescent="0.3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" thickBot="1" x14ac:dyDescent="0.3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" thickBot="1" x14ac:dyDescent="0.3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" thickBot="1" x14ac:dyDescent="0.3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" thickBot="1" x14ac:dyDescent="0.3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" thickBot="1" x14ac:dyDescent="0.3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" thickBot="1" x14ac:dyDescent="0.3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" thickBot="1" x14ac:dyDescent="0.3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" thickBot="1" x14ac:dyDescent="0.3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" thickBot="1" x14ac:dyDescent="0.3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" thickBot="1" x14ac:dyDescent="0.3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" thickBot="1" x14ac:dyDescent="0.3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" thickBot="1" x14ac:dyDescent="0.3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" thickBot="1" x14ac:dyDescent="0.3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" thickBot="1" x14ac:dyDescent="0.3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" thickBot="1" x14ac:dyDescent="0.3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" thickBot="1" x14ac:dyDescent="0.3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" thickBot="1" x14ac:dyDescent="0.3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" thickBot="1" x14ac:dyDescent="0.3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" thickBot="1" x14ac:dyDescent="0.3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" thickBot="1" x14ac:dyDescent="0.3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" thickBot="1" x14ac:dyDescent="0.3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" thickBot="1" x14ac:dyDescent="0.3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" thickBot="1" x14ac:dyDescent="0.3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" thickBot="1" x14ac:dyDescent="0.3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" thickBot="1" x14ac:dyDescent="0.3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" thickBot="1" x14ac:dyDescent="0.3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" thickBot="1" x14ac:dyDescent="0.3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" thickBot="1" x14ac:dyDescent="0.3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" thickBot="1" x14ac:dyDescent="0.3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" thickBot="1" x14ac:dyDescent="0.3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" thickBot="1" x14ac:dyDescent="0.3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" thickBot="1" x14ac:dyDescent="0.3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" thickBot="1" x14ac:dyDescent="0.3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" thickBot="1" x14ac:dyDescent="0.3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" thickBot="1" x14ac:dyDescent="0.3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" thickBot="1" x14ac:dyDescent="0.3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" thickBot="1" x14ac:dyDescent="0.3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" thickBot="1" x14ac:dyDescent="0.3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" thickBot="1" x14ac:dyDescent="0.3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" thickBot="1" x14ac:dyDescent="0.3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" thickBot="1" x14ac:dyDescent="0.3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" thickBot="1" x14ac:dyDescent="0.3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" thickBot="1" x14ac:dyDescent="0.3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" thickBot="1" x14ac:dyDescent="0.3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" thickBot="1" x14ac:dyDescent="0.3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" thickBot="1" x14ac:dyDescent="0.3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" thickBot="1" x14ac:dyDescent="0.3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" thickBot="1" x14ac:dyDescent="0.3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" thickBot="1" x14ac:dyDescent="0.3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" thickBot="1" x14ac:dyDescent="0.3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" thickBot="1" x14ac:dyDescent="0.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" thickBot="1" x14ac:dyDescent="0.3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" thickBot="1" x14ac:dyDescent="0.3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" thickBot="1" x14ac:dyDescent="0.3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" thickBot="1" x14ac:dyDescent="0.3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" thickBot="1" x14ac:dyDescent="0.3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" thickBot="1" x14ac:dyDescent="0.3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" thickBot="1" x14ac:dyDescent="0.3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" thickBot="1" x14ac:dyDescent="0.3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" thickBot="1" x14ac:dyDescent="0.3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" thickBot="1" x14ac:dyDescent="0.3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" thickBot="1" x14ac:dyDescent="0.3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" thickBot="1" x14ac:dyDescent="0.3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" thickBot="1" x14ac:dyDescent="0.3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" thickBot="1" x14ac:dyDescent="0.3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" thickBot="1" x14ac:dyDescent="0.3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" thickBot="1" x14ac:dyDescent="0.3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" thickBot="1" x14ac:dyDescent="0.3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" thickBot="1" x14ac:dyDescent="0.3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" thickBot="1" x14ac:dyDescent="0.3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" thickBot="1" x14ac:dyDescent="0.3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" thickBot="1" x14ac:dyDescent="0.3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" thickBot="1" x14ac:dyDescent="0.3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" thickBot="1" x14ac:dyDescent="0.3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" thickBot="1" x14ac:dyDescent="0.3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" thickBot="1" x14ac:dyDescent="0.3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" thickBot="1" x14ac:dyDescent="0.3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" thickBot="1" x14ac:dyDescent="0.3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" thickBot="1" x14ac:dyDescent="0.3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" thickBot="1" x14ac:dyDescent="0.3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" thickBot="1" x14ac:dyDescent="0.3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" thickBot="1" x14ac:dyDescent="0.3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" thickBot="1" x14ac:dyDescent="0.3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" thickBot="1" x14ac:dyDescent="0.3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" thickBot="1" x14ac:dyDescent="0.3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" thickBot="1" x14ac:dyDescent="0.3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" thickBot="1" x14ac:dyDescent="0.3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" thickBot="1" x14ac:dyDescent="0.3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" thickBot="1" x14ac:dyDescent="0.3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" thickBot="1" x14ac:dyDescent="0.3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" thickBot="1" x14ac:dyDescent="0.3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" thickBot="1" x14ac:dyDescent="0.3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" thickBot="1" x14ac:dyDescent="0.3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" thickBot="1" x14ac:dyDescent="0.3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" thickBot="1" x14ac:dyDescent="0.3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" thickBot="1" x14ac:dyDescent="0.3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" thickBot="1" x14ac:dyDescent="0.3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" thickBot="1" x14ac:dyDescent="0.3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" thickBot="1" x14ac:dyDescent="0.3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" thickBot="1" x14ac:dyDescent="0.3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" thickBot="1" x14ac:dyDescent="0.3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" thickBot="1" x14ac:dyDescent="0.3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" thickBot="1" x14ac:dyDescent="0.3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" thickBot="1" x14ac:dyDescent="0.3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" thickBot="1" x14ac:dyDescent="0.3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" thickBot="1" x14ac:dyDescent="0.3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" thickBot="1" x14ac:dyDescent="0.3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" thickBot="1" x14ac:dyDescent="0.3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" thickBot="1" x14ac:dyDescent="0.3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" thickBot="1" x14ac:dyDescent="0.3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" thickBot="1" x14ac:dyDescent="0.3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" thickBot="1" x14ac:dyDescent="0.3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" thickBot="1" x14ac:dyDescent="0.3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" thickBot="1" x14ac:dyDescent="0.3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" thickBot="1" x14ac:dyDescent="0.3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" thickBot="1" x14ac:dyDescent="0.3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" thickBot="1" x14ac:dyDescent="0.3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" thickBot="1" x14ac:dyDescent="0.3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" thickBot="1" x14ac:dyDescent="0.3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" thickBot="1" x14ac:dyDescent="0.3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" thickBot="1" x14ac:dyDescent="0.3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" thickBot="1" x14ac:dyDescent="0.3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" thickBot="1" x14ac:dyDescent="0.3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" thickBot="1" x14ac:dyDescent="0.3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" thickBot="1" x14ac:dyDescent="0.3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" thickBot="1" x14ac:dyDescent="0.3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" thickBot="1" x14ac:dyDescent="0.3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" thickBot="1" x14ac:dyDescent="0.3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" thickBot="1" x14ac:dyDescent="0.3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" thickBot="1" x14ac:dyDescent="0.3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" thickBot="1" x14ac:dyDescent="0.3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" thickBot="1" x14ac:dyDescent="0.3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" thickBot="1" x14ac:dyDescent="0.3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" thickBot="1" x14ac:dyDescent="0.3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" thickBot="1" x14ac:dyDescent="0.3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" thickBot="1" x14ac:dyDescent="0.3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" thickBot="1" x14ac:dyDescent="0.3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" thickBot="1" x14ac:dyDescent="0.3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" thickBot="1" x14ac:dyDescent="0.3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" thickBot="1" x14ac:dyDescent="0.3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" thickBot="1" x14ac:dyDescent="0.3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" thickBot="1" x14ac:dyDescent="0.3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" thickBot="1" x14ac:dyDescent="0.3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" thickBot="1" x14ac:dyDescent="0.3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" thickBot="1" x14ac:dyDescent="0.3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" thickBot="1" x14ac:dyDescent="0.3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" thickBot="1" x14ac:dyDescent="0.3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" thickBot="1" x14ac:dyDescent="0.3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" thickBot="1" x14ac:dyDescent="0.3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" thickBot="1" x14ac:dyDescent="0.3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" thickBot="1" x14ac:dyDescent="0.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" thickBot="1" x14ac:dyDescent="0.3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" thickBot="1" x14ac:dyDescent="0.3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" thickBot="1" x14ac:dyDescent="0.3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" thickBot="1" x14ac:dyDescent="0.3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" thickBot="1" x14ac:dyDescent="0.3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" thickBot="1" x14ac:dyDescent="0.3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" thickBot="1" x14ac:dyDescent="0.3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" thickBot="1" x14ac:dyDescent="0.3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" thickBot="1" x14ac:dyDescent="0.3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" thickBot="1" x14ac:dyDescent="0.3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" thickBot="1" x14ac:dyDescent="0.3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" thickBot="1" x14ac:dyDescent="0.3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" thickBot="1" x14ac:dyDescent="0.3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" thickBot="1" x14ac:dyDescent="0.3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" thickBot="1" x14ac:dyDescent="0.3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" thickBot="1" x14ac:dyDescent="0.3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" thickBot="1" x14ac:dyDescent="0.3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" thickBot="1" x14ac:dyDescent="0.3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" thickBot="1" x14ac:dyDescent="0.3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" thickBot="1" x14ac:dyDescent="0.3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" thickBot="1" x14ac:dyDescent="0.3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" thickBot="1" x14ac:dyDescent="0.3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" thickBot="1" x14ac:dyDescent="0.3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" thickBot="1" x14ac:dyDescent="0.3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" thickBot="1" x14ac:dyDescent="0.3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" thickBot="1" x14ac:dyDescent="0.3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" thickBot="1" x14ac:dyDescent="0.3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" thickBot="1" x14ac:dyDescent="0.3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" thickBot="1" x14ac:dyDescent="0.3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" thickBot="1" x14ac:dyDescent="0.3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" thickBot="1" x14ac:dyDescent="0.3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" thickBot="1" x14ac:dyDescent="0.3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" thickBot="1" x14ac:dyDescent="0.3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" thickBot="1" x14ac:dyDescent="0.3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" thickBot="1" x14ac:dyDescent="0.3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" thickBot="1" x14ac:dyDescent="0.3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" thickBot="1" x14ac:dyDescent="0.3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" thickBot="1" x14ac:dyDescent="0.3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" thickBot="1" x14ac:dyDescent="0.3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" thickBot="1" x14ac:dyDescent="0.3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" thickBot="1" x14ac:dyDescent="0.3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" thickBot="1" x14ac:dyDescent="0.3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" thickBot="1" x14ac:dyDescent="0.3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" thickBot="1" x14ac:dyDescent="0.3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" thickBot="1" x14ac:dyDescent="0.3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" thickBot="1" x14ac:dyDescent="0.3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" thickBot="1" x14ac:dyDescent="0.3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" thickBot="1" x14ac:dyDescent="0.3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" thickBot="1" x14ac:dyDescent="0.3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" thickBot="1" x14ac:dyDescent="0.3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" thickBot="1" x14ac:dyDescent="0.3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" thickBot="1" x14ac:dyDescent="0.3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" thickBot="1" x14ac:dyDescent="0.3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" thickBot="1" x14ac:dyDescent="0.3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" thickBot="1" x14ac:dyDescent="0.3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" thickBot="1" x14ac:dyDescent="0.3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" thickBot="1" x14ac:dyDescent="0.3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" thickBot="1" x14ac:dyDescent="0.3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" thickBot="1" x14ac:dyDescent="0.3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" thickBot="1" x14ac:dyDescent="0.3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" thickBot="1" x14ac:dyDescent="0.3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" thickBot="1" x14ac:dyDescent="0.3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" thickBot="1" x14ac:dyDescent="0.3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" thickBot="1" x14ac:dyDescent="0.3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" thickBot="1" x14ac:dyDescent="0.3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" thickBot="1" x14ac:dyDescent="0.3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" thickBot="1" x14ac:dyDescent="0.3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" thickBot="1" x14ac:dyDescent="0.3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" thickBot="1" x14ac:dyDescent="0.3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" thickBot="1" x14ac:dyDescent="0.3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" thickBot="1" x14ac:dyDescent="0.3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" thickBot="1" x14ac:dyDescent="0.3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" thickBot="1" x14ac:dyDescent="0.3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" thickBot="1" x14ac:dyDescent="0.3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" thickBot="1" x14ac:dyDescent="0.3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" thickBot="1" x14ac:dyDescent="0.3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" thickBot="1" x14ac:dyDescent="0.3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" thickBot="1" x14ac:dyDescent="0.3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" thickBot="1" x14ac:dyDescent="0.3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" thickBot="1" x14ac:dyDescent="0.3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" thickBot="1" x14ac:dyDescent="0.3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" thickBot="1" x14ac:dyDescent="0.3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" thickBot="1" x14ac:dyDescent="0.3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" thickBot="1" x14ac:dyDescent="0.3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" thickBot="1" x14ac:dyDescent="0.3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" thickBot="1" x14ac:dyDescent="0.3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" thickBot="1" x14ac:dyDescent="0.3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" thickBot="1" x14ac:dyDescent="0.3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" thickBot="1" x14ac:dyDescent="0.3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" thickBot="1" x14ac:dyDescent="0.3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" thickBot="1" x14ac:dyDescent="0.3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" thickBot="1" x14ac:dyDescent="0.3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" thickBot="1" x14ac:dyDescent="0.3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" thickBot="1" x14ac:dyDescent="0.3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" thickBot="1" x14ac:dyDescent="0.3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" thickBot="1" x14ac:dyDescent="0.3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" thickBot="1" x14ac:dyDescent="0.3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" thickBot="1" x14ac:dyDescent="0.3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" thickBot="1" x14ac:dyDescent="0.3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" thickBot="1" x14ac:dyDescent="0.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" thickBot="1" x14ac:dyDescent="0.3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" thickBot="1" x14ac:dyDescent="0.3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" thickBot="1" x14ac:dyDescent="0.3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" thickBot="1" x14ac:dyDescent="0.3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" thickBot="1" x14ac:dyDescent="0.3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" thickBot="1" x14ac:dyDescent="0.3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" thickBot="1" x14ac:dyDescent="0.3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" thickBot="1" x14ac:dyDescent="0.3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" thickBot="1" x14ac:dyDescent="0.3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" thickBot="1" x14ac:dyDescent="0.3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" thickBot="1" x14ac:dyDescent="0.3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" thickBot="1" x14ac:dyDescent="0.3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" thickBot="1" x14ac:dyDescent="0.3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" thickBot="1" x14ac:dyDescent="0.3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" thickBot="1" x14ac:dyDescent="0.3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" thickBot="1" x14ac:dyDescent="0.3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" thickBot="1" x14ac:dyDescent="0.3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" thickBot="1" x14ac:dyDescent="0.3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" thickBot="1" x14ac:dyDescent="0.3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" thickBot="1" x14ac:dyDescent="0.3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" thickBot="1" x14ac:dyDescent="0.3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" thickBot="1" x14ac:dyDescent="0.3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" thickBot="1" x14ac:dyDescent="0.3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" thickBot="1" x14ac:dyDescent="0.3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" thickBot="1" x14ac:dyDescent="0.3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" thickBot="1" x14ac:dyDescent="0.3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" thickBot="1" x14ac:dyDescent="0.3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" thickBot="1" x14ac:dyDescent="0.3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" thickBot="1" x14ac:dyDescent="0.3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" thickBot="1" x14ac:dyDescent="0.3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" thickBot="1" x14ac:dyDescent="0.3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" thickBot="1" x14ac:dyDescent="0.3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" thickBot="1" x14ac:dyDescent="0.3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" thickBot="1" x14ac:dyDescent="0.3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" thickBot="1" x14ac:dyDescent="0.3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" thickBot="1" x14ac:dyDescent="0.3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" thickBot="1" x14ac:dyDescent="0.3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" thickBot="1" x14ac:dyDescent="0.3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" thickBot="1" x14ac:dyDescent="0.3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" thickBot="1" x14ac:dyDescent="0.3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" thickBot="1" x14ac:dyDescent="0.3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" thickBot="1" x14ac:dyDescent="0.3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" thickBot="1" x14ac:dyDescent="0.3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" thickBot="1" x14ac:dyDescent="0.3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" thickBot="1" x14ac:dyDescent="0.3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" thickBot="1" x14ac:dyDescent="0.3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" thickBot="1" x14ac:dyDescent="0.3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" thickBot="1" x14ac:dyDescent="0.3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" thickBot="1" x14ac:dyDescent="0.3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" thickBot="1" x14ac:dyDescent="0.3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" thickBot="1" x14ac:dyDescent="0.3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" thickBot="1" x14ac:dyDescent="0.3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" thickBot="1" x14ac:dyDescent="0.3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" thickBot="1" x14ac:dyDescent="0.3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" thickBot="1" x14ac:dyDescent="0.3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" thickBot="1" x14ac:dyDescent="0.3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" thickBot="1" x14ac:dyDescent="0.3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" thickBot="1" x14ac:dyDescent="0.3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" thickBot="1" x14ac:dyDescent="0.3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" thickBot="1" x14ac:dyDescent="0.3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" thickBot="1" x14ac:dyDescent="0.3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" thickBot="1" x14ac:dyDescent="0.3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" thickBot="1" x14ac:dyDescent="0.3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" thickBot="1" x14ac:dyDescent="0.3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" thickBot="1" x14ac:dyDescent="0.3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" thickBot="1" x14ac:dyDescent="0.3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" thickBot="1" x14ac:dyDescent="0.3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" thickBot="1" x14ac:dyDescent="0.3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" thickBot="1" x14ac:dyDescent="0.3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" thickBot="1" x14ac:dyDescent="0.3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" thickBot="1" x14ac:dyDescent="0.3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" thickBot="1" x14ac:dyDescent="0.3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" thickBot="1" x14ac:dyDescent="0.3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" thickBot="1" x14ac:dyDescent="0.3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" thickBot="1" x14ac:dyDescent="0.3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" thickBot="1" x14ac:dyDescent="0.3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" thickBot="1" x14ac:dyDescent="0.3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" thickBot="1" x14ac:dyDescent="0.3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" thickBot="1" x14ac:dyDescent="0.3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" thickBot="1" x14ac:dyDescent="0.3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" thickBot="1" x14ac:dyDescent="0.3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" thickBot="1" x14ac:dyDescent="0.3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" thickBot="1" x14ac:dyDescent="0.3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" thickBot="1" x14ac:dyDescent="0.3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" thickBot="1" x14ac:dyDescent="0.3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" thickBot="1" x14ac:dyDescent="0.3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" thickBot="1" x14ac:dyDescent="0.3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" thickBot="1" x14ac:dyDescent="0.3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" thickBot="1" x14ac:dyDescent="0.3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" thickBot="1" x14ac:dyDescent="0.3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" thickBot="1" x14ac:dyDescent="0.3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" thickBot="1" x14ac:dyDescent="0.3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" thickBot="1" x14ac:dyDescent="0.3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" thickBot="1" x14ac:dyDescent="0.3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" thickBot="1" x14ac:dyDescent="0.3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" thickBot="1" x14ac:dyDescent="0.3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" thickBot="1" x14ac:dyDescent="0.3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" thickBot="1" x14ac:dyDescent="0.3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" thickBot="1" x14ac:dyDescent="0.3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" thickBot="1" x14ac:dyDescent="0.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" thickBot="1" x14ac:dyDescent="0.3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" thickBot="1" x14ac:dyDescent="0.3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" thickBot="1" x14ac:dyDescent="0.3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" thickBot="1" x14ac:dyDescent="0.3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" thickBot="1" x14ac:dyDescent="0.3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" thickBot="1" x14ac:dyDescent="0.3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" thickBot="1" x14ac:dyDescent="0.3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" thickBot="1" x14ac:dyDescent="0.3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" thickBot="1" x14ac:dyDescent="0.3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" thickBot="1" x14ac:dyDescent="0.3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" thickBot="1" x14ac:dyDescent="0.3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" thickBot="1" x14ac:dyDescent="0.3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" thickBot="1" x14ac:dyDescent="0.3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" thickBot="1" x14ac:dyDescent="0.3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" thickBot="1" x14ac:dyDescent="0.3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" thickBot="1" x14ac:dyDescent="0.3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" thickBot="1" x14ac:dyDescent="0.3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" thickBot="1" x14ac:dyDescent="0.3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" thickBot="1" x14ac:dyDescent="0.3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" thickBot="1" x14ac:dyDescent="0.3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" thickBot="1" x14ac:dyDescent="0.3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" thickBot="1" x14ac:dyDescent="0.3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" thickBot="1" x14ac:dyDescent="0.3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" thickBot="1" x14ac:dyDescent="0.3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" thickBot="1" x14ac:dyDescent="0.3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" thickBot="1" x14ac:dyDescent="0.3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" thickBot="1" x14ac:dyDescent="0.3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" thickBot="1" x14ac:dyDescent="0.3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" thickBot="1" x14ac:dyDescent="0.3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" thickBot="1" x14ac:dyDescent="0.3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" thickBot="1" x14ac:dyDescent="0.3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" thickBot="1" x14ac:dyDescent="0.3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" thickBot="1" x14ac:dyDescent="0.3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" thickBot="1" x14ac:dyDescent="0.3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" thickBot="1" x14ac:dyDescent="0.3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" thickBot="1" x14ac:dyDescent="0.3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" thickBot="1" x14ac:dyDescent="0.3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" thickBot="1" x14ac:dyDescent="0.3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" thickBot="1" x14ac:dyDescent="0.3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" thickBot="1" x14ac:dyDescent="0.3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" thickBot="1" x14ac:dyDescent="0.3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" thickBot="1" x14ac:dyDescent="0.3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" thickBot="1" x14ac:dyDescent="0.3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" thickBot="1" x14ac:dyDescent="0.3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" thickBot="1" x14ac:dyDescent="0.3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" thickBot="1" x14ac:dyDescent="0.3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" thickBot="1" x14ac:dyDescent="0.3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" thickBot="1" x14ac:dyDescent="0.3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" thickBot="1" x14ac:dyDescent="0.3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" thickBot="1" x14ac:dyDescent="0.3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" thickBot="1" x14ac:dyDescent="0.3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" thickBot="1" x14ac:dyDescent="0.3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" thickBot="1" x14ac:dyDescent="0.3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" thickBot="1" x14ac:dyDescent="0.3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" thickBot="1" x14ac:dyDescent="0.3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" thickBot="1" x14ac:dyDescent="0.3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" thickBot="1" x14ac:dyDescent="0.3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" thickBot="1" x14ac:dyDescent="0.3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" thickBot="1" x14ac:dyDescent="0.3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" thickBot="1" x14ac:dyDescent="0.3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" thickBot="1" x14ac:dyDescent="0.3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" thickBot="1" x14ac:dyDescent="0.3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" thickBot="1" x14ac:dyDescent="0.3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" thickBot="1" x14ac:dyDescent="0.3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" thickBot="1" x14ac:dyDescent="0.3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" thickBot="1" x14ac:dyDescent="0.3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" thickBot="1" x14ac:dyDescent="0.3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" thickBot="1" x14ac:dyDescent="0.3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" thickBot="1" x14ac:dyDescent="0.3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" thickBot="1" x14ac:dyDescent="0.3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" thickBot="1" x14ac:dyDescent="0.3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" thickBot="1" x14ac:dyDescent="0.3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" thickBot="1" x14ac:dyDescent="0.3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" thickBot="1" x14ac:dyDescent="0.3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" thickBot="1" x14ac:dyDescent="0.3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" thickBot="1" x14ac:dyDescent="0.3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" thickBot="1" x14ac:dyDescent="0.3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" thickBot="1" x14ac:dyDescent="0.3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" thickBot="1" x14ac:dyDescent="0.3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" thickBot="1" x14ac:dyDescent="0.3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" thickBot="1" x14ac:dyDescent="0.3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" thickBot="1" x14ac:dyDescent="0.3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" thickBot="1" x14ac:dyDescent="0.3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" thickBot="1" x14ac:dyDescent="0.3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" thickBot="1" x14ac:dyDescent="0.3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" thickBot="1" x14ac:dyDescent="0.3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" thickBot="1" x14ac:dyDescent="0.3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" thickBot="1" x14ac:dyDescent="0.3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" thickBot="1" x14ac:dyDescent="0.3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" thickBot="1" x14ac:dyDescent="0.3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" thickBot="1" x14ac:dyDescent="0.3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" thickBot="1" x14ac:dyDescent="0.3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" thickBot="1" x14ac:dyDescent="0.3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" thickBot="1" x14ac:dyDescent="0.3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" thickBot="1" x14ac:dyDescent="0.3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" thickBot="1" x14ac:dyDescent="0.3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" thickBot="1" x14ac:dyDescent="0.3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" thickBot="1" x14ac:dyDescent="0.3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" thickBot="1" x14ac:dyDescent="0.3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" thickBot="1" x14ac:dyDescent="0.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" thickBot="1" x14ac:dyDescent="0.3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" thickBot="1" x14ac:dyDescent="0.3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" thickBot="1" x14ac:dyDescent="0.3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" thickBot="1" x14ac:dyDescent="0.3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" thickBot="1" x14ac:dyDescent="0.3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" thickBot="1" x14ac:dyDescent="0.3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" thickBot="1" x14ac:dyDescent="0.3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" thickBot="1" x14ac:dyDescent="0.3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" thickBot="1" x14ac:dyDescent="0.3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" thickBot="1" x14ac:dyDescent="0.3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" thickBot="1" x14ac:dyDescent="0.3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" thickBot="1" x14ac:dyDescent="0.3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" thickBot="1" x14ac:dyDescent="0.3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" thickBot="1" x14ac:dyDescent="0.3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" thickBot="1" x14ac:dyDescent="0.3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" thickBot="1" x14ac:dyDescent="0.3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" thickBot="1" x14ac:dyDescent="0.3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" thickBot="1" x14ac:dyDescent="0.3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" thickBot="1" x14ac:dyDescent="0.3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" thickBot="1" x14ac:dyDescent="0.3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" thickBot="1" x14ac:dyDescent="0.3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" thickBot="1" x14ac:dyDescent="0.3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" thickBot="1" x14ac:dyDescent="0.3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" thickBot="1" x14ac:dyDescent="0.3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" thickBot="1" x14ac:dyDescent="0.3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" thickBot="1" x14ac:dyDescent="0.3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" thickBot="1" x14ac:dyDescent="0.3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" thickBot="1" x14ac:dyDescent="0.3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" thickBot="1" x14ac:dyDescent="0.3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" thickBot="1" x14ac:dyDescent="0.3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" thickBot="1" x14ac:dyDescent="0.3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" thickBot="1" x14ac:dyDescent="0.3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" thickBot="1" x14ac:dyDescent="0.3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" thickBot="1" x14ac:dyDescent="0.3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" thickBot="1" x14ac:dyDescent="0.3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" thickBot="1" x14ac:dyDescent="0.3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" thickBot="1" x14ac:dyDescent="0.3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" thickBot="1" x14ac:dyDescent="0.3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" thickBot="1" x14ac:dyDescent="0.3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" thickBot="1" x14ac:dyDescent="0.3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" thickBot="1" x14ac:dyDescent="0.3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" thickBot="1" x14ac:dyDescent="0.3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" thickBot="1" x14ac:dyDescent="0.3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" thickBot="1" x14ac:dyDescent="0.3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" thickBot="1" x14ac:dyDescent="0.3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" thickBot="1" x14ac:dyDescent="0.3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" thickBot="1" x14ac:dyDescent="0.3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" thickBot="1" x14ac:dyDescent="0.3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" thickBot="1" x14ac:dyDescent="0.3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" thickBot="1" x14ac:dyDescent="0.3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" thickBot="1" x14ac:dyDescent="0.3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" thickBot="1" x14ac:dyDescent="0.3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" thickBot="1" x14ac:dyDescent="0.3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" thickBot="1" x14ac:dyDescent="0.3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" thickBot="1" x14ac:dyDescent="0.3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" thickBot="1" x14ac:dyDescent="0.3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" thickBot="1" x14ac:dyDescent="0.3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" thickBot="1" x14ac:dyDescent="0.3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" thickBot="1" x14ac:dyDescent="0.3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" thickBot="1" x14ac:dyDescent="0.3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" thickBot="1" x14ac:dyDescent="0.3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" thickBot="1" x14ac:dyDescent="0.3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" thickBot="1" x14ac:dyDescent="0.3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" thickBot="1" x14ac:dyDescent="0.3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" thickBot="1" x14ac:dyDescent="0.3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" thickBot="1" x14ac:dyDescent="0.3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" thickBot="1" x14ac:dyDescent="0.3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" thickBot="1" x14ac:dyDescent="0.3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" thickBot="1" x14ac:dyDescent="0.3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" thickBot="1" x14ac:dyDescent="0.3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" thickBot="1" x14ac:dyDescent="0.3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" thickBot="1" x14ac:dyDescent="0.3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" thickBot="1" x14ac:dyDescent="0.3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" thickBot="1" x14ac:dyDescent="0.3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" thickBot="1" x14ac:dyDescent="0.3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" thickBot="1" x14ac:dyDescent="0.3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" thickBot="1" x14ac:dyDescent="0.3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" thickBot="1" x14ac:dyDescent="0.3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" thickBot="1" x14ac:dyDescent="0.3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" thickBot="1" x14ac:dyDescent="0.3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" thickBot="1" x14ac:dyDescent="0.3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" thickBot="1" x14ac:dyDescent="0.3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" thickBot="1" x14ac:dyDescent="0.3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" thickBot="1" x14ac:dyDescent="0.3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" thickBot="1" x14ac:dyDescent="0.3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" thickBot="1" x14ac:dyDescent="0.3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" thickBot="1" x14ac:dyDescent="0.3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" thickBot="1" x14ac:dyDescent="0.3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" thickBot="1" x14ac:dyDescent="0.3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" thickBot="1" x14ac:dyDescent="0.3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" thickBot="1" x14ac:dyDescent="0.3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" thickBot="1" x14ac:dyDescent="0.3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" thickBot="1" x14ac:dyDescent="0.3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" thickBot="1" x14ac:dyDescent="0.3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" thickBot="1" x14ac:dyDescent="0.3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" thickBot="1" x14ac:dyDescent="0.3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" thickBot="1" x14ac:dyDescent="0.3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" thickBot="1" x14ac:dyDescent="0.3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" thickBot="1" x14ac:dyDescent="0.3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" thickBot="1" x14ac:dyDescent="0.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" thickBot="1" x14ac:dyDescent="0.3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" thickBot="1" x14ac:dyDescent="0.3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" thickBot="1" x14ac:dyDescent="0.3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" thickBot="1" x14ac:dyDescent="0.3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" thickBot="1" x14ac:dyDescent="0.3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" thickBot="1" x14ac:dyDescent="0.3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" thickBot="1" x14ac:dyDescent="0.3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" thickBot="1" x14ac:dyDescent="0.3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" thickBot="1" x14ac:dyDescent="0.3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" thickBot="1" x14ac:dyDescent="0.3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" thickBot="1" x14ac:dyDescent="0.3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" thickBot="1" x14ac:dyDescent="0.3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" thickBot="1" x14ac:dyDescent="0.3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" thickBot="1" x14ac:dyDescent="0.3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" thickBot="1" x14ac:dyDescent="0.3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" thickBot="1" x14ac:dyDescent="0.3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" thickBot="1" x14ac:dyDescent="0.3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" thickBot="1" x14ac:dyDescent="0.3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" thickBot="1" x14ac:dyDescent="0.3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" thickBot="1" x14ac:dyDescent="0.3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" thickBot="1" x14ac:dyDescent="0.3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" thickBot="1" x14ac:dyDescent="0.3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" thickBot="1" x14ac:dyDescent="0.3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" thickBot="1" x14ac:dyDescent="0.3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" thickBot="1" x14ac:dyDescent="0.3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" thickBot="1" x14ac:dyDescent="0.3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" thickBot="1" x14ac:dyDescent="0.3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" thickBot="1" x14ac:dyDescent="0.3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" thickBot="1" x14ac:dyDescent="0.3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" thickBot="1" x14ac:dyDescent="0.3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" thickBot="1" x14ac:dyDescent="0.3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" thickBot="1" x14ac:dyDescent="0.3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" thickBot="1" x14ac:dyDescent="0.3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" thickBot="1" x14ac:dyDescent="0.3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" thickBot="1" x14ac:dyDescent="0.3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" thickBot="1" x14ac:dyDescent="0.3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" thickBot="1" x14ac:dyDescent="0.3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" thickBot="1" x14ac:dyDescent="0.3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" thickBot="1" x14ac:dyDescent="0.3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" thickBot="1" x14ac:dyDescent="0.3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" thickBot="1" x14ac:dyDescent="0.3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" thickBot="1" x14ac:dyDescent="0.3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" thickBot="1" x14ac:dyDescent="0.3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" thickBot="1" x14ac:dyDescent="0.3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" thickBot="1" x14ac:dyDescent="0.3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" thickBot="1" x14ac:dyDescent="0.3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" thickBot="1" x14ac:dyDescent="0.3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" thickBot="1" x14ac:dyDescent="0.3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" thickBot="1" x14ac:dyDescent="0.3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" thickBot="1" x14ac:dyDescent="0.3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" thickBot="1" x14ac:dyDescent="0.3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" thickBot="1" x14ac:dyDescent="0.3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" thickBot="1" x14ac:dyDescent="0.3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" thickBot="1" x14ac:dyDescent="0.3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" thickBot="1" x14ac:dyDescent="0.3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" thickBot="1" x14ac:dyDescent="0.3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" thickBot="1" x14ac:dyDescent="0.3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" thickBot="1" x14ac:dyDescent="0.3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" thickBot="1" x14ac:dyDescent="0.3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" thickBot="1" x14ac:dyDescent="0.3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" thickBot="1" x14ac:dyDescent="0.3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" thickBot="1" x14ac:dyDescent="0.3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" thickBot="1" x14ac:dyDescent="0.3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" thickBot="1" x14ac:dyDescent="0.3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" thickBot="1" x14ac:dyDescent="0.3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5" thickBot="1" x14ac:dyDescent="0.3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15" thickBot="1" x14ac:dyDescent="0.35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15" thickBot="1" x14ac:dyDescent="0.35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15" thickBot="1" x14ac:dyDescent="0.35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ht="15" thickBot="1" x14ac:dyDescent="0.35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1:26" ht="15" thickBot="1" x14ac:dyDescent="0.35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1:26" ht="15" thickBot="1" x14ac:dyDescent="0.35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1:26" ht="15" thickBot="1" x14ac:dyDescent="0.35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</row>
    <row r="1009" spans="1:26" ht="15" thickBot="1" x14ac:dyDescent="0.35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</row>
    <row r="1010" spans="1:26" ht="15" thickBot="1" x14ac:dyDescent="0.35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</row>
    <row r="1011" spans="1:26" ht="15" thickBot="1" x14ac:dyDescent="0.35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</row>
    <row r="1012" spans="1:26" ht="15" thickBot="1" x14ac:dyDescent="0.35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</row>
    <row r="1013" spans="1:26" ht="15" thickBot="1" x14ac:dyDescent="0.35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</row>
    <row r="1014" spans="1:26" ht="15" thickBot="1" x14ac:dyDescent="0.35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</row>
    <row r="1015" spans="1:26" ht="15" thickBot="1" x14ac:dyDescent="0.35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</row>
    <row r="1016" spans="1:26" ht="15" thickBot="1" x14ac:dyDescent="0.35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</row>
  </sheetData>
  <mergeCells count="4">
    <mergeCell ref="B1:D1"/>
    <mergeCell ref="E1:F1"/>
    <mergeCell ref="G1:K1"/>
    <mergeCell ref="L1: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3FE50-3FFB-4BC9-9925-9C6BFB2031A3}">
  <dimension ref="A1:AA4"/>
  <sheetViews>
    <sheetView topLeftCell="T1" workbookViewId="0">
      <selection activeCell="P8" sqref="P8"/>
    </sheetView>
  </sheetViews>
  <sheetFormatPr defaultRowHeight="14.4" x14ac:dyDescent="0.3"/>
  <cols>
    <col min="1" max="1" width="11.109375" customWidth="1"/>
    <col min="2" max="2" width="11.21875" customWidth="1"/>
    <col min="3" max="3" width="11" bestFit="1" customWidth="1"/>
    <col min="4" max="4" width="13.77734375" customWidth="1"/>
    <col min="5" max="5" width="11" customWidth="1"/>
    <col min="6" max="6" width="12.109375" customWidth="1"/>
    <col min="7" max="7" width="10.88671875" customWidth="1"/>
    <col min="8" max="8" width="11" bestFit="1" customWidth="1"/>
    <col min="9" max="9" width="14" bestFit="1" customWidth="1"/>
    <col min="10" max="11" width="12.21875" bestFit="1" customWidth="1"/>
    <col min="12" max="12" width="11.21875" customWidth="1"/>
    <col min="13" max="13" width="12.21875" bestFit="1" customWidth="1"/>
    <col min="14" max="14" width="11" bestFit="1" customWidth="1"/>
    <col min="15" max="15" width="12.77734375" bestFit="1" customWidth="1"/>
    <col min="16" max="16" width="12.88671875" bestFit="1" customWidth="1"/>
    <col min="17" max="17" width="12.6640625" bestFit="1" customWidth="1"/>
    <col min="18" max="18" width="11.33203125" customWidth="1"/>
    <col min="19" max="19" width="12.109375" customWidth="1"/>
    <col min="20" max="20" width="15.33203125" bestFit="1" customWidth="1"/>
    <col min="21" max="21" width="13.5546875" bestFit="1" customWidth="1"/>
    <col min="22" max="22" width="14.88671875" customWidth="1"/>
    <col min="23" max="23" width="10.77734375" bestFit="1" customWidth="1"/>
    <col min="24" max="24" width="14.33203125" customWidth="1"/>
    <col min="25" max="25" width="14.44140625" customWidth="1"/>
    <col min="26" max="26" width="10.109375" customWidth="1"/>
    <col min="27" max="27" width="12.109375" customWidth="1"/>
  </cols>
  <sheetData>
    <row r="1" spans="1:27" ht="28.2" customHeight="1" x14ac:dyDescent="0.3">
      <c r="A1" s="30"/>
      <c r="B1" s="75" t="s">
        <v>52</v>
      </c>
      <c r="C1" s="76"/>
      <c r="D1" s="76"/>
      <c r="E1" s="76"/>
      <c r="F1" s="76"/>
      <c r="G1" s="76"/>
      <c r="H1" s="76"/>
      <c r="I1" s="76"/>
      <c r="J1" s="77"/>
      <c r="K1" s="74" t="s">
        <v>1</v>
      </c>
      <c r="L1" s="74"/>
      <c r="M1" s="74"/>
      <c r="N1" s="74"/>
      <c r="O1" s="74"/>
      <c r="P1" s="74"/>
      <c r="Q1" s="33"/>
      <c r="R1" s="33"/>
      <c r="S1" s="74" t="s">
        <v>3</v>
      </c>
      <c r="T1" s="74"/>
      <c r="U1" s="74"/>
      <c r="V1" s="74"/>
      <c r="W1" s="74"/>
      <c r="X1" s="74"/>
      <c r="Y1" s="74"/>
      <c r="Z1" s="74"/>
      <c r="AA1" s="74"/>
    </row>
    <row r="2" spans="1:27" ht="129.6" x14ac:dyDescent="0.3">
      <c r="A2" s="31" t="s">
        <v>102</v>
      </c>
      <c r="B2" s="31" t="s">
        <v>53</v>
      </c>
      <c r="C2" s="31" t="s">
        <v>54</v>
      </c>
      <c r="D2" s="31" t="s">
        <v>55</v>
      </c>
      <c r="E2" s="31" t="s">
        <v>56</v>
      </c>
      <c r="F2" s="31" t="s">
        <v>57</v>
      </c>
      <c r="G2" s="31" t="s">
        <v>58</v>
      </c>
      <c r="H2" s="31" t="s">
        <v>78</v>
      </c>
      <c r="I2" s="31" t="s">
        <v>59</v>
      </c>
      <c r="J2" s="31" t="s">
        <v>60</v>
      </c>
      <c r="K2" s="31" t="s">
        <v>61</v>
      </c>
      <c r="L2" s="31" t="s">
        <v>62</v>
      </c>
      <c r="M2" s="31" t="s">
        <v>63</v>
      </c>
      <c r="N2" s="31" t="s">
        <v>64</v>
      </c>
      <c r="O2" s="31" t="s">
        <v>65</v>
      </c>
      <c r="P2" s="31" t="s">
        <v>66</v>
      </c>
      <c r="Q2" s="31" t="s">
        <v>68</v>
      </c>
      <c r="R2" s="31" t="s">
        <v>69</v>
      </c>
      <c r="S2" s="31" t="s">
        <v>70</v>
      </c>
      <c r="T2" s="31" t="s">
        <v>71</v>
      </c>
      <c r="U2" s="31" t="s">
        <v>72</v>
      </c>
      <c r="V2" s="31" t="s">
        <v>73</v>
      </c>
      <c r="W2" s="31" t="s">
        <v>41</v>
      </c>
      <c r="X2" s="31" t="s">
        <v>92</v>
      </c>
      <c r="Y2" s="31" t="s">
        <v>95</v>
      </c>
      <c r="Z2" s="31" t="s">
        <v>96</v>
      </c>
      <c r="AA2" s="31" t="s">
        <v>98</v>
      </c>
    </row>
    <row r="3" spans="1:27" ht="43.2" x14ac:dyDescent="0.3">
      <c r="A3" s="34" t="s">
        <v>51</v>
      </c>
      <c r="B3" s="35">
        <v>29</v>
      </c>
      <c r="C3" s="36">
        <v>5277</v>
      </c>
      <c r="D3" s="36">
        <f>C3*B3</f>
        <v>153033</v>
      </c>
      <c r="E3" s="36">
        <f>D3/12.83</f>
        <v>11927.747466874513</v>
      </c>
      <c r="F3" s="37">
        <v>0.1</v>
      </c>
      <c r="G3" s="36">
        <f>0.9*D3</f>
        <v>137729.70000000001</v>
      </c>
      <c r="H3" s="36">
        <f>(D3-G3)/12.83</f>
        <v>1192.7747466874503</v>
      </c>
      <c r="I3" s="38">
        <f>(D3-G3)*0.63</f>
        <v>9641.0789999999924</v>
      </c>
      <c r="J3" s="36">
        <f>22.45*H3</f>
        <v>26777.793063133257</v>
      </c>
      <c r="K3" s="36">
        <v>20126</v>
      </c>
      <c r="L3" s="39">
        <v>0.2</v>
      </c>
      <c r="M3" s="40">
        <f>K3*(1-L3)</f>
        <v>16100.800000000001</v>
      </c>
      <c r="N3" s="40">
        <f>K3-M3</f>
        <v>4025.1999999999989</v>
      </c>
      <c r="O3" s="41">
        <f>5.85*N3</f>
        <v>23547.419999999991</v>
      </c>
      <c r="P3" s="36">
        <f>22.45*N3</f>
        <v>90365.739999999976</v>
      </c>
      <c r="Q3" s="36">
        <f>(E3+K3) * 22.45</f>
        <v>719606.63063133275</v>
      </c>
      <c r="R3" s="40">
        <f>N3+H3</f>
        <v>5217.9747466874487</v>
      </c>
      <c r="S3" s="42">
        <f>P3+J3</f>
        <v>117143.53306313323</v>
      </c>
      <c r="T3" s="41">
        <f>O3+I3</f>
        <v>33188.498999999982</v>
      </c>
      <c r="U3" s="43">
        <f>29*36000</f>
        <v>1044000</v>
      </c>
      <c r="V3" s="44">
        <f>U3/T3</f>
        <v>31.45668021925308</v>
      </c>
      <c r="W3" s="34" t="s">
        <v>67</v>
      </c>
      <c r="X3" s="32">
        <f>3*S3/2204</f>
        <v>159.45127004963689</v>
      </c>
      <c r="Y3" s="45">
        <f>17*S3/2204</f>
        <v>903.55719694794232</v>
      </c>
      <c r="Z3" s="45">
        <f>Y3+X3</f>
        <v>1063.0084669975793</v>
      </c>
      <c r="AA3" s="46">
        <f>U3/Z3</f>
        <v>982.11823556658226</v>
      </c>
    </row>
    <row r="4" spans="1:27" ht="100.8" x14ac:dyDescent="0.3">
      <c r="A4" s="34" t="s">
        <v>103</v>
      </c>
      <c r="B4" s="47" t="s">
        <v>74</v>
      </c>
      <c r="C4" s="34" t="s">
        <v>104</v>
      </c>
      <c r="D4" s="47" t="s">
        <v>75</v>
      </c>
      <c r="E4" s="34" t="s">
        <v>76</v>
      </c>
      <c r="F4" s="34" t="s">
        <v>77</v>
      </c>
      <c r="G4" s="34" t="s">
        <v>81</v>
      </c>
      <c r="H4" s="34" t="s">
        <v>79</v>
      </c>
      <c r="I4" s="34" t="s">
        <v>100</v>
      </c>
      <c r="J4" s="34" t="s">
        <v>80</v>
      </c>
      <c r="K4" s="34" t="s">
        <v>105</v>
      </c>
      <c r="L4" s="34" t="s">
        <v>77</v>
      </c>
      <c r="M4" s="34" t="s">
        <v>82</v>
      </c>
      <c r="N4" s="34" t="s">
        <v>83</v>
      </c>
      <c r="O4" s="34" t="s">
        <v>88</v>
      </c>
      <c r="P4" s="34" t="s">
        <v>85</v>
      </c>
      <c r="Q4" s="34" t="s">
        <v>86</v>
      </c>
      <c r="R4" s="34" t="s">
        <v>87</v>
      </c>
      <c r="S4" s="34" t="s">
        <v>89</v>
      </c>
      <c r="T4" s="34" t="s">
        <v>90</v>
      </c>
      <c r="U4" s="34" t="s">
        <v>101</v>
      </c>
      <c r="V4" s="34" t="s">
        <v>91</v>
      </c>
      <c r="W4" s="47"/>
      <c r="X4" s="48" t="s">
        <v>93</v>
      </c>
      <c r="Y4" s="34" t="s">
        <v>94</v>
      </c>
      <c r="Z4" s="34" t="s">
        <v>97</v>
      </c>
      <c r="AA4" s="34" t="s">
        <v>99</v>
      </c>
    </row>
  </sheetData>
  <mergeCells count="3">
    <mergeCell ref="K1:P1"/>
    <mergeCell ref="S1:AA1"/>
    <mergeCell ref="B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Measure Community Facilities EE</vt:lpstr>
      <vt:lpstr>Measure Residential 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Gavin Dixon</dc:creator>
  <cp:lastModifiedBy>Gavin Dixon</cp:lastModifiedBy>
  <dcterms:created xsi:type="dcterms:W3CDTF">2024-03-30T18:32:04Z</dcterms:created>
  <dcterms:modified xsi:type="dcterms:W3CDTF">2024-04-01T18:15:42Z</dcterms:modified>
</cp:coreProperties>
</file>