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https://lehighvalleypc.sharepoint.com/sites/581-SpecificGrantandContractWork/Shared Documents/581-12 US EPA CPRG Implementation Grant/submission documents/Project Narrative/"/>
    </mc:Choice>
  </mc:AlternateContent>
  <xr:revisionPtr revIDLastSave="905" documentId="8_{85B4FD9C-34A1-459F-8EA4-5F9EE70C671D}" xr6:coauthVersionLast="47" xr6:coauthVersionMax="47" xr10:uidLastSave="{06F87B46-BF06-407A-AD8B-4F1666E27802}"/>
  <workbookProtection lockStructure="1"/>
  <bookViews>
    <workbookView xWindow="-110" yWindow="-110" windowWidth="19420" windowHeight="10420" tabRatio="750" xr2:uid="{CF8A29B4-3AB0-432F-85F0-1A1E905FF19C}"/>
  </bookViews>
  <sheets>
    <sheet name="Cover Page" sheetId="25" r:id="rId1"/>
    <sheet name="Total Budget" sheetId="22" r:id="rId2"/>
    <sheet name="Budget by Year" sheetId="23" r:id="rId3"/>
    <sheet name="Budget by Project" sheetId="24" r:id="rId4"/>
    <sheet name="Site 1" sheetId="2" r:id="rId5"/>
    <sheet name="Site 2" sheetId="4" r:id="rId6"/>
    <sheet name="Site 3" sheetId="5" r:id="rId7"/>
    <sheet name="Site 4" sheetId="6" r:id="rId8"/>
    <sheet name="Site 5" sheetId="7" r:id="rId9"/>
    <sheet name="Site 6" sheetId="8" r:id="rId10"/>
    <sheet name="Site 7" sheetId="9" r:id="rId11"/>
    <sheet name="Site 8" sheetId="10" r:id="rId12"/>
    <sheet name="Site 9" sheetId="11" r:id="rId13"/>
    <sheet name="Site 10" sheetId="19" r:id="rId14"/>
    <sheet name="Site 11" sheetId="12" r:id="rId15"/>
    <sheet name="Site 12" sheetId="13" r:id="rId16"/>
    <sheet name="Site 13" sheetId="14" r:id="rId17"/>
    <sheet name="Site 14" sheetId="16" r:id="rId18"/>
    <sheet name="Site 15" sheetId="17" r:id="rId19"/>
    <sheet name="Site 16" sheetId="18" r:id="rId20"/>
    <sheet name="Site 17" sheetId="15" r:id="rId21"/>
    <sheet name="Site 18" sheetId="20" r:id="rId22"/>
    <sheet name="Site 19" sheetId="21" r:id="rId2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9" i="10" l="1"/>
  <c r="C28" i="24"/>
  <c r="D9" i="23"/>
  <c r="F9" i="23"/>
  <c r="F11" i="23" s="1"/>
  <c r="E9" i="23"/>
  <c r="E11" i="23" s="1"/>
  <c r="C9" i="23"/>
  <c r="B9" i="23"/>
  <c r="B11" i="23" s="1"/>
  <c r="G7" i="23"/>
  <c r="G5" i="23"/>
  <c r="G8" i="23"/>
  <c r="C3" i="22"/>
  <c r="C20" i="22"/>
  <c r="C5" i="22"/>
  <c r="C6" i="22"/>
  <c r="C7" i="22"/>
  <c r="C8" i="22"/>
  <c r="C9" i="22"/>
  <c r="C10" i="22"/>
  <c r="C11" i="22"/>
  <c r="C12" i="22"/>
  <c r="C13" i="22"/>
  <c r="D11" i="23" l="1"/>
  <c r="G6" i="23"/>
  <c r="G9" i="23" s="1"/>
  <c r="G11" i="23" s="1"/>
  <c r="C18" i="20"/>
  <c r="C18" i="19"/>
  <c r="C18" i="18"/>
  <c r="C18" i="21"/>
  <c r="C18" i="12"/>
  <c r="C18" i="11"/>
  <c r="C18" i="10"/>
  <c r="C18" i="9"/>
  <c r="C18" i="8"/>
  <c r="C18" i="7"/>
  <c r="C18" i="5"/>
  <c r="C18" i="4"/>
  <c r="C18" i="2"/>
  <c r="C19" i="21"/>
  <c r="C19" i="20"/>
  <c r="C19" i="19"/>
  <c r="C19" i="18"/>
  <c r="C19" i="17"/>
  <c r="C19" i="16"/>
  <c r="C19" i="15"/>
  <c r="C19" i="14"/>
  <c r="C19" i="13"/>
  <c r="C19" i="12"/>
  <c r="C19" i="11"/>
  <c r="C19" i="9"/>
  <c r="C19" i="8"/>
  <c r="C19" i="7"/>
  <c r="C19" i="6"/>
  <c r="C19" i="5"/>
  <c r="C19" i="4"/>
  <c r="C19" i="2"/>
  <c r="C16" i="22" l="1"/>
  <c r="C17" i="21"/>
  <c r="C20" i="21" s="1"/>
  <c r="C17" i="20"/>
  <c r="C17" i="19"/>
  <c r="C17" i="18"/>
  <c r="C20" i="18" s="1"/>
  <c r="C18" i="17"/>
  <c r="C17" i="17"/>
  <c r="C20" i="17" s="1"/>
  <c r="C18" i="16"/>
  <c r="C17" i="16"/>
  <c r="C18" i="15"/>
  <c r="C17" i="15"/>
  <c r="C18" i="14"/>
  <c r="C17" i="14"/>
  <c r="C18" i="13"/>
  <c r="C17" i="13"/>
  <c r="C20" i="13" s="1"/>
  <c r="C17" i="12"/>
  <c r="C20" i="12" s="1"/>
  <c r="C17" i="11"/>
  <c r="C20" i="11" s="1"/>
  <c r="C17" i="10"/>
  <c r="C20" i="10" s="1"/>
  <c r="C17" i="9"/>
  <c r="C20" i="9" s="1"/>
  <c r="C17" i="8"/>
  <c r="C20" i="8" s="1"/>
  <c r="C17" i="7"/>
  <c r="C18" i="6"/>
  <c r="C17" i="6"/>
  <c r="C17" i="5"/>
  <c r="C20" i="5" s="1"/>
  <c r="C17" i="4"/>
  <c r="C17" i="2"/>
  <c r="C20" i="16" l="1"/>
  <c r="C21" i="16" s="1"/>
  <c r="C23" i="16" s="1"/>
  <c r="C17" i="24" s="1"/>
  <c r="C15" i="22"/>
  <c r="C20" i="14"/>
  <c r="C20" i="6"/>
  <c r="C21" i="4"/>
  <c r="C23" i="4" s="1"/>
  <c r="C5" i="24" s="1"/>
  <c r="C20" i="4"/>
  <c r="C14" i="22"/>
  <c r="C20" i="2"/>
  <c r="C20" i="15"/>
  <c r="C21" i="17"/>
  <c r="C23" i="17" s="1"/>
  <c r="C18" i="24" s="1"/>
  <c r="C21" i="13"/>
  <c r="C23" i="13" s="1"/>
  <c r="C15" i="24" s="1"/>
  <c r="C21" i="11"/>
  <c r="C23" i="11" s="1"/>
  <c r="C12" i="24" s="1"/>
  <c r="C21" i="21"/>
  <c r="C23" i="21" s="1"/>
  <c r="C22" i="24" s="1"/>
  <c r="C20" i="20"/>
  <c r="C21" i="20" s="1"/>
  <c r="C23" i="20" s="1"/>
  <c r="C21" i="24" s="1"/>
  <c r="C20" i="19"/>
  <c r="C21" i="19" s="1"/>
  <c r="C23" i="19" s="1"/>
  <c r="C13" i="24" s="1"/>
  <c r="C21" i="14"/>
  <c r="C23" i="14" s="1"/>
  <c r="C16" i="24" s="1"/>
  <c r="C21" i="12"/>
  <c r="C23" i="12" s="1"/>
  <c r="C14" i="24" s="1"/>
  <c r="C21" i="10"/>
  <c r="C23" i="10" s="1"/>
  <c r="C11" i="24" s="1"/>
  <c r="C21" i="9"/>
  <c r="C23" i="9" s="1"/>
  <c r="C10" i="24" s="1"/>
  <c r="C21" i="8"/>
  <c r="C23" i="8" s="1"/>
  <c r="C9" i="24" s="1"/>
  <c r="C20" i="7"/>
  <c r="C21" i="7" s="1"/>
  <c r="C23" i="7" s="1"/>
  <c r="C8" i="24" s="1"/>
  <c r="C21" i="6"/>
  <c r="C23" i="6" s="1"/>
  <c r="C7" i="24" s="1"/>
  <c r="C21" i="5"/>
  <c r="C23" i="5" s="1"/>
  <c r="C6" i="24" s="1"/>
  <c r="C17" i="22" l="1"/>
  <c r="C21" i="2"/>
  <c r="C23" i="2" s="1"/>
  <c r="C4" i="24" s="1"/>
  <c r="C21" i="18"/>
  <c r="C23" i="18" s="1"/>
  <c r="C19" i="24" s="1"/>
  <c r="C21" i="15"/>
  <c r="C23" i="15" s="1"/>
  <c r="C20" i="24" s="1"/>
  <c r="C23" i="24" l="1"/>
  <c r="C27" i="24"/>
  <c r="C18" i="22"/>
  <c r="C22" i="22" s="1"/>
  <c r="D10" i="24" l="1"/>
  <c r="C31" i="24"/>
  <c r="D19" i="24"/>
  <c r="D8" i="24"/>
  <c r="D7" i="24"/>
  <c r="D9" i="24"/>
  <c r="D18" i="24"/>
  <c r="D21" i="24"/>
  <c r="D6" i="24"/>
  <c r="D12" i="24"/>
  <c r="D17" i="24"/>
  <c r="D5" i="24"/>
  <c r="D14" i="24"/>
  <c r="D16" i="24"/>
  <c r="D11" i="24"/>
  <c r="D15" i="24"/>
  <c r="D13" i="24"/>
  <c r="D22" i="24"/>
  <c r="D20" i="24"/>
  <c r="D4" i="24"/>
  <c r="C11" i="23"/>
  <c r="D30" i="24" l="1"/>
  <c r="D29" i="24"/>
  <c r="D28" i="24"/>
  <c r="D27" i="24"/>
  <c r="D31" i="24" l="1"/>
</calcChain>
</file>

<file path=xl/sharedStrings.xml><?xml version="1.0" encoding="utf-8"?>
<sst xmlns="http://schemas.openxmlformats.org/spreadsheetml/2006/main" count="650" uniqueCount="156">
  <si>
    <t>68 lights @$900/each</t>
  </si>
  <si>
    <t>Category</t>
  </si>
  <si>
    <t>Cost Estimate</t>
  </si>
  <si>
    <t>Explanation</t>
  </si>
  <si>
    <t>37 luminaries</t>
  </si>
  <si>
    <t>Preliminary Engineering:</t>
  </si>
  <si>
    <t>205 luminaries</t>
  </si>
  <si>
    <t>Construction breakdown:</t>
  </si>
  <si>
    <t>16 in interchange, 56 on SR 22</t>
  </si>
  <si>
    <t>Deciduous Trees</t>
  </si>
  <si>
    <t>Tree plantings at sites 1, 2, 3, 5, 6, 8, 9, 10, 12, 13, 14, 15, 16, 17</t>
  </si>
  <si>
    <t>36 luminaries (many poles have two each)</t>
  </si>
  <si>
    <t>Meadow planting</t>
  </si>
  <si>
    <t>Meadow planting at sites 1, 2, 4, 6, 8, 9, 10, 11, 12, 13, 14, 15, 18, 19</t>
  </si>
  <si>
    <t>160 luminaries</t>
  </si>
  <si>
    <t>Bioretention/Bioswale</t>
  </si>
  <si>
    <t>At sites 2, 3, 4, 5, 6, 7, 8, 9, 10, 16</t>
  </si>
  <si>
    <t xml:space="preserve">Paving for Truck use </t>
  </si>
  <si>
    <t>Feasibility study</t>
  </si>
  <si>
    <t>Reconfiguration of Lots</t>
  </si>
  <si>
    <t>Clearing and Grubbing</t>
  </si>
  <si>
    <t>Upgrade Lighting to LED</t>
  </si>
  <si>
    <t>$900/each light, spread across 7 sites</t>
  </si>
  <si>
    <t>Electric Charging</t>
  </si>
  <si>
    <t>Light Poles/Systems</t>
  </si>
  <si>
    <t>Mobilization</t>
  </si>
  <si>
    <t>Traffic Control</t>
  </si>
  <si>
    <t>Period of Establishment</t>
  </si>
  <si>
    <t>CMCI (10%)</t>
  </si>
  <si>
    <t>Construction Total:</t>
  </si>
  <si>
    <t>Equipment:</t>
  </si>
  <si>
    <t>Air Quality Monitors</t>
  </si>
  <si>
    <t>Estimating: 10 air quality monitors at $2,000 per monitor; $5,000 for installation</t>
  </si>
  <si>
    <t>Consultant Project Management:</t>
  </si>
  <si>
    <t>TOTAL PROJECT</t>
  </si>
  <si>
    <t>Location:</t>
  </si>
  <si>
    <t>SR 22 and SR309 Interchange</t>
  </si>
  <si>
    <t>Description:</t>
  </si>
  <si>
    <t>This is a large clover leaf interchange with significant infield areas.  Work includes tree planting and the establishment of pollinator gardens in existing infield areas.  PP&amp;L high tension power lines run through a portion of the interchange so the area will not be forested.  Work also includes upgrade of 68 street lights to LED fixtures including new lighting system.</t>
  </si>
  <si>
    <t>Item</t>
  </si>
  <si>
    <t>Amount</t>
  </si>
  <si>
    <t>Notes</t>
  </si>
  <si>
    <t>Select tree removal, debris</t>
  </si>
  <si>
    <t>new lighting system incl removal of old</t>
  </si>
  <si>
    <t>10% due to lighting</t>
  </si>
  <si>
    <t>5 years after construction</t>
  </si>
  <si>
    <t>Location Total:</t>
  </si>
  <si>
    <t>SR 22 and Cedar Crest Interchange</t>
  </si>
  <si>
    <t>This area includes tree planting and the restoration of stormwater basins in existing infield areas.  Southernmost basin is currently maintained by South Whitehall Township.</t>
  </si>
  <si>
    <t>Very little to clear, concrete channel removal</t>
  </si>
  <si>
    <t>10% difficult on-off highways for access</t>
  </si>
  <si>
    <t>SR 22 and 15th Street Interchange</t>
  </si>
  <si>
    <t>This area consists of multiple infield stormwater management areas.  Work includes some  tree planting, but mostly restoration of stormwater management facilities with new wet tolerant plantings.</t>
  </si>
  <si>
    <t>brush and debris clearing</t>
  </si>
  <si>
    <t>some difficult to access areas - 5%</t>
  </si>
  <si>
    <t>SR 22 and Golden Corral</t>
  </si>
  <si>
    <t>This area consists of a small stormwater management basin that will be planted with wet tolerant, low maintenance species.</t>
  </si>
  <si>
    <t>Very little to clear here</t>
  </si>
  <si>
    <t>Access from SR 22 WB, work behind existing guide rail</t>
  </si>
  <si>
    <t>SR 22 and SR 987-SR 378 Interchange(s)</t>
  </si>
  <si>
    <t>This area consists of infield areas within a clover leaf interchange.  A portion of the interchange is within the immediate approach to Lehigh International's runway 31 so no tree planting allowed in a portion of the SR 987 interchange.</t>
  </si>
  <si>
    <t>Some dead trees, debris</t>
  </si>
  <si>
    <t>5% - No work in the clear zone, but difficult access.</t>
  </si>
  <si>
    <t>SR 22 and SR 512 Interchange</t>
  </si>
  <si>
    <t>This area consists of two infield areas with both upslope and stormwater management areas.  Spill containment basin rehabilitation for protection of groundwater is a small component of this scope.  Modernization of street lighting with new LED lighting is included.  PP&amp;L power lines run through the north side of the interchange.</t>
  </si>
  <si>
    <t>Dead trees, debris, basin clean out</t>
  </si>
  <si>
    <t>assume 6 new poles, most appear to be ok</t>
  </si>
  <si>
    <t>10% Access off SR 512 or ramps, work in the clear zone (lighting)</t>
  </si>
  <si>
    <t>SR 22 and SR 191 Interchange</t>
  </si>
  <si>
    <t>This area consists of two infield areas that will be modified by a project which is currently in preliminary engineering.  Assume minimal improvements as part of this project.  Lighting system is currently being repaired by Bethlehem Township, but will be altered by the project in preliminary engineering.</t>
  </si>
  <si>
    <t>some dead trees</t>
  </si>
  <si>
    <t>10% work in the clear zone</t>
  </si>
  <si>
    <t>SR 22 and SR 33 Interchange</t>
  </si>
  <si>
    <t>This is a large infield area within a high speed clover leaf interchange.  Project includes tree planting, complete replacement of lighting and meadow plantings.</t>
  </si>
  <si>
    <t>karst terrain - no SWM here</t>
  </si>
  <si>
    <t>removal of dead trees, debris</t>
  </si>
  <si>
    <t>205 new light poles, new system, removal of current system</t>
  </si>
  <si>
    <t>5% - lighting work in clear zone, access to infields off ramps, level terrain</t>
  </si>
  <si>
    <t>SR 22 and Wood Avenue Interchange</t>
  </si>
  <si>
    <t>Work includes tree planting and the restoration of bio-swales in existing infield areas.  Complete lighting system upgrades to LED and system replacement within the interchange and to the east.</t>
  </si>
  <si>
    <t>removal of some dead trees</t>
  </si>
  <si>
    <t>72 new poles, 2 new systems, removal of existing</t>
  </si>
  <si>
    <t>5% - work in the clear zone and on SR22</t>
  </si>
  <si>
    <t>SR 33 and William Penn Highway/Freemansburg Interchanges</t>
  </si>
  <si>
    <t>This doesn't include the Park and Ride lot which is separate (Site 17).  This work includes restoration of seven stormwater basins, tree planting, wet area plantings, and restoration of a meadow at William Penn.</t>
  </si>
  <si>
    <t>Tree removal, debris, basin clean outs</t>
  </si>
  <si>
    <t>work in the clear zone, basin access issues at Freemansburg</t>
  </si>
  <si>
    <t>SR 378 and 8th Avenue Interchange</t>
  </si>
  <si>
    <t>This area is wooded interchange.  Meadow plantings will be added in a few areas.</t>
  </si>
  <si>
    <t>Dead tree removal, some debris</t>
  </si>
  <si>
    <t>5% work in the clear zone</t>
  </si>
  <si>
    <t>SR 33 and Hecktown Interchange</t>
  </si>
  <si>
    <t>This area consists of smaller interchange areas.  Work includes tree planting in existing infield areas.</t>
  </si>
  <si>
    <t>Very little to clear here, couple of dead trees</t>
  </si>
  <si>
    <t>No work in the clear zone.</t>
  </si>
  <si>
    <t>SR 33 and SR 248 Interchange</t>
  </si>
  <si>
    <t>This area consists of two large infield areas.  Work includes tree and meadow plantings in existing infield areas.</t>
  </si>
  <si>
    <t>SR 33 and SR 191 Interchange</t>
  </si>
  <si>
    <t>This interchange consists of open fields with some wooded steeper slopes.  Tree planting and pollinator areas will be included.</t>
  </si>
  <si>
    <t>SR 33 and Henry Rd. Interchange</t>
  </si>
  <si>
    <t>This interchange is mostly open fields with an unofficial, but well used park and ride on the east side.  Work will include tree planting and meadows plantings.(Belfast)</t>
  </si>
  <si>
    <t>SR 33 and SR 512 Interchange</t>
  </si>
  <si>
    <t>This area includes two large infield areas one of which contains a stormwater basin.  Work includes stormwater rehab and wet area plantings, tree plantings and meadow plantings.</t>
  </si>
  <si>
    <t>tree removal, basin cleanout</t>
  </si>
  <si>
    <t>Some work in the clear zone.</t>
  </si>
  <si>
    <t>William Penn Park and Ride Lot</t>
  </si>
  <si>
    <t>This area is owned and maintained by PennDOT, but includes bus and shuttle access.  It is a Park and Ride lot that serves as a multi-modal lot.  Slow charging for electric vehicles to be added near light poles.</t>
  </si>
  <si>
    <t>includes review of multi-modal use</t>
  </si>
  <si>
    <t>50% to north lot rehab</t>
  </si>
  <si>
    <t>North Lot only for truck parking</t>
  </si>
  <si>
    <t>North lot for trucks, south lot for multi-modal</t>
  </si>
  <si>
    <t>poles constructed in 2011, add outlets, signage, etc.</t>
  </si>
  <si>
    <t>No work in the clear zone, all work from parking lot.</t>
  </si>
  <si>
    <t>SR 33 Pollinator Corridor</t>
  </si>
  <si>
    <t>Plantings in the median of SR33</t>
  </si>
  <si>
    <t>10% - may need lane closures in some areas</t>
  </si>
  <si>
    <t>SR 378 Pollinator Corridor</t>
  </si>
  <si>
    <t>Plantings in the median of SR 378.  Also includes complete lighting overhaul and replacements with LED lights.</t>
  </si>
  <si>
    <t>Pollinator/meadow</t>
  </si>
  <si>
    <t>assume 80 poles, removal, and some new circuits</t>
  </si>
  <si>
    <t>8% - work along 378, will include inside lane closures</t>
  </si>
  <si>
    <t>CMCI (12%)</t>
  </si>
  <si>
    <t>CMCI (15%)</t>
  </si>
  <si>
    <t>CMCI (10-15%)</t>
  </si>
  <si>
    <t>BUDGET BY YEAR</t>
  </si>
  <si>
    <t>CATEGORY</t>
  </si>
  <si>
    <t>YEAR 1</t>
  </si>
  <si>
    <t>YEAR 2</t>
  </si>
  <si>
    <t>YEAR 3</t>
  </si>
  <si>
    <t>YEAR 4</t>
  </si>
  <si>
    <t>YEAR 5</t>
  </si>
  <si>
    <t>TOTAL</t>
  </si>
  <si>
    <t>Direct Costs</t>
  </si>
  <si>
    <t>TOTAL OTHER</t>
  </si>
  <si>
    <t/>
  </si>
  <si>
    <t xml:space="preserve"> TOTAL FUNDING </t>
  </si>
  <si>
    <t>Construction</t>
  </si>
  <si>
    <t>Equipment</t>
  </si>
  <si>
    <t>Consultant Project Management</t>
  </si>
  <si>
    <t>BUDGET BY PROJECT</t>
  </si>
  <si>
    <t>Project Name</t>
  </si>
  <si>
    <t>Total Cost</t>
  </si>
  <si>
    <t>% of Total</t>
  </si>
  <si>
    <t>Site Number</t>
  </si>
  <si>
    <t>TOTAL PROJECT COSTS</t>
  </si>
  <si>
    <t>Other Engineering, Design, Landscape Architecture</t>
  </si>
  <si>
    <t>Engineering and Design</t>
  </si>
  <si>
    <t>Design, Engineering, Preliminary Engineering, Outreach and Education for Stakeholders and Public, Landscape Architecture</t>
  </si>
  <si>
    <t>Total Project Engineering, Design and Construction</t>
  </si>
  <si>
    <t>Upgrade Lighting to LED; 578 luminaries</t>
  </si>
  <si>
    <t>Bioretention/Bioswale; 12 acres</t>
  </si>
  <si>
    <t>Meadow planting; 166 acres</t>
  </si>
  <si>
    <t>Deciduous Trees;123 acres</t>
  </si>
  <si>
    <t>BUDGET BY PERCENT OF TOTAL PROJECT COSTS</t>
  </si>
  <si>
    <t>$1,100,000 factors in: 5,000 hours of project management from a consultant; average hourly rate of $75/hour at contract initiation, wage escalation for pay raises over course of project, overhead and profit</t>
  </si>
  <si>
    <t>6% of construction items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</si>
</sst>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_);[Red]\(&quot;$&quot;#,##0\)"/>
    <numFmt numFmtId="42" formatCode="_(&quot;$&quot;* #,##0_);_(&quot;$&quot;* \(#,##0\);_(&quot;$&quot;* &quot;-&quot;_);_(@_)"/>
    <numFmt numFmtId="44" formatCode="_(&quot;$&quot;* #,##0.00_);_(&quot;$&quot;* \(#,##0.00\);_(&quot;$&quot;* &quot;-&quot;??_);_(@_)"/>
    <numFmt numFmtId="164" formatCode="_(&quot;$&quot;* #,##0_);_(&quot;$&quot;* \(#,##0\);_(&quot;$&quot;* &quot;-&quot;??_);_(@_)"/>
  </numFmts>
  <fonts count="17" x14ac:knownFonts="1">
    <font>
      <sz val="11"/>
      <color theme="1"/>
      <name val="Aptos Narrow"/>
      <family val="2"/>
      <scheme val="minor"/>
    </font>
    <font>
      <sz val="11"/>
      <color theme="1"/>
      <name val="Arial"/>
      <family val="2"/>
    </font>
    <font>
      <sz val="11"/>
      <color theme="1"/>
      <name val="Aptos Narrow"/>
      <family val="2"/>
      <scheme val="minor"/>
    </font>
    <font>
      <b/>
      <sz val="11"/>
      <color theme="1"/>
      <name val="Arial"/>
      <family val="2"/>
    </font>
    <font>
      <sz val="10"/>
      <color theme="1"/>
      <name val="Arial"/>
      <family val="2"/>
    </font>
    <font>
      <b/>
      <sz val="14"/>
      <color theme="1"/>
      <name val="Arial"/>
      <family val="2"/>
    </font>
    <font>
      <b/>
      <u/>
      <sz val="11"/>
      <color theme="1"/>
      <name val="Arial"/>
      <family val="2"/>
    </font>
    <font>
      <sz val="9"/>
      <color theme="1"/>
      <name val="Arial"/>
      <family val="2"/>
    </font>
    <font>
      <b/>
      <sz val="11"/>
      <color theme="0"/>
      <name val="Arial"/>
      <family val="2"/>
    </font>
    <font>
      <b/>
      <sz val="11"/>
      <color rgb="FF000000"/>
      <name val="Arial"/>
      <family val="2"/>
    </font>
    <font>
      <sz val="11"/>
      <color rgb="FF000000"/>
      <name val="Arial"/>
      <family val="2"/>
    </font>
    <font>
      <b/>
      <sz val="14"/>
      <name val="Arial"/>
      <family val="2"/>
    </font>
    <font>
      <sz val="11"/>
      <name val="Arial"/>
      <family val="2"/>
    </font>
    <font>
      <b/>
      <sz val="10"/>
      <name val="Arial"/>
      <family val="2"/>
    </font>
    <font>
      <sz val="10"/>
      <color rgb="FF000000"/>
      <name val="Arial"/>
      <family val="2"/>
    </font>
    <font>
      <sz val="10"/>
      <name val="Arial"/>
      <family val="2"/>
    </font>
    <font>
      <b/>
      <sz val="10"/>
      <color theme="1"/>
      <name val="Arial"/>
      <family val="2"/>
    </font>
  </fonts>
  <fills count="3">
    <fill>
      <patternFill patternType="none"/>
    </fill>
    <fill>
      <patternFill patternType="gray125"/>
    </fill>
    <fill>
      <patternFill patternType="solid">
        <fgColor theme="0"/>
        <bgColor rgb="FF000000"/>
      </patternFill>
    </fill>
  </fills>
  <borders count="53">
    <border>
      <left/>
      <right/>
      <top/>
      <bottom/>
      <diagonal/>
    </border>
    <border>
      <left style="medium">
        <color auto="1"/>
      </left>
      <right style="medium">
        <color auto="1"/>
      </right>
      <top style="medium">
        <color auto="1"/>
      </top>
      <bottom style="medium">
        <color auto="1"/>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double">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indexed="64"/>
      </left>
      <right style="thin">
        <color indexed="64"/>
      </right>
      <top style="thin">
        <color indexed="64"/>
      </top>
      <bottom style="thin">
        <color indexed="64"/>
      </bottom>
      <diagonal/>
    </border>
    <border>
      <left style="thin">
        <color indexed="64"/>
      </left>
      <right style="thin">
        <color rgb="FF000000"/>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right style="medium">
        <color auto="1"/>
      </right>
      <top style="medium">
        <color auto="1"/>
      </top>
      <bottom/>
      <diagonal/>
    </border>
    <border>
      <left style="medium">
        <color auto="1"/>
      </left>
      <right/>
      <top style="medium">
        <color auto="1"/>
      </top>
      <bottom/>
      <diagonal/>
    </border>
    <border>
      <left/>
      <right/>
      <top style="medium">
        <color auto="1"/>
      </top>
      <bottom/>
      <diagonal/>
    </border>
    <border>
      <left style="medium">
        <color indexed="64"/>
      </left>
      <right style="thin">
        <color rgb="FF000000"/>
      </right>
      <top style="medium">
        <color indexed="64"/>
      </top>
      <bottom style="medium">
        <color indexed="64"/>
      </bottom>
      <diagonal/>
    </border>
    <border>
      <left style="thin">
        <color indexed="64"/>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rgb="FF000000"/>
      </left>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style="thin">
        <color rgb="FF000000"/>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style="medium">
        <color indexed="64"/>
      </bottom>
      <diagonal/>
    </border>
    <border>
      <left style="medium">
        <color indexed="64"/>
      </left>
      <right/>
      <top/>
      <bottom style="thin">
        <color indexed="64"/>
      </bottom>
      <diagonal/>
    </border>
  </borders>
  <cellStyleXfs count="3">
    <xf numFmtId="0" fontId="0" fillId="0" borderId="0"/>
    <xf numFmtId="44" fontId="2" fillId="0" borderId="0" applyFont="0" applyFill="0" applyBorder="0" applyAlignment="0" applyProtection="0"/>
    <xf numFmtId="9" fontId="2" fillId="0" borderId="0" applyFont="0" applyFill="0" applyBorder="0" applyAlignment="0" applyProtection="0"/>
  </cellStyleXfs>
  <cellXfs count="150">
    <xf numFmtId="0" fontId="0" fillId="0" borderId="0" xfId="0"/>
    <xf numFmtId="0" fontId="1" fillId="0" borderId="0" xfId="0" applyFont="1"/>
    <xf numFmtId="0" fontId="4" fillId="0" borderId="0" xfId="0" applyFont="1"/>
    <xf numFmtId="0" fontId="3" fillId="0" borderId="10" xfId="0" applyFont="1" applyBorder="1"/>
    <xf numFmtId="0" fontId="3" fillId="0" borderId="0" xfId="0" applyFont="1"/>
    <xf numFmtId="0" fontId="1" fillId="0" borderId="4" xfId="0" applyFont="1" applyBorder="1"/>
    <xf numFmtId="0" fontId="1" fillId="0" borderId="7" xfId="0" applyFont="1" applyBorder="1"/>
    <xf numFmtId="0" fontId="1" fillId="0" borderId="6" xfId="0" applyFont="1" applyBorder="1"/>
    <xf numFmtId="0" fontId="1" fillId="0" borderId="8" xfId="0" applyFont="1" applyBorder="1"/>
    <xf numFmtId="0" fontId="1" fillId="0" borderId="2" xfId="0" applyFont="1" applyBorder="1"/>
    <xf numFmtId="0" fontId="1" fillId="0" borderId="9" xfId="0" applyFont="1" applyBorder="1"/>
    <xf numFmtId="0" fontId="1" fillId="0" borderId="11" xfId="0" applyFont="1" applyBorder="1"/>
    <xf numFmtId="0" fontId="1" fillId="0" borderId="12" xfId="0" applyFont="1" applyBorder="1"/>
    <xf numFmtId="44" fontId="3" fillId="0" borderId="12" xfId="0" applyNumberFormat="1" applyFont="1" applyBorder="1"/>
    <xf numFmtId="0" fontId="1" fillId="0" borderId="1" xfId="0" applyFont="1" applyBorder="1" applyAlignment="1">
      <alignment horizontal="left" vertical="top"/>
    </xf>
    <xf numFmtId="0" fontId="1" fillId="0" borderId="0" xfId="0" applyFont="1" applyAlignment="1">
      <alignment horizontal="left" vertical="top"/>
    </xf>
    <xf numFmtId="0" fontId="1" fillId="0" borderId="0" xfId="0" applyFont="1" applyAlignment="1">
      <alignment horizontal="left" vertical="top" wrapText="1"/>
    </xf>
    <xf numFmtId="42" fontId="1" fillId="0" borderId="0" xfId="0" applyNumberFormat="1" applyFont="1" applyAlignment="1">
      <alignment horizontal="right" vertical="center"/>
    </xf>
    <xf numFmtId="0" fontId="5" fillId="0" borderId="0" xfId="0" applyFont="1" applyAlignment="1">
      <alignment vertical="top"/>
    </xf>
    <xf numFmtId="0" fontId="1" fillId="0" borderId="0" xfId="0" applyFont="1" applyAlignment="1">
      <alignment vertical="top" wrapText="1"/>
    </xf>
    <xf numFmtId="0" fontId="1" fillId="0" borderId="10" xfId="0" applyFont="1" applyBorder="1" applyAlignment="1">
      <alignment horizontal="left" vertical="top"/>
    </xf>
    <xf numFmtId="42" fontId="1" fillId="0" borderId="11" xfId="0" applyNumberFormat="1" applyFont="1" applyBorder="1" applyAlignment="1">
      <alignment horizontal="right" vertical="center"/>
    </xf>
    <xf numFmtId="0" fontId="1" fillId="0" borderId="3" xfId="0" applyFont="1" applyBorder="1" applyAlignment="1">
      <alignment horizontal="left" vertical="top"/>
    </xf>
    <xf numFmtId="42" fontId="1" fillId="0" borderId="4" xfId="0" applyNumberFormat="1" applyFont="1" applyBorder="1" applyAlignment="1">
      <alignment horizontal="right" vertical="center"/>
    </xf>
    <xf numFmtId="0" fontId="1" fillId="0" borderId="5" xfId="0" applyFont="1" applyBorder="1"/>
    <xf numFmtId="42" fontId="1" fillId="0" borderId="2" xfId="0" applyNumberFormat="1" applyFont="1" applyBorder="1" applyAlignment="1">
      <alignment horizontal="right" vertical="center"/>
    </xf>
    <xf numFmtId="42" fontId="3" fillId="0" borderId="11" xfId="0" applyNumberFormat="1" applyFont="1" applyBorder="1"/>
    <xf numFmtId="0" fontId="6" fillId="0" borderId="10" xfId="0" applyFont="1" applyBorder="1" applyAlignment="1">
      <alignment horizontal="left" vertical="center"/>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42" fontId="1" fillId="0" borderId="13" xfId="0" applyNumberFormat="1" applyFont="1" applyBorder="1" applyAlignment="1">
      <alignment horizontal="right" vertical="center"/>
    </xf>
    <xf numFmtId="0" fontId="7" fillId="0" borderId="7" xfId="0" applyFont="1" applyBorder="1"/>
    <xf numFmtId="0" fontId="3" fillId="0" borderId="11" xfId="0" applyFont="1" applyBorder="1"/>
    <xf numFmtId="44" fontId="3" fillId="0" borderId="11" xfId="1" applyFont="1" applyBorder="1"/>
    <xf numFmtId="0" fontId="3" fillId="0" borderId="12" xfId="0" applyFont="1" applyBorder="1"/>
    <xf numFmtId="0" fontId="6" fillId="0" borderId="3" xfId="0" applyFont="1" applyBorder="1" applyAlignment="1">
      <alignment horizontal="left" vertical="center"/>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7" fillId="0" borderId="7" xfId="0" applyFont="1" applyBorder="1" applyAlignment="1">
      <alignment wrapText="1"/>
    </xf>
    <xf numFmtId="44" fontId="1" fillId="0" borderId="0" xfId="1" applyFont="1" applyFill="1"/>
    <xf numFmtId="164" fontId="1" fillId="0" borderId="0" xfId="0" applyNumberFormat="1" applyFont="1"/>
    <xf numFmtId="0" fontId="1" fillId="0" borderId="0" xfId="0" applyFont="1" applyAlignment="1">
      <alignment vertical="center"/>
    </xf>
    <xf numFmtId="44" fontId="1" fillId="0" borderId="0" xfId="1" applyFont="1" applyAlignment="1">
      <alignment vertical="center"/>
    </xf>
    <xf numFmtId="44" fontId="1" fillId="0" borderId="0" xfId="0" applyNumberFormat="1" applyFont="1" applyAlignment="1">
      <alignment vertical="center"/>
    </xf>
    <xf numFmtId="0" fontId="8" fillId="0" borderId="0" xfId="0" applyFont="1" applyAlignment="1">
      <alignment wrapText="1"/>
    </xf>
    <xf numFmtId="0" fontId="9" fillId="0" borderId="0" xfId="0" applyFont="1"/>
    <xf numFmtId="0" fontId="9" fillId="0" borderId="24" xfId="0" applyFont="1" applyBorder="1" applyAlignment="1">
      <alignment vertical="center" wrapText="1"/>
    </xf>
    <xf numFmtId="0" fontId="9" fillId="0" borderId="25" xfId="0" applyFont="1" applyBorder="1" applyAlignment="1">
      <alignment vertical="center" wrapText="1"/>
    </xf>
    <xf numFmtId="0" fontId="9" fillId="0" borderId="26" xfId="0" applyFont="1" applyBorder="1" applyAlignment="1">
      <alignment vertical="center" wrapText="1"/>
    </xf>
    <xf numFmtId="0" fontId="9" fillId="0" borderId="27" xfId="0" applyFont="1" applyBorder="1" applyAlignment="1">
      <alignment vertical="center" wrapText="1"/>
    </xf>
    <xf numFmtId="0" fontId="9" fillId="0" borderId="28" xfId="0" applyFont="1" applyBorder="1" applyAlignment="1">
      <alignment vertical="center"/>
    </xf>
    <xf numFmtId="0" fontId="3" fillId="0" borderId="29" xfId="0" applyFont="1" applyBorder="1" applyAlignment="1">
      <alignment horizontal="left" vertical="center"/>
    </xf>
    <xf numFmtId="0" fontId="9" fillId="0" borderId="30" xfId="0" applyFont="1" applyBorder="1" applyAlignment="1">
      <alignment wrapText="1"/>
    </xf>
    <xf numFmtId="0" fontId="9" fillId="0" borderId="31" xfId="0" applyFont="1" applyBorder="1" applyAlignment="1">
      <alignment wrapText="1"/>
    </xf>
    <xf numFmtId="0" fontId="9" fillId="0" borderId="32" xfId="0" applyFont="1" applyBorder="1" applyAlignment="1">
      <alignment wrapText="1"/>
    </xf>
    <xf numFmtId="0" fontId="10" fillId="2" borderId="33" xfId="0" applyFont="1" applyFill="1" applyBorder="1" applyAlignment="1">
      <alignment horizontal="right" vertical="center" wrapText="1"/>
    </xf>
    <xf numFmtId="0" fontId="10" fillId="2" borderId="35" xfId="0" applyFont="1" applyFill="1" applyBorder="1" applyAlignment="1">
      <alignment horizontal="right" vertical="center" wrapText="1"/>
    </xf>
    <xf numFmtId="0" fontId="9" fillId="2" borderId="20" xfId="0" applyFont="1" applyFill="1" applyBorder="1" applyAlignment="1">
      <alignment horizontal="right" vertical="center" wrapText="1"/>
    </xf>
    <xf numFmtId="0" fontId="1" fillId="0" borderId="19" xfId="0" applyFont="1" applyBorder="1" applyAlignment="1">
      <alignment vertical="center"/>
    </xf>
    <xf numFmtId="0" fontId="1" fillId="0" borderId="11" xfId="0" applyFont="1" applyBorder="1" applyAlignment="1">
      <alignment vertical="center"/>
    </xf>
    <xf numFmtId="0" fontId="4" fillId="0" borderId="12" xfId="0" applyFont="1" applyBorder="1" applyAlignment="1">
      <alignment vertical="center" wrapText="1"/>
    </xf>
    <xf numFmtId="0" fontId="1" fillId="0" borderId="4" xfId="0" applyFont="1" applyBorder="1" applyAlignment="1">
      <alignment vertical="center"/>
    </xf>
    <xf numFmtId="44" fontId="1" fillId="0" borderId="4" xfId="1" applyFont="1" applyBorder="1" applyAlignment="1">
      <alignment vertical="center"/>
    </xf>
    <xf numFmtId="0" fontId="4" fillId="0" borderId="5" xfId="0" applyFont="1" applyBorder="1" applyAlignment="1">
      <alignment vertical="center"/>
    </xf>
    <xf numFmtId="0" fontId="4" fillId="0" borderId="0" xfId="0" applyFont="1" applyAlignment="1">
      <alignment vertical="center"/>
    </xf>
    <xf numFmtId="44" fontId="1" fillId="0" borderId="0" xfId="1" applyFont="1" applyBorder="1" applyAlignment="1">
      <alignment vertical="center"/>
    </xf>
    <xf numFmtId="0" fontId="4" fillId="0" borderId="7" xfId="0" applyFont="1" applyBorder="1" applyAlignment="1">
      <alignment vertical="center" wrapText="1"/>
    </xf>
    <xf numFmtId="0" fontId="4" fillId="0" borderId="7" xfId="0" applyFont="1" applyBorder="1" applyAlignment="1">
      <alignment vertical="center"/>
    </xf>
    <xf numFmtId="44" fontId="1" fillId="0" borderId="13" xfId="1" applyFont="1" applyBorder="1" applyAlignment="1">
      <alignment vertical="center"/>
    </xf>
    <xf numFmtId="0" fontId="1" fillId="0" borderId="2" xfId="0" applyFont="1" applyBorder="1" applyAlignment="1">
      <alignment vertical="center"/>
    </xf>
    <xf numFmtId="0" fontId="4" fillId="0" borderId="9" xfId="0" applyFont="1" applyBorder="1" applyAlignment="1">
      <alignment vertical="center"/>
    </xf>
    <xf numFmtId="0" fontId="3" fillId="0" borderId="0" xfId="0" applyFont="1" applyAlignment="1">
      <alignment vertical="center"/>
    </xf>
    <xf numFmtId="0" fontId="4" fillId="0" borderId="0" xfId="0" applyFont="1" applyAlignment="1">
      <alignment horizontal="left" vertical="center"/>
    </xf>
    <xf numFmtId="0" fontId="13" fillId="0" borderId="18" xfId="0" applyFont="1" applyBorder="1" applyAlignment="1">
      <alignment horizontal="left" vertical="center" wrapText="1"/>
    </xf>
    <xf numFmtId="6" fontId="15" fillId="2" borderId="17" xfId="0" applyNumberFormat="1" applyFont="1" applyFill="1" applyBorder="1" applyAlignment="1">
      <alignment horizontal="left" vertical="center" wrapText="1"/>
    </xf>
    <xf numFmtId="0" fontId="4" fillId="0" borderId="0" xfId="0" applyFont="1" applyAlignment="1">
      <alignment horizontal="center" vertical="center"/>
    </xf>
    <xf numFmtId="0" fontId="4" fillId="0" borderId="17" xfId="0" applyFont="1" applyBorder="1" applyAlignment="1">
      <alignment horizontal="right" vertical="center"/>
    </xf>
    <xf numFmtId="164" fontId="13" fillId="0" borderId="39" xfId="1" applyNumberFormat="1" applyFont="1" applyBorder="1" applyAlignment="1">
      <alignment horizontal="left" vertical="center" wrapText="1"/>
    </xf>
    <xf numFmtId="164" fontId="4" fillId="0" borderId="17" xfId="1" applyNumberFormat="1" applyFont="1" applyBorder="1" applyAlignment="1">
      <alignment horizontal="left" vertical="center"/>
    </xf>
    <xf numFmtId="164" fontId="4" fillId="0" borderId="0" xfId="1" applyNumberFormat="1" applyFont="1" applyAlignment="1">
      <alignment horizontal="left" vertical="center"/>
    </xf>
    <xf numFmtId="6" fontId="15" fillId="2" borderId="41" xfId="0" applyNumberFormat="1" applyFont="1" applyFill="1" applyBorder="1" applyAlignment="1">
      <alignment horizontal="right" vertical="center" wrapText="1"/>
    </xf>
    <xf numFmtId="164" fontId="15" fillId="2" borderId="10" xfId="1" applyNumberFormat="1" applyFont="1" applyFill="1" applyBorder="1" applyAlignment="1">
      <alignment horizontal="left" vertical="center"/>
    </xf>
    <xf numFmtId="164" fontId="15" fillId="2" borderId="40" xfId="1" applyNumberFormat="1" applyFont="1" applyFill="1" applyBorder="1" applyAlignment="1">
      <alignment horizontal="left" vertical="center"/>
    </xf>
    <xf numFmtId="164" fontId="15" fillId="2" borderId="8" xfId="1" applyNumberFormat="1" applyFont="1" applyFill="1" applyBorder="1" applyAlignment="1">
      <alignment horizontal="left" vertical="center"/>
    </xf>
    <xf numFmtId="0" fontId="4" fillId="0" borderId="36" xfId="0" applyFont="1" applyBorder="1" applyAlignment="1">
      <alignment horizontal="right" vertical="center"/>
    </xf>
    <xf numFmtId="164" fontId="4" fillId="0" borderId="36" xfId="1" applyNumberFormat="1" applyFont="1" applyBorder="1" applyAlignment="1">
      <alignment horizontal="left" vertical="center"/>
    </xf>
    <xf numFmtId="0" fontId="4" fillId="0" borderId="33" xfId="0" applyFont="1" applyBorder="1" applyAlignment="1">
      <alignment horizontal="center" vertical="center"/>
    </xf>
    <xf numFmtId="10" fontId="4" fillId="0" borderId="34" xfId="2" applyNumberFormat="1" applyFont="1" applyBorder="1" applyAlignment="1">
      <alignment horizontal="center" vertical="center"/>
    </xf>
    <xf numFmtId="0" fontId="4" fillId="0" borderId="35" xfId="0" applyFont="1" applyBorder="1" applyAlignment="1">
      <alignment horizontal="center" vertical="center"/>
    </xf>
    <xf numFmtId="10" fontId="4" fillId="0" borderId="37" xfId="2" applyNumberFormat="1" applyFont="1" applyBorder="1" applyAlignment="1">
      <alignment horizontal="center" vertical="center"/>
    </xf>
    <xf numFmtId="0" fontId="4" fillId="0" borderId="42" xfId="0" applyFont="1" applyBorder="1" applyAlignment="1">
      <alignment horizontal="center" vertical="center"/>
    </xf>
    <xf numFmtId="0" fontId="16" fillId="0" borderId="43" xfId="0" applyFont="1" applyBorder="1" applyAlignment="1">
      <alignment horizontal="right" vertical="center"/>
    </xf>
    <xf numFmtId="164" fontId="16" fillId="0" borderId="43" xfId="1" applyNumberFormat="1" applyFont="1" applyBorder="1" applyAlignment="1">
      <alignment horizontal="left" vertical="center"/>
    </xf>
    <xf numFmtId="9" fontId="4" fillId="0" borderId="44" xfId="2" applyFont="1" applyBorder="1" applyAlignment="1">
      <alignment horizontal="center" vertical="center"/>
    </xf>
    <xf numFmtId="0" fontId="13" fillId="0" borderId="46" xfId="0" applyFont="1" applyBorder="1" applyAlignment="1">
      <alignment horizontal="center" vertical="center" wrapText="1"/>
    </xf>
    <xf numFmtId="0" fontId="13" fillId="0" borderId="34" xfId="0" applyFont="1" applyBorder="1" applyAlignment="1">
      <alignment horizontal="center" vertical="center" wrapText="1"/>
    </xf>
    <xf numFmtId="0" fontId="14" fillId="2" borderId="33" xfId="0" applyFont="1" applyFill="1" applyBorder="1" applyAlignment="1">
      <alignment horizontal="center" vertical="center" wrapText="1"/>
    </xf>
    <xf numFmtId="10" fontId="15" fillId="2" borderId="34" xfId="2" applyNumberFormat="1" applyFont="1" applyFill="1" applyBorder="1" applyAlignment="1">
      <alignment horizontal="center" vertical="center" wrapText="1"/>
    </xf>
    <xf numFmtId="0" fontId="14" fillId="2" borderId="35" xfId="0" applyFont="1" applyFill="1" applyBorder="1" applyAlignment="1">
      <alignment horizontal="center" vertical="center" wrapText="1"/>
    </xf>
    <xf numFmtId="10" fontId="15" fillId="2" borderId="37" xfId="2" applyNumberFormat="1" applyFont="1" applyFill="1" applyBorder="1" applyAlignment="1">
      <alignment horizontal="center" vertical="center" wrapText="1"/>
    </xf>
    <xf numFmtId="0" fontId="14" fillId="2" borderId="47" xfId="0" applyFont="1" applyFill="1" applyBorder="1" applyAlignment="1">
      <alignment horizontal="center" vertical="center" wrapText="1"/>
    </xf>
    <xf numFmtId="10" fontId="15" fillId="2" borderId="48" xfId="2" applyNumberFormat="1" applyFont="1" applyFill="1" applyBorder="1" applyAlignment="1">
      <alignment horizontal="center" vertical="center" wrapText="1"/>
    </xf>
    <xf numFmtId="0" fontId="14" fillId="2" borderId="49" xfId="0" applyFont="1" applyFill="1" applyBorder="1" applyAlignment="1">
      <alignment horizontal="center" vertical="center" wrapText="1"/>
    </xf>
    <xf numFmtId="10" fontId="15" fillId="2" borderId="50" xfId="2" applyNumberFormat="1" applyFont="1" applyFill="1" applyBorder="1" applyAlignment="1">
      <alignment horizontal="center" vertical="center" wrapText="1"/>
    </xf>
    <xf numFmtId="6" fontId="15" fillId="2" borderId="43" xfId="0" applyNumberFormat="1" applyFont="1" applyFill="1" applyBorder="1" applyAlignment="1">
      <alignment horizontal="right" vertical="center" wrapText="1"/>
    </xf>
    <xf numFmtId="164" fontId="15" fillId="2" borderId="51" xfId="1" applyNumberFormat="1" applyFont="1" applyFill="1" applyBorder="1" applyAlignment="1">
      <alignment horizontal="left" vertical="center"/>
    </xf>
    <xf numFmtId="0" fontId="14" fillId="2" borderId="0" xfId="0" applyFont="1" applyFill="1" applyAlignment="1">
      <alignment horizontal="center" vertical="center" wrapText="1"/>
    </xf>
    <xf numFmtId="6" fontId="15" fillId="2" borderId="0" xfId="0" applyNumberFormat="1" applyFont="1" applyFill="1" applyAlignment="1">
      <alignment horizontal="left" vertical="center" wrapText="1"/>
    </xf>
    <xf numFmtId="164" fontId="15" fillId="2" borderId="0" xfId="1" applyNumberFormat="1" applyFont="1" applyFill="1" applyBorder="1" applyAlignment="1">
      <alignment horizontal="left" vertical="center"/>
    </xf>
    <xf numFmtId="10" fontId="15" fillId="2" borderId="0" xfId="2" applyNumberFormat="1" applyFont="1" applyFill="1" applyBorder="1" applyAlignment="1">
      <alignment horizontal="center" vertical="center" wrapText="1"/>
    </xf>
    <xf numFmtId="0" fontId="13" fillId="0" borderId="52" xfId="0" applyFont="1" applyBorder="1" applyAlignment="1">
      <alignment horizontal="left" vertical="center"/>
    </xf>
    <xf numFmtId="0" fontId="16" fillId="0" borderId="10" xfId="0" applyFont="1" applyBorder="1"/>
    <xf numFmtId="164" fontId="12" fillId="2" borderId="17" xfId="1" applyNumberFormat="1" applyFont="1" applyFill="1" applyBorder="1" applyAlignment="1">
      <alignment vertical="center"/>
    </xf>
    <xf numFmtId="164" fontId="12" fillId="2" borderId="34" xfId="1" applyNumberFormat="1" applyFont="1" applyFill="1" applyBorder="1" applyAlignment="1">
      <alignment vertical="center"/>
    </xf>
    <xf numFmtId="164" fontId="12" fillId="2" borderId="36" xfId="1" applyNumberFormat="1" applyFont="1" applyFill="1" applyBorder="1" applyAlignment="1">
      <alignment vertical="center"/>
    </xf>
    <xf numFmtId="164" fontId="12" fillId="2" borderId="37" xfId="1" applyNumberFormat="1" applyFont="1" applyFill="1" applyBorder="1" applyAlignment="1">
      <alignment vertical="center"/>
    </xf>
    <xf numFmtId="164" fontId="12" fillId="2" borderId="38" xfId="1" applyNumberFormat="1" applyFont="1" applyFill="1" applyBorder="1" applyAlignment="1">
      <alignment vertical="center"/>
    </xf>
    <xf numFmtId="164" fontId="12" fillId="2" borderId="28" xfId="1" applyNumberFormat="1" applyFont="1" applyFill="1" applyBorder="1" applyAlignment="1">
      <alignment vertical="center"/>
    </xf>
    <xf numFmtId="164" fontId="9" fillId="0" borderId="1" xfId="0" applyNumberFormat="1" applyFont="1" applyBorder="1" applyAlignment="1">
      <alignment vertical="center"/>
    </xf>
    <xf numFmtId="6" fontId="9" fillId="0" borderId="1" xfId="0" applyNumberFormat="1" applyFont="1" applyBorder="1" applyAlignment="1">
      <alignment vertical="center"/>
    </xf>
    <xf numFmtId="0" fontId="9" fillId="0" borderId="20" xfId="0" applyFont="1" applyBorder="1" applyAlignment="1">
      <alignment horizontal="center" vertical="center" wrapText="1"/>
    </xf>
    <xf numFmtId="0" fontId="3" fillId="0" borderId="10" xfId="0" applyFont="1" applyBorder="1" applyAlignment="1">
      <alignment horizontal="left" vertical="center"/>
    </xf>
    <xf numFmtId="0" fontId="3" fillId="0" borderId="3" xfId="0" applyFont="1" applyBorder="1" applyAlignment="1">
      <alignment horizontal="left" vertical="center"/>
    </xf>
    <xf numFmtId="0" fontId="3" fillId="0" borderId="6" xfId="0" applyFont="1" applyBorder="1" applyAlignment="1">
      <alignment vertical="center"/>
    </xf>
    <xf numFmtId="0" fontId="3" fillId="0" borderId="8" xfId="0" applyFont="1" applyBorder="1" applyAlignment="1">
      <alignment vertical="center"/>
    </xf>
    <xf numFmtId="0" fontId="3" fillId="0" borderId="10" xfId="0" applyFont="1" applyBorder="1" applyAlignment="1">
      <alignment vertical="center"/>
    </xf>
    <xf numFmtId="0" fontId="3" fillId="0" borderId="10" xfId="0" applyFont="1" applyBorder="1" applyAlignment="1">
      <alignment vertical="center" wrapText="1"/>
    </xf>
    <xf numFmtId="44" fontId="3" fillId="0" borderId="2" xfId="1" applyFont="1" applyBorder="1" applyAlignment="1">
      <alignment vertical="center"/>
    </xf>
    <xf numFmtId="44" fontId="3" fillId="0" borderId="11" xfId="1" applyFont="1" applyBorder="1" applyAlignment="1">
      <alignment vertical="center"/>
    </xf>
    <xf numFmtId="0" fontId="4" fillId="0" borderId="7" xfId="0" applyFont="1" applyBorder="1"/>
    <xf numFmtId="0" fontId="4" fillId="0" borderId="7" xfId="0" applyFont="1" applyBorder="1" applyAlignment="1">
      <alignment wrapText="1"/>
    </xf>
    <xf numFmtId="0" fontId="4" fillId="0" borderId="12" xfId="0" applyFont="1" applyBorder="1" applyAlignment="1">
      <alignment wrapText="1"/>
    </xf>
    <xf numFmtId="0" fontId="4" fillId="0" borderId="5" xfId="0" applyFont="1" applyBorder="1" applyAlignment="1">
      <alignment wrapText="1"/>
    </xf>
    <xf numFmtId="9" fontId="4" fillId="0" borderId="7" xfId="0" applyNumberFormat="1" applyFont="1" applyBorder="1" applyAlignment="1">
      <alignment wrapText="1"/>
    </xf>
    <xf numFmtId="44" fontId="1" fillId="0" borderId="0" xfId="1" applyFont="1" applyBorder="1"/>
    <xf numFmtId="0" fontId="11" fillId="0" borderId="22" xfId="0" applyFont="1" applyBorder="1" applyAlignment="1">
      <alignment horizontal="center"/>
    </xf>
    <xf numFmtId="0" fontId="11" fillId="0" borderId="23" xfId="0" applyFont="1" applyBorder="1" applyAlignment="1">
      <alignment horizontal="center"/>
    </xf>
    <xf numFmtId="0" fontId="11" fillId="0" borderId="21" xfId="0" applyFont="1" applyBorder="1" applyAlignment="1">
      <alignment horizontal="center"/>
    </xf>
    <xf numFmtId="0" fontId="11" fillId="0" borderId="45" xfId="0" applyFont="1" applyBorder="1" applyAlignment="1">
      <alignment horizontal="left" vertical="center"/>
    </xf>
    <xf numFmtId="0" fontId="11" fillId="0" borderId="31" xfId="0" applyFont="1" applyBorder="1" applyAlignment="1">
      <alignment horizontal="left" vertical="center"/>
    </xf>
    <xf numFmtId="0" fontId="11" fillId="0" borderId="32" xfId="0" applyFont="1" applyBorder="1" applyAlignment="1">
      <alignment horizontal="left" vertical="center"/>
    </xf>
    <xf numFmtId="0" fontId="5" fillId="0" borderId="14" xfId="0" applyFont="1" applyBorder="1" applyAlignment="1">
      <alignment horizontal="left" vertical="top"/>
    </xf>
    <xf numFmtId="0" fontId="5" fillId="0" borderId="15" xfId="0" applyFont="1" applyBorder="1" applyAlignment="1">
      <alignment horizontal="left" vertical="top"/>
    </xf>
    <xf numFmtId="0" fontId="5" fillId="0" borderId="16" xfId="0" applyFont="1" applyBorder="1" applyAlignment="1">
      <alignment horizontal="left" vertical="top"/>
    </xf>
    <xf numFmtId="0" fontId="1" fillId="0" borderId="14" xfId="0" applyFont="1" applyBorder="1" applyAlignment="1">
      <alignment horizontal="left" vertical="top" wrapText="1"/>
    </xf>
    <xf numFmtId="0" fontId="1" fillId="0" borderId="15" xfId="0" applyFont="1" applyBorder="1" applyAlignment="1">
      <alignment horizontal="left" vertical="top" wrapText="1"/>
    </xf>
    <xf numFmtId="0" fontId="1" fillId="0" borderId="16" xfId="0" applyFont="1" applyBorder="1" applyAlignment="1">
      <alignment horizontal="left" vertical="top" wrapText="1"/>
    </xf>
    <xf numFmtId="0" fontId="5" fillId="0" borderId="14" xfId="0" applyFont="1" applyBorder="1" applyAlignment="1">
      <alignment horizontal="left" vertical="top" wrapText="1"/>
    </xf>
    <xf numFmtId="0" fontId="5" fillId="0" borderId="15" xfId="0" applyFont="1" applyBorder="1" applyAlignment="1">
      <alignment horizontal="left" vertical="top" wrapText="1"/>
    </xf>
    <xf numFmtId="0" fontId="5" fillId="0" borderId="16" xfId="0" applyFont="1" applyBorder="1" applyAlignment="1">
      <alignment horizontal="left" vertical="top" wrapText="1"/>
    </xf>
  </cellXfs>
  <cellStyles count="3">
    <cellStyle name="Currency" xfId="1" builtinId="4"/>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 Id="rId30"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457200</xdr:colOff>
      <xdr:row>54</xdr:row>
      <xdr:rowOff>114300</xdr:rowOff>
    </xdr:to>
    <xdr:pic>
      <xdr:nvPicPr>
        <xdr:cNvPr id="3" name="Picture 2">
          <a:extLst>
            <a:ext uri="{FF2B5EF4-FFF2-40B4-BE49-F238E27FC236}">
              <a16:creationId xmlns:a16="http://schemas.microsoft.com/office/drawing/2014/main" id="{6C1ADD0A-D7DD-D059-F810-DBBCC32B1ED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7772400" cy="100584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A8598B-EB88-423B-95E9-2F9F21DE32EE}">
  <dimension ref="A1"/>
  <sheetViews>
    <sheetView tabSelected="1" zoomScale="40" zoomScaleNormal="40" workbookViewId="0">
      <selection activeCell="O17" sqref="O17"/>
    </sheetView>
  </sheetViews>
  <sheetFormatPr defaultRowHeight="14.5" x14ac:dyDescent="0.35"/>
  <sheetData/>
  <sheetProtection sheet="1" objects="1" scenarios="1"/>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596749-873B-4C23-84D7-8F90F765974E}">
  <dimension ref="A1:F23"/>
  <sheetViews>
    <sheetView topLeftCell="A3" zoomScaleNormal="100" workbookViewId="0">
      <selection activeCell="D17" sqref="D17"/>
    </sheetView>
  </sheetViews>
  <sheetFormatPr defaultColWidth="9.1796875" defaultRowHeight="14" x14ac:dyDescent="0.3"/>
  <cols>
    <col min="1" max="1" width="14.81640625" style="1" customWidth="1"/>
    <col min="2" max="2" width="21.54296875" style="1" bestFit="1" customWidth="1"/>
    <col min="3" max="3" width="12.81640625" style="1" bestFit="1" customWidth="1"/>
    <col min="4" max="4" width="38.81640625" style="1" customWidth="1"/>
    <col min="5" max="7" width="12.81640625" style="1" customWidth="1"/>
    <col min="8" max="16384" width="9.1796875" style="1"/>
  </cols>
  <sheetData>
    <row r="1" spans="1:6" ht="14.5" thickBot="1" x14ac:dyDescent="0.35"/>
    <row r="2" spans="1:6" ht="20.149999999999999" customHeight="1" thickBot="1" x14ac:dyDescent="0.35">
      <c r="A2" s="14" t="s">
        <v>35</v>
      </c>
      <c r="B2" s="141" t="s">
        <v>63</v>
      </c>
      <c r="C2" s="142"/>
      <c r="D2" s="143"/>
      <c r="E2" s="18"/>
      <c r="F2" s="18"/>
    </row>
    <row r="3" spans="1:6" ht="75" customHeight="1" thickBot="1" x14ac:dyDescent="0.35">
      <c r="A3" s="14" t="s">
        <v>37</v>
      </c>
      <c r="B3" s="144" t="s">
        <v>64</v>
      </c>
      <c r="C3" s="145"/>
      <c r="D3" s="146"/>
      <c r="E3" s="19"/>
      <c r="F3" s="19"/>
    </row>
    <row r="4" spans="1:6" ht="8.15" customHeight="1" x14ac:dyDescent="0.3">
      <c r="A4" s="15"/>
      <c r="B4" s="16"/>
      <c r="C4" s="16"/>
      <c r="D4" s="16"/>
      <c r="E4" s="16"/>
      <c r="F4" s="16"/>
    </row>
    <row r="5" spans="1:6" ht="20.25" customHeight="1" x14ac:dyDescent="0.3">
      <c r="A5" s="27" t="s">
        <v>1</v>
      </c>
      <c r="B5" s="28" t="s">
        <v>39</v>
      </c>
      <c r="C5" s="28" t="s">
        <v>40</v>
      </c>
      <c r="D5" s="29" t="s">
        <v>41</v>
      </c>
      <c r="E5" s="16"/>
      <c r="F5" s="16"/>
    </row>
    <row r="6" spans="1:6" x14ac:dyDescent="0.3">
      <c r="A6" s="20" t="s">
        <v>5</v>
      </c>
      <c r="B6" s="11"/>
      <c r="C6" s="21">
        <v>400000</v>
      </c>
      <c r="D6" s="12"/>
    </row>
    <row r="7" spans="1:6" x14ac:dyDescent="0.3">
      <c r="A7" s="22" t="s">
        <v>7</v>
      </c>
      <c r="B7" s="5"/>
      <c r="C7" s="23"/>
      <c r="D7" s="24"/>
    </row>
    <row r="8" spans="1:6" x14ac:dyDescent="0.3">
      <c r="A8" s="7"/>
      <c r="B8" s="2" t="s">
        <v>9</v>
      </c>
      <c r="C8" s="17">
        <v>500000</v>
      </c>
      <c r="D8" s="6"/>
    </row>
    <row r="9" spans="1:6" x14ac:dyDescent="0.3">
      <c r="A9" s="7"/>
      <c r="B9" s="2" t="s">
        <v>12</v>
      </c>
      <c r="C9" s="17">
        <v>50000</v>
      </c>
      <c r="D9" s="6"/>
    </row>
    <row r="10" spans="1:6" x14ac:dyDescent="0.3">
      <c r="A10" s="7"/>
      <c r="B10" s="2" t="s">
        <v>15</v>
      </c>
      <c r="C10" s="17">
        <v>900000</v>
      </c>
      <c r="D10" s="6"/>
    </row>
    <row r="11" spans="1:6" x14ac:dyDescent="0.3">
      <c r="A11" s="7"/>
      <c r="B11" s="2" t="s">
        <v>17</v>
      </c>
      <c r="C11" s="17">
        <v>0</v>
      </c>
      <c r="D11" s="6"/>
    </row>
    <row r="12" spans="1:6" x14ac:dyDescent="0.3">
      <c r="A12" s="7"/>
      <c r="B12" s="2" t="s">
        <v>19</v>
      </c>
      <c r="C12" s="17">
        <v>0</v>
      </c>
      <c r="D12" s="6"/>
    </row>
    <row r="13" spans="1:6" x14ac:dyDescent="0.3">
      <c r="A13" s="7"/>
      <c r="B13" s="2" t="s">
        <v>20</v>
      </c>
      <c r="C13" s="17">
        <v>125000</v>
      </c>
      <c r="D13" s="129" t="s">
        <v>65</v>
      </c>
    </row>
    <row r="14" spans="1:6" x14ac:dyDescent="0.3">
      <c r="A14" s="7"/>
      <c r="B14" s="2" t="s">
        <v>21</v>
      </c>
      <c r="C14" s="17">
        <v>33300</v>
      </c>
      <c r="D14" s="129" t="s">
        <v>4</v>
      </c>
    </row>
    <row r="15" spans="1:6" x14ac:dyDescent="0.3">
      <c r="A15" s="7"/>
      <c r="B15" s="2" t="s">
        <v>23</v>
      </c>
      <c r="C15" s="17">
        <v>0</v>
      </c>
      <c r="D15" s="129"/>
    </row>
    <row r="16" spans="1:6" x14ac:dyDescent="0.3">
      <c r="A16" s="7"/>
      <c r="B16" s="2" t="s">
        <v>24</v>
      </c>
      <c r="C16" s="17">
        <v>85200</v>
      </c>
      <c r="D16" s="129" t="s">
        <v>66</v>
      </c>
    </row>
    <row r="17" spans="1:4" x14ac:dyDescent="0.3">
      <c r="A17" s="7"/>
      <c r="B17" s="2" t="s">
        <v>25</v>
      </c>
      <c r="C17" s="17">
        <f xml:space="preserve"> SUM(C8:C16)*0.06</f>
        <v>101610</v>
      </c>
      <c r="D17" s="129" t="s">
        <v>155</v>
      </c>
    </row>
    <row r="18" spans="1:4" ht="25.5" x14ac:dyDescent="0.3">
      <c r="A18" s="7"/>
      <c r="B18" s="2" t="s">
        <v>26</v>
      </c>
      <c r="C18" s="17">
        <f xml:space="preserve"> SUM(C8:C16)*0.1</f>
        <v>169350</v>
      </c>
      <c r="D18" s="130" t="s">
        <v>67</v>
      </c>
    </row>
    <row r="19" spans="1:4" x14ac:dyDescent="0.3">
      <c r="A19" s="7"/>
      <c r="B19" s="2" t="s">
        <v>27</v>
      </c>
      <c r="C19" s="17">
        <f>SUM(C8:C10)*0.2</f>
        <v>290000</v>
      </c>
      <c r="D19" s="129" t="s">
        <v>45</v>
      </c>
    </row>
    <row r="20" spans="1:4" ht="14.5" thickBot="1" x14ac:dyDescent="0.35">
      <c r="A20" s="7"/>
      <c r="B20" s="2" t="s">
        <v>121</v>
      </c>
      <c r="C20" s="30">
        <f>SUM(C8:C19)*0.12</f>
        <v>270535.2</v>
      </c>
      <c r="D20" s="129"/>
    </row>
    <row r="21" spans="1:4" ht="14.5" thickTop="1" x14ac:dyDescent="0.3">
      <c r="A21" s="8" t="s">
        <v>29</v>
      </c>
      <c r="B21" s="9"/>
      <c r="C21" s="25">
        <f>SUM(C8:C20)</f>
        <v>2524995.2000000002</v>
      </c>
      <c r="D21" s="10"/>
    </row>
    <row r="23" spans="1:4" x14ac:dyDescent="0.3">
      <c r="A23" s="3" t="s">
        <v>46</v>
      </c>
      <c r="B23" s="11"/>
      <c r="C23" s="26">
        <f>C6+C21</f>
        <v>2924995.2</v>
      </c>
      <c r="D23" s="12"/>
    </row>
  </sheetData>
  <sheetProtection sheet="1" objects="1" scenarios="1"/>
  <mergeCells count="2">
    <mergeCell ref="B2:D2"/>
    <mergeCell ref="B3:D3"/>
  </mergeCells>
  <pageMargins left="0.7" right="0.7" top="0.75" bottom="0.75" header="0.3" footer="0.3"/>
  <pageSetup orientation="portrait" r:id="rId1"/>
  <headerFooter>
    <oddHeader xml:space="preserve">&amp;L&amp;"Arial Black,Regular"LEHIGH VALLEY GREEN INFRASTRUCTURE PROJECT
BUDGET TABLE: Site 6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D6B77A-AAD2-42D5-BF0D-C2CA6D413298}">
  <dimension ref="A1:F23"/>
  <sheetViews>
    <sheetView topLeftCell="A3" zoomScaleNormal="100" workbookViewId="0">
      <selection activeCell="D17" sqref="D17"/>
    </sheetView>
  </sheetViews>
  <sheetFormatPr defaultColWidth="9.1796875" defaultRowHeight="14" x14ac:dyDescent="0.3"/>
  <cols>
    <col min="1" max="1" width="14.81640625" style="1" customWidth="1"/>
    <col min="2" max="2" width="21.54296875" style="1" bestFit="1" customWidth="1"/>
    <col min="3" max="3" width="12.81640625" style="1" bestFit="1" customWidth="1"/>
    <col min="4" max="4" width="38.453125" style="1" customWidth="1"/>
    <col min="5" max="7" width="12.81640625" style="1" customWidth="1"/>
    <col min="8" max="16384" width="9.1796875" style="1"/>
  </cols>
  <sheetData>
    <row r="1" spans="1:6" ht="14.5" thickBot="1" x14ac:dyDescent="0.35"/>
    <row r="2" spans="1:6" ht="20.149999999999999" customHeight="1" thickBot="1" x14ac:dyDescent="0.35">
      <c r="A2" s="14" t="s">
        <v>35</v>
      </c>
      <c r="B2" s="141" t="s">
        <v>68</v>
      </c>
      <c r="C2" s="142"/>
      <c r="D2" s="143"/>
      <c r="E2" s="18"/>
      <c r="F2" s="18"/>
    </row>
    <row r="3" spans="1:6" ht="71.25" customHeight="1" thickBot="1" x14ac:dyDescent="0.35">
      <c r="A3" s="14" t="s">
        <v>37</v>
      </c>
      <c r="B3" s="144" t="s">
        <v>69</v>
      </c>
      <c r="C3" s="145"/>
      <c r="D3" s="146"/>
      <c r="E3" s="19"/>
      <c r="F3" s="19"/>
    </row>
    <row r="4" spans="1:6" ht="8.15" customHeight="1" x14ac:dyDescent="0.3">
      <c r="A4" s="15"/>
      <c r="B4" s="16"/>
      <c r="C4" s="16"/>
      <c r="D4" s="16"/>
      <c r="E4" s="16"/>
      <c r="F4" s="16"/>
    </row>
    <row r="5" spans="1:6" ht="20.25" customHeight="1" x14ac:dyDescent="0.3">
      <c r="A5" s="27" t="s">
        <v>1</v>
      </c>
      <c r="B5" s="28" t="s">
        <v>39</v>
      </c>
      <c r="C5" s="28" t="s">
        <v>40</v>
      </c>
      <c r="D5" s="29" t="s">
        <v>41</v>
      </c>
      <c r="E5" s="16"/>
      <c r="F5" s="16"/>
    </row>
    <row r="6" spans="1:6" x14ac:dyDescent="0.3">
      <c r="A6" s="20" t="s">
        <v>5</v>
      </c>
      <c r="B6" s="11"/>
      <c r="C6" s="21">
        <v>200000</v>
      </c>
      <c r="D6" s="12"/>
    </row>
    <row r="7" spans="1:6" x14ac:dyDescent="0.3">
      <c r="A7" s="22" t="s">
        <v>7</v>
      </c>
      <c r="B7" s="5"/>
      <c r="C7" s="23"/>
      <c r="D7" s="24"/>
    </row>
    <row r="8" spans="1:6" x14ac:dyDescent="0.3">
      <c r="A8" s="7"/>
      <c r="B8" s="2" t="s">
        <v>9</v>
      </c>
      <c r="C8" s="17">
        <v>0</v>
      </c>
      <c r="D8" s="6"/>
    </row>
    <row r="9" spans="1:6" x14ac:dyDescent="0.3">
      <c r="A9" s="7"/>
      <c r="B9" s="2" t="s">
        <v>12</v>
      </c>
      <c r="C9" s="17">
        <v>0</v>
      </c>
      <c r="D9" s="6"/>
    </row>
    <row r="10" spans="1:6" x14ac:dyDescent="0.3">
      <c r="A10" s="7"/>
      <c r="B10" s="2" t="s">
        <v>15</v>
      </c>
      <c r="C10" s="17">
        <v>500000</v>
      </c>
      <c r="D10" s="6"/>
    </row>
    <row r="11" spans="1:6" x14ac:dyDescent="0.3">
      <c r="A11" s="7"/>
      <c r="B11" s="2" t="s">
        <v>17</v>
      </c>
      <c r="C11" s="17">
        <v>0</v>
      </c>
      <c r="D11" s="6"/>
    </row>
    <row r="12" spans="1:6" x14ac:dyDescent="0.3">
      <c r="A12" s="7"/>
      <c r="B12" s="2" t="s">
        <v>19</v>
      </c>
      <c r="C12" s="17">
        <v>0</v>
      </c>
      <c r="D12" s="6"/>
    </row>
    <row r="13" spans="1:6" x14ac:dyDescent="0.3">
      <c r="A13" s="7"/>
      <c r="B13" s="2" t="s">
        <v>20</v>
      </c>
      <c r="C13" s="17">
        <v>50000</v>
      </c>
      <c r="D13" s="6" t="s">
        <v>70</v>
      </c>
    </row>
    <row r="14" spans="1:6" x14ac:dyDescent="0.3">
      <c r="A14" s="7"/>
      <c r="B14" s="2" t="s">
        <v>21</v>
      </c>
      <c r="C14" s="17">
        <v>0</v>
      </c>
      <c r="D14" s="6"/>
    </row>
    <row r="15" spans="1:6" x14ac:dyDescent="0.3">
      <c r="A15" s="7"/>
      <c r="B15" s="2" t="s">
        <v>23</v>
      </c>
      <c r="C15" s="17">
        <v>0</v>
      </c>
      <c r="D15" s="6"/>
    </row>
    <row r="16" spans="1:6" x14ac:dyDescent="0.3">
      <c r="A16" s="7"/>
      <c r="B16" s="2" t="s">
        <v>24</v>
      </c>
      <c r="C16" s="17">
        <v>0</v>
      </c>
      <c r="D16" s="6"/>
    </row>
    <row r="17" spans="1:4" x14ac:dyDescent="0.3">
      <c r="A17" s="7"/>
      <c r="B17" s="2" t="s">
        <v>25</v>
      </c>
      <c r="C17" s="17">
        <f xml:space="preserve"> SUM(C8:C16)*0.06</f>
        <v>33000</v>
      </c>
      <c r="D17" s="6" t="s">
        <v>155</v>
      </c>
    </row>
    <row r="18" spans="1:4" x14ac:dyDescent="0.3">
      <c r="A18" s="7"/>
      <c r="B18" s="2" t="s">
        <v>26</v>
      </c>
      <c r="C18" s="17">
        <f xml:space="preserve"> SUM(C8:C16)*0.1</f>
        <v>55000</v>
      </c>
      <c r="D18" s="6" t="s">
        <v>71</v>
      </c>
    </row>
    <row r="19" spans="1:4" x14ac:dyDescent="0.3">
      <c r="A19" s="7"/>
      <c r="B19" s="2" t="s">
        <v>27</v>
      </c>
      <c r="C19" s="17">
        <f>SUM(C8:C10)*0.2</f>
        <v>100000</v>
      </c>
      <c r="D19" s="6" t="s">
        <v>45</v>
      </c>
    </row>
    <row r="20" spans="1:4" ht="14.5" thickBot="1" x14ac:dyDescent="0.35">
      <c r="A20" s="7"/>
      <c r="B20" s="2" t="s">
        <v>122</v>
      </c>
      <c r="C20" s="30">
        <f>SUM(C8:C19)*0.15</f>
        <v>110700</v>
      </c>
      <c r="D20" s="6"/>
    </row>
    <row r="21" spans="1:4" ht="14.5" thickTop="1" x14ac:dyDescent="0.3">
      <c r="A21" s="8" t="s">
        <v>29</v>
      </c>
      <c r="B21" s="9"/>
      <c r="C21" s="25">
        <f>SUM(C8:C20)</f>
        <v>848700</v>
      </c>
      <c r="D21" s="10"/>
    </row>
    <row r="23" spans="1:4" x14ac:dyDescent="0.3">
      <c r="A23" s="3" t="s">
        <v>46</v>
      </c>
      <c r="B23" s="11"/>
      <c r="C23" s="26">
        <f>C6+C21</f>
        <v>1048700</v>
      </c>
      <c r="D23" s="12"/>
    </row>
  </sheetData>
  <sheetProtection sheet="1" objects="1" scenarios="1"/>
  <mergeCells count="2">
    <mergeCell ref="B2:D2"/>
    <mergeCell ref="B3:D3"/>
  </mergeCells>
  <pageMargins left="0.7" right="0.7" top="0.75" bottom="0.75" header="0.3" footer="0.3"/>
  <pageSetup orientation="portrait" r:id="rId1"/>
  <headerFooter>
    <oddHeader xml:space="preserve">&amp;L&amp;"Arial Black,Regular"LEHIGH VALLEY GREEN INFRASTRUCTURE PROJECT
BUDGET TABLE: Site 7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EA0CE9-91A1-44FA-9887-11B8B86DE6F2}">
  <dimension ref="A1:F23"/>
  <sheetViews>
    <sheetView topLeftCell="A2" zoomScaleNormal="100" workbookViewId="0">
      <selection activeCell="D17" sqref="D17"/>
    </sheetView>
  </sheetViews>
  <sheetFormatPr defaultColWidth="9.1796875" defaultRowHeight="14" x14ac:dyDescent="0.3"/>
  <cols>
    <col min="1" max="1" width="14.81640625" style="1" customWidth="1"/>
    <col min="2" max="2" width="21.54296875" style="1" bestFit="1" customWidth="1"/>
    <col min="3" max="3" width="14" style="1" bestFit="1" customWidth="1"/>
    <col min="4" max="4" width="36.453125" style="1" customWidth="1"/>
    <col min="5" max="7" width="12.81640625" style="1" customWidth="1"/>
    <col min="8" max="16384" width="9.1796875" style="1"/>
  </cols>
  <sheetData>
    <row r="1" spans="1:6" ht="14.5" thickBot="1" x14ac:dyDescent="0.35"/>
    <row r="2" spans="1:6" ht="20.149999999999999" customHeight="1" thickBot="1" x14ac:dyDescent="0.35">
      <c r="A2" s="14" t="s">
        <v>35</v>
      </c>
      <c r="B2" s="141" t="s">
        <v>72</v>
      </c>
      <c r="C2" s="142"/>
      <c r="D2" s="143"/>
      <c r="E2" s="18"/>
      <c r="F2" s="18"/>
    </row>
    <row r="3" spans="1:6" ht="41.25" customHeight="1" thickBot="1" x14ac:dyDescent="0.35">
      <c r="A3" s="14" t="s">
        <v>37</v>
      </c>
      <c r="B3" s="144" t="s">
        <v>73</v>
      </c>
      <c r="C3" s="145"/>
      <c r="D3" s="146"/>
      <c r="E3" s="19"/>
      <c r="F3" s="19"/>
    </row>
    <row r="4" spans="1:6" ht="8.15" customHeight="1" x14ac:dyDescent="0.3">
      <c r="A4" s="15"/>
      <c r="B4" s="16"/>
      <c r="C4" s="16"/>
      <c r="D4" s="16"/>
      <c r="E4" s="16"/>
      <c r="F4" s="16"/>
    </row>
    <row r="5" spans="1:6" ht="20.25" customHeight="1" x14ac:dyDescent="0.3">
      <c r="A5" s="35" t="s">
        <v>1</v>
      </c>
      <c r="B5" s="36" t="s">
        <v>39</v>
      </c>
      <c r="C5" s="36" t="s">
        <v>40</v>
      </c>
      <c r="D5" s="37" t="s">
        <v>41</v>
      </c>
      <c r="E5" s="16"/>
      <c r="F5" s="16"/>
    </row>
    <row r="6" spans="1:6" x14ac:dyDescent="0.3">
      <c r="A6" s="20" t="s">
        <v>5</v>
      </c>
      <c r="B6" s="11"/>
      <c r="C6" s="21">
        <v>725000</v>
      </c>
      <c r="D6" s="12"/>
    </row>
    <row r="7" spans="1:6" x14ac:dyDescent="0.3">
      <c r="A7" s="22" t="s">
        <v>7</v>
      </c>
      <c r="B7" s="5"/>
      <c r="C7" s="23"/>
      <c r="D7" s="24"/>
    </row>
    <row r="8" spans="1:6" x14ac:dyDescent="0.3">
      <c r="A8" s="7"/>
      <c r="B8" s="2" t="s">
        <v>9</v>
      </c>
      <c r="C8" s="17">
        <v>12000000</v>
      </c>
      <c r="D8" s="6"/>
    </row>
    <row r="9" spans="1:6" x14ac:dyDescent="0.3">
      <c r="A9" s="7"/>
      <c r="B9" s="2" t="s">
        <v>12</v>
      </c>
      <c r="C9" s="17">
        <v>1400000</v>
      </c>
      <c r="D9" s="6"/>
    </row>
    <row r="10" spans="1:6" x14ac:dyDescent="0.3">
      <c r="A10" s="7"/>
      <c r="B10" s="2" t="s">
        <v>15</v>
      </c>
      <c r="C10" s="17">
        <v>0</v>
      </c>
      <c r="D10" s="129" t="s">
        <v>74</v>
      </c>
    </row>
    <row r="11" spans="1:6" x14ac:dyDescent="0.3">
      <c r="A11" s="7"/>
      <c r="B11" s="2" t="s">
        <v>17</v>
      </c>
      <c r="C11" s="17">
        <v>0</v>
      </c>
      <c r="D11" s="129"/>
    </row>
    <row r="12" spans="1:6" x14ac:dyDescent="0.3">
      <c r="A12" s="7"/>
      <c r="B12" s="2" t="s">
        <v>19</v>
      </c>
      <c r="C12" s="17">
        <v>0</v>
      </c>
      <c r="D12" s="129"/>
    </row>
    <row r="13" spans="1:6" x14ac:dyDescent="0.3">
      <c r="A13" s="7"/>
      <c r="B13" s="2" t="s">
        <v>20</v>
      </c>
      <c r="C13" s="17">
        <v>75000</v>
      </c>
      <c r="D13" s="129" t="s">
        <v>75</v>
      </c>
    </row>
    <row r="14" spans="1:6" x14ac:dyDescent="0.3">
      <c r="A14" s="7"/>
      <c r="B14" s="2" t="s">
        <v>21</v>
      </c>
      <c r="C14" s="17">
        <v>184500</v>
      </c>
      <c r="D14" s="129" t="s">
        <v>6</v>
      </c>
    </row>
    <row r="15" spans="1:6" x14ac:dyDescent="0.3">
      <c r="A15" s="7"/>
      <c r="B15" s="2" t="s">
        <v>23</v>
      </c>
      <c r="C15" s="17">
        <v>0</v>
      </c>
      <c r="D15" s="129"/>
    </row>
    <row r="16" spans="1:6" ht="25.5" x14ac:dyDescent="0.3">
      <c r="A16" s="7"/>
      <c r="B16" s="2" t="s">
        <v>24</v>
      </c>
      <c r="C16" s="17">
        <v>3800000</v>
      </c>
      <c r="D16" s="130" t="s">
        <v>76</v>
      </c>
    </row>
    <row r="17" spans="1:4" x14ac:dyDescent="0.3">
      <c r="A17" s="7"/>
      <c r="B17" s="2" t="s">
        <v>25</v>
      </c>
      <c r="C17" s="17">
        <f xml:space="preserve"> SUM(C8:C16)*0.06</f>
        <v>1047570</v>
      </c>
      <c r="D17" s="129" t="s">
        <v>155</v>
      </c>
    </row>
    <row r="18" spans="1:4" ht="25.5" x14ac:dyDescent="0.3">
      <c r="A18" s="7"/>
      <c r="B18" s="2" t="s">
        <v>26</v>
      </c>
      <c r="C18" s="17">
        <f xml:space="preserve"> SUM(C8:C16)*0.05</f>
        <v>872975</v>
      </c>
      <c r="D18" s="130" t="s">
        <v>77</v>
      </c>
    </row>
    <row r="19" spans="1:4" x14ac:dyDescent="0.3">
      <c r="A19" s="7"/>
      <c r="B19" s="2" t="s">
        <v>27</v>
      </c>
      <c r="C19" s="17">
        <f>SUM(C8:C10)*0.2</f>
        <v>2680000</v>
      </c>
      <c r="D19" s="129" t="s">
        <v>45</v>
      </c>
    </row>
    <row r="20" spans="1:4" ht="14.5" thickBot="1" x14ac:dyDescent="0.35">
      <c r="A20" s="7"/>
      <c r="B20" s="2" t="s">
        <v>28</v>
      </c>
      <c r="C20" s="30">
        <f>SUM(C8:C19)*0.1</f>
        <v>2206004.5</v>
      </c>
      <c r="D20" s="6"/>
    </row>
    <row r="21" spans="1:4" ht="14.5" thickTop="1" x14ac:dyDescent="0.3">
      <c r="A21" s="8" t="s">
        <v>29</v>
      </c>
      <c r="B21" s="9"/>
      <c r="C21" s="25">
        <f>SUM(C8:C20)</f>
        <v>24266049.5</v>
      </c>
      <c r="D21" s="10"/>
    </row>
    <row r="23" spans="1:4" x14ac:dyDescent="0.3">
      <c r="A23" s="3" t="s">
        <v>46</v>
      </c>
      <c r="B23" s="11"/>
      <c r="C23" s="26">
        <f>C6+C21</f>
        <v>24991049.5</v>
      </c>
      <c r="D23" s="12"/>
    </row>
  </sheetData>
  <sheetProtection sheet="1" objects="1" scenarios="1"/>
  <mergeCells count="2">
    <mergeCell ref="B2:D2"/>
    <mergeCell ref="B3:D3"/>
  </mergeCells>
  <pageMargins left="0.7" right="0.7" top="0.75" bottom="0.75" header="0.3" footer="0.3"/>
  <pageSetup orientation="portrait" r:id="rId1"/>
  <headerFooter>
    <oddHeader xml:space="preserve">&amp;L&amp;"Arial Black,Regular"LEHIGH VALLEY GREEN INFRASTRUCTURE PROJECT
BUDGET TABLE: Site 8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7DC5D9-6F87-4A70-B4BC-EB995E5E90F4}">
  <dimension ref="A1:F23"/>
  <sheetViews>
    <sheetView topLeftCell="A2" zoomScaleNormal="100" workbookViewId="0">
      <selection activeCell="D17" sqref="D17"/>
    </sheetView>
  </sheetViews>
  <sheetFormatPr defaultColWidth="9.1796875" defaultRowHeight="14" x14ac:dyDescent="0.3"/>
  <cols>
    <col min="1" max="1" width="14.81640625" style="1" customWidth="1"/>
    <col min="2" max="2" width="21.54296875" style="1" bestFit="1" customWidth="1"/>
    <col min="3" max="3" width="12.81640625" style="1" bestFit="1" customWidth="1"/>
    <col min="4" max="5" width="40.54296875" style="1" customWidth="1"/>
    <col min="6" max="7" width="12.81640625" style="1" customWidth="1"/>
    <col min="8" max="16384" width="9.1796875" style="1"/>
  </cols>
  <sheetData>
    <row r="1" spans="1:6" ht="14.5" thickBot="1" x14ac:dyDescent="0.35"/>
    <row r="2" spans="1:6" ht="20.149999999999999" customHeight="1" thickBot="1" x14ac:dyDescent="0.35">
      <c r="A2" s="14" t="s">
        <v>35</v>
      </c>
      <c r="B2" s="141" t="s">
        <v>78</v>
      </c>
      <c r="C2" s="142"/>
      <c r="D2" s="143"/>
      <c r="E2" s="18"/>
      <c r="F2" s="18"/>
    </row>
    <row r="3" spans="1:6" ht="52.5" customHeight="1" thickBot="1" x14ac:dyDescent="0.35">
      <c r="A3" s="14" t="s">
        <v>37</v>
      </c>
      <c r="B3" s="144" t="s">
        <v>79</v>
      </c>
      <c r="C3" s="145"/>
      <c r="D3" s="146"/>
      <c r="E3" s="19"/>
      <c r="F3" s="19"/>
    </row>
    <row r="4" spans="1:6" ht="8.15" customHeight="1" x14ac:dyDescent="0.3">
      <c r="A4" s="15"/>
      <c r="B4" s="16"/>
      <c r="C4" s="16"/>
      <c r="D4" s="16"/>
      <c r="E4" s="16"/>
      <c r="F4" s="16"/>
    </row>
    <row r="5" spans="1:6" ht="20.25" customHeight="1" x14ac:dyDescent="0.3">
      <c r="A5" s="35" t="s">
        <v>1</v>
      </c>
      <c r="B5" s="36" t="s">
        <v>39</v>
      </c>
      <c r="C5" s="36" t="s">
        <v>40</v>
      </c>
      <c r="D5" s="37" t="s">
        <v>41</v>
      </c>
      <c r="E5" s="16"/>
      <c r="F5" s="16"/>
    </row>
    <row r="6" spans="1:6" x14ac:dyDescent="0.3">
      <c r="A6" s="20" t="s">
        <v>5</v>
      </c>
      <c r="B6" s="11"/>
      <c r="C6" s="21">
        <v>300000</v>
      </c>
      <c r="D6" s="12"/>
    </row>
    <row r="7" spans="1:6" x14ac:dyDescent="0.3">
      <c r="A7" s="22" t="s">
        <v>7</v>
      </c>
      <c r="B7" s="5"/>
      <c r="C7" s="23"/>
      <c r="D7" s="24"/>
    </row>
    <row r="8" spans="1:6" x14ac:dyDescent="0.3">
      <c r="A8" s="7"/>
      <c r="B8" s="2" t="s">
        <v>9</v>
      </c>
      <c r="C8" s="17">
        <v>160000</v>
      </c>
      <c r="D8" s="6"/>
    </row>
    <row r="9" spans="1:6" x14ac:dyDescent="0.3">
      <c r="A9" s="7"/>
      <c r="B9" s="2" t="s">
        <v>12</v>
      </c>
      <c r="C9" s="17">
        <v>250000</v>
      </c>
      <c r="D9" s="6"/>
    </row>
    <row r="10" spans="1:6" x14ac:dyDescent="0.3">
      <c r="A10" s="7"/>
      <c r="B10" s="2" t="s">
        <v>15</v>
      </c>
      <c r="C10" s="17">
        <v>0</v>
      </c>
      <c r="D10" s="6"/>
    </row>
    <row r="11" spans="1:6" x14ac:dyDescent="0.3">
      <c r="A11" s="7"/>
      <c r="B11" s="2" t="s">
        <v>17</v>
      </c>
      <c r="C11" s="17">
        <v>0</v>
      </c>
      <c r="D11" s="6"/>
    </row>
    <row r="12" spans="1:6" x14ac:dyDescent="0.3">
      <c r="A12" s="7"/>
      <c r="B12" s="2" t="s">
        <v>19</v>
      </c>
      <c r="C12" s="17">
        <v>0</v>
      </c>
      <c r="D12" s="6"/>
    </row>
    <row r="13" spans="1:6" x14ac:dyDescent="0.3">
      <c r="A13" s="7"/>
      <c r="B13" s="2" t="s">
        <v>20</v>
      </c>
      <c r="C13" s="17">
        <v>150000</v>
      </c>
      <c r="D13" s="129" t="s">
        <v>80</v>
      </c>
    </row>
    <row r="14" spans="1:6" x14ac:dyDescent="0.3">
      <c r="A14" s="7"/>
      <c r="B14" s="2" t="s">
        <v>21</v>
      </c>
      <c r="C14" s="17">
        <v>64800</v>
      </c>
      <c r="D14" s="129" t="s">
        <v>8</v>
      </c>
    </row>
    <row r="15" spans="1:6" x14ac:dyDescent="0.3">
      <c r="A15" s="7"/>
      <c r="B15" s="2" t="s">
        <v>23</v>
      </c>
      <c r="C15" s="17">
        <v>0</v>
      </c>
      <c r="D15" s="129"/>
    </row>
    <row r="16" spans="1:6" x14ac:dyDescent="0.3">
      <c r="A16" s="7"/>
      <c r="B16" s="2" t="s">
        <v>24</v>
      </c>
      <c r="C16" s="17">
        <v>1700000</v>
      </c>
      <c r="D16" s="129" t="s">
        <v>81</v>
      </c>
    </row>
    <row r="17" spans="1:4" x14ac:dyDescent="0.3">
      <c r="A17" s="7"/>
      <c r="B17" s="2" t="s">
        <v>25</v>
      </c>
      <c r="C17" s="17">
        <f xml:space="preserve"> SUM(C8:C16)*0.06</f>
        <v>139488</v>
      </c>
      <c r="D17" s="129" t="s">
        <v>155</v>
      </c>
    </row>
    <row r="18" spans="1:4" x14ac:dyDescent="0.3">
      <c r="A18" s="7"/>
      <c r="B18" s="2" t="s">
        <v>26</v>
      </c>
      <c r="C18" s="17">
        <f xml:space="preserve"> SUM(C8:C16)*0.05</f>
        <v>116240</v>
      </c>
      <c r="D18" s="129" t="s">
        <v>82</v>
      </c>
    </row>
    <row r="19" spans="1:4" x14ac:dyDescent="0.3">
      <c r="A19" s="7"/>
      <c r="B19" s="2" t="s">
        <v>27</v>
      </c>
      <c r="C19" s="17">
        <f>SUM(C8:C10)*0.2</f>
        <v>82000</v>
      </c>
      <c r="D19" s="129" t="s">
        <v>45</v>
      </c>
    </row>
    <row r="20" spans="1:4" x14ac:dyDescent="0.3">
      <c r="A20" s="7"/>
      <c r="B20" s="2" t="s">
        <v>121</v>
      </c>
      <c r="C20" s="17">
        <f>SUM(C8:C19)*0.12</f>
        <v>319503.35999999999</v>
      </c>
      <c r="D20" s="6"/>
    </row>
    <row r="21" spans="1:4" x14ac:dyDescent="0.3">
      <c r="A21" s="8" t="s">
        <v>29</v>
      </c>
      <c r="B21" s="9"/>
      <c r="C21" s="25">
        <f>SUM(C8:C20)</f>
        <v>2982031.3599999999</v>
      </c>
      <c r="D21" s="10"/>
    </row>
    <row r="23" spans="1:4" x14ac:dyDescent="0.3">
      <c r="A23" s="3" t="s">
        <v>46</v>
      </c>
      <c r="B23" s="11"/>
      <c r="C23" s="26">
        <f>C6+C21</f>
        <v>3282031.36</v>
      </c>
      <c r="D23" s="12"/>
    </row>
  </sheetData>
  <sheetProtection sheet="1" objects="1" scenarios="1"/>
  <mergeCells count="2">
    <mergeCell ref="B2:D2"/>
    <mergeCell ref="B3:D3"/>
  </mergeCells>
  <pageMargins left="0.7" right="0.7" top="0.75" bottom="0.75" header="0.3" footer="0.3"/>
  <pageSetup orientation="portrait" r:id="rId1"/>
  <headerFooter>
    <oddHeader xml:space="preserve">&amp;L&amp;"Arial Black,Regular"LEHIGH VALLEY GREEN INFRASTRUCTURE PROJECT
BUDGET TABLE: Site 9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EE46B9-6050-48D6-B147-5F5E918802E1}">
  <dimension ref="A1:F23"/>
  <sheetViews>
    <sheetView topLeftCell="A3" zoomScaleNormal="100" workbookViewId="0">
      <selection activeCell="D18" sqref="D18"/>
    </sheetView>
  </sheetViews>
  <sheetFormatPr defaultColWidth="9.1796875" defaultRowHeight="14" x14ac:dyDescent="0.3"/>
  <cols>
    <col min="1" max="1" width="14.81640625" style="1" customWidth="1"/>
    <col min="2" max="2" width="21.54296875" style="1" bestFit="1" customWidth="1"/>
    <col min="3" max="3" width="12.81640625" style="1" bestFit="1" customWidth="1"/>
    <col min="4" max="4" width="41.1796875" style="1" customWidth="1"/>
    <col min="5" max="7" width="12.81640625" style="1" customWidth="1"/>
    <col min="8" max="16384" width="9.1796875" style="1"/>
  </cols>
  <sheetData>
    <row r="1" spans="1:6" ht="14.5" thickBot="1" x14ac:dyDescent="0.35"/>
    <row r="2" spans="1:6" ht="41.25" customHeight="1" thickBot="1" x14ac:dyDescent="0.35">
      <c r="A2" s="14" t="s">
        <v>35</v>
      </c>
      <c r="B2" s="147" t="s">
        <v>83</v>
      </c>
      <c r="C2" s="148"/>
      <c r="D2" s="149"/>
      <c r="E2" s="18"/>
      <c r="F2" s="18"/>
    </row>
    <row r="3" spans="1:6" ht="57.75" customHeight="1" thickBot="1" x14ac:dyDescent="0.35">
      <c r="A3" s="14" t="s">
        <v>37</v>
      </c>
      <c r="B3" s="144" t="s">
        <v>84</v>
      </c>
      <c r="C3" s="145"/>
      <c r="D3" s="146"/>
      <c r="E3" s="19"/>
      <c r="F3" s="19"/>
    </row>
    <row r="4" spans="1:6" ht="8.15" customHeight="1" x14ac:dyDescent="0.3">
      <c r="A4" s="15"/>
      <c r="B4" s="16"/>
      <c r="C4" s="16"/>
      <c r="D4" s="16"/>
      <c r="E4" s="16"/>
      <c r="F4" s="16"/>
    </row>
    <row r="5" spans="1:6" ht="20.25" customHeight="1" x14ac:dyDescent="0.3">
      <c r="A5" s="35" t="s">
        <v>1</v>
      </c>
      <c r="B5" s="36" t="s">
        <v>39</v>
      </c>
      <c r="C5" s="36" t="s">
        <v>40</v>
      </c>
      <c r="D5" s="37" t="s">
        <v>41</v>
      </c>
      <c r="E5" s="16"/>
      <c r="F5" s="16"/>
    </row>
    <row r="6" spans="1:6" x14ac:dyDescent="0.3">
      <c r="A6" s="20" t="s">
        <v>5</v>
      </c>
      <c r="B6" s="11"/>
      <c r="C6" s="21">
        <v>600000</v>
      </c>
      <c r="D6" s="12"/>
    </row>
    <row r="7" spans="1:6" x14ac:dyDescent="0.3">
      <c r="A7" s="22" t="s">
        <v>7</v>
      </c>
      <c r="B7" s="5"/>
      <c r="C7" s="23"/>
      <c r="D7" s="24"/>
    </row>
    <row r="8" spans="1:6" x14ac:dyDescent="0.3">
      <c r="A8" s="7"/>
      <c r="B8" s="2" t="s">
        <v>9</v>
      </c>
      <c r="C8" s="17">
        <v>2000000</v>
      </c>
      <c r="D8" s="6"/>
    </row>
    <row r="9" spans="1:6" x14ac:dyDescent="0.3">
      <c r="A9" s="7"/>
      <c r="B9" s="2" t="s">
        <v>12</v>
      </c>
      <c r="C9" s="17">
        <v>100000</v>
      </c>
      <c r="D9" s="6"/>
    </row>
    <row r="10" spans="1:6" x14ac:dyDescent="0.3">
      <c r="A10" s="7"/>
      <c r="B10" s="2" t="s">
        <v>15</v>
      </c>
      <c r="C10" s="17">
        <v>3000000</v>
      </c>
      <c r="D10" s="6"/>
    </row>
    <row r="11" spans="1:6" x14ac:dyDescent="0.3">
      <c r="A11" s="7"/>
      <c r="B11" s="2" t="s">
        <v>17</v>
      </c>
      <c r="C11" s="17">
        <v>0</v>
      </c>
      <c r="D11" s="6"/>
    </row>
    <row r="12" spans="1:6" x14ac:dyDescent="0.3">
      <c r="A12" s="7"/>
      <c r="B12" s="2" t="s">
        <v>19</v>
      </c>
      <c r="C12" s="17">
        <v>0</v>
      </c>
      <c r="D12" s="6"/>
    </row>
    <row r="13" spans="1:6" x14ac:dyDescent="0.3">
      <c r="A13" s="7"/>
      <c r="B13" s="2" t="s">
        <v>20</v>
      </c>
      <c r="C13" s="17">
        <v>200000</v>
      </c>
      <c r="D13" s="130" t="s">
        <v>85</v>
      </c>
    </row>
    <row r="14" spans="1:6" x14ac:dyDescent="0.3">
      <c r="A14" s="7"/>
      <c r="B14" s="2" t="s">
        <v>21</v>
      </c>
      <c r="C14" s="17">
        <v>0</v>
      </c>
      <c r="D14" s="130"/>
    </row>
    <row r="15" spans="1:6" x14ac:dyDescent="0.3">
      <c r="A15" s="7"/>
      <c r="B15" s="2" t="s">
        <v>23</v>
      </c>
      <c r="C15" s="17">
        <v>0</v>
      </c>
      <c r="D15" s="130"/>
    </row>
    <row r="16" spans="1:6" x14ac:dyDescent="0.3">
      <c r="A16" s="7"/>
      <c r="B16" s="2" t="s">
        <v>24</v>
      </c>
      <c r="C16" s="17">
        <v>0</v>
      </c>
      <c r="D16" s="130"/>
    </row>
    <row r="17" spans="1:4" x14ac:dyDescent="0.3">
      <c r="A17" s="7"/>
      <c r="B17" s="2" t="s">
        <v>25</v>
      </c>
      <c r="C17" s="17">
        <f xml:space="preserve"> SUM(C8:C16)*0.06</f>
        <v>318000</v>
      </c>
      <c r="D17" s="130" t="s">
        <v>155</v>
      </c>
    </row>
    <row r="18" spans="1:4" ht="25.5" x14ac:dyDescent="0.3">
      <c r="A18" s="7"/>
      <c r="B18" s="2" t="s">
        <v>26</v>
      </c>
      <c r="C18" s="17">
        <f xml:space="preserve"> SUM(C8:C16)*0.06</f>
        <v>318000</v>
      </c>
      <c r="D18" s="130" t="s">
        <v>86</v>
      </c>
    </row>
    <row r="19" spans="1:4" x14ac:dyDescent="0.3">
      <c r="A19" s="7"/>
      <c r="B19" s="2" t="s">
        <v>27</v>
      </c>
      <c r="C19" s="17">
        <f>SUM(C8:C10)*0.2</f>
        <v>1020000</v>
      </c>
      <c r="D19" s="130" t="s">
        <v>45</v>
      </c>
    </row>
    <row r="20" spans="1:4" ht="14.5" thickBot="1" x14ac:dyDescent="0.35">
      <c r="A20" s="7"/>
      <c r="B20" s="2" t="s">
        <v>28</v>
      </c>
      <c r="C20" s="30">
        <f>SUM(C8:C19)*0.1</f>
        <v>695600</v>
      </c>
      <c r="D20" s="6"/>
    </row>
    <row r="21" spans="1:4" ht="14.5" thickTop="1" x14ac:dyDescent="0.3">
      <c r="A21" s="8" t="s">
        <v>29</v>
      </c>
      <c r="B21" s="9"/>
      <c r="C21" s="25">
        <f>SUM(C8:C20)</f>
        <v>7651600</v>
      </c>
      <c r="D21" s="10"/>
    </row>
    <row r="23" spans="1:4" x14ac:dyDescent="0.3">
      <c r="A23" s="3" t="s">
        <v>46</v>
      </c>
      <c r="B23" s="11"/>
      <c r="C23" s="26">
        <f>C6+C21</f>
        <v>8251600</v>
      </c>
      <c r="D23" s="12"/>
    </row>
  </sheetData>
  <sheetProtection sheet="1" objects="1" scenarios="1"/>
  <mergeCells count="2">
    <mergeCell ref="B2:D2"/>
    <mergeCell ref="B3:D3"/>
  </mergeCells>
  <pageMargins left="0.7" right="0.7" top="0.75" bottom="0.75" header="0.3" footer="0.3"/>
  <pageSetup orientation="portrait" r:id="rId1"/>
  <headerFooter>
    <oddHeader xml:space="preserve">&amp;L&amp;"Arial Black,Regular"LEHIGH VALLEY GREEN INFRASTRUCTURE PROJECT
BUDGET TABLE: Site 10
</oddHeader>
  </headerFooter>
  <ignoredErrors>
    <ignoredError sqref="C19" formulaRange="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5135F6-60F5-40E1-9EF2-702D52451925}">
  <dimension ref="A1:F23"/>
  <sheetViews>
    <sheetView zoomScaleNormal="100" workbookViewId="0">
      <selection activeCell="D17" sqref="D17"/>
    </sheetView>
  </sheetViews>
  <sheetFormatPr defaultColWidth="9.1796875" defaultRowHeight="14" x14ac:dyDescent="0.3"/>
  <cols>
    <col min="1" max="1" width="14.81640625" style="1" customWidth="1"/>
    <col min="2" max="2" width="21.54296875" style="1" bestFit="1" customWidth="1"/>
    <col min="3" max="3" width="18.81640625" style="1" customWidth="1"/>
    <col min="4" max="4" width="31.54296875" style="1" bestFit="1" customWidth="1"/>
    <col min="5" max="7" width="12.81640625" style="1" customWidth="1"/>
    <col min="8" max="16384" width="9.1796875" style="1"/>
  </cols>
  <sheetData>
    <row r="1" spans="1:6" ht="14.5" thickBot="1" x14ac:dyDescent="0.35"/>
    <row r="2" spans="1:6" ht="20.149999999999999" customHeight="1" thickBot="1" x14ac:dyDescent="0.35">
      <c r="A2" s="14" t="s">
        <v>35</v>
      </c>
      <c r="B2" s="141" t="s">
        <v>87</v>
      </c>
      <c r="C2" s="142"/>
      <c r="D2" s="143"/>
      <c r="E2" s="18"/>
      <c r="F2" s="18"/>
    </row>
    <row r="3" spans="1:6" ht="39.75" customHeight="1" thickBot="1" x14ac:dyDescent="0.35">
      <c r="A3" s="14" t="s">
        <v>37</v>
      </c>
      <c r="B3" s="144" t="s">
        <v>88</v>
      </c>
      <c r="C3" s="145"/>
      <c r="D3" s="146"/>
      <c r="E3" s="19"/>
      <c r="F3" s="19"/>
    </row>
    <row r="4" spans="1:6" ht="8.15" customHeight="1" x14ac:dyDescent="0.3">
      <c r="A4" s="15"/>
      <c r="B4" s="16"/>
      <c r="C4" s="16"/>
      <c r="D4" s="16"/>
      <c r="E4" s="16"/>
      <c r="F4" s="16"/>
    </row>
    <row r="5" spans="1:6" ht="20.25" customHeight="1" x14ac:dyDescent="0.3">
      <c r="A5" s="35" t="s">
        <v>1</v>
      </c>
      <c r="B5" s="36" t="s">
        <v>39</v>
      </c>
      <c r="C5" s="36" t="s">
        <v>40</v>
      </c>
      <c r="D5" s="37" t="s">
        <v>41</v>
      </c>
      <c r="E5" s="16"/>
      <c r="F5" s="16"/>
    </row>
    <row r="6" spans="1:6" x14ac:dyDescent="0.3">
      <c r="A6" s="20" t="s">
        <v>5</v>
      </c>
      <c r="B6" s="11"/>
      <c r="C6" s="21">
        <v>50000</v>
      </c>
      <c r="D6" s="12"/>
    </row>
    <row r="7" spans="1:6" x14ac:dyDescent="0.3">
      <c r="A7" s="22" t="s">
        <v>7</v>
      </c>
      <c r="B7" s="5"/>
      <c r="C7" s="23"/>
      <c r="D7" s="24"/>
    </row>
    <row r="8" spans="1:6" x14ac:dyDescent="0.3">
      <c r="A8" s="7"/>
      <c r="B8" s="2" t="s">
        <v>9</v>
      </c>
      <c r="C8" s="17">
        <v>0</v>
      </c>
      <c r="D8" s="6"/>
    </row>
    <row r="9" spans="1:6" x14ac:dyDescent="0.3">
      <c r="A9" s="7"/>
      <c r="B9" s="2" t="s">
        <v>12</v>
      </c>
      <c r="C9" s="17">
        <v>150000</v>
      </c>
      <c r="D9" s="6"/>
    </row>
    <row r="10" spans="1:6" x14ac:dyDescent="0.3">
      <c r="A10" s="7"/>
      <c r="B10" s="2" t="s">
        <v>15</v>
      </c>
      <c r="C10" s="17">
        <v>0</v>
      </c>
      <c r="D10" s="6"/>
    </row>
    <row r="11" spans="1:6" x14ac:dyDescent="0.3">
      <c r="A11" s="7"/>
      <c r="B11" s="2" t="s">
        <v>17</v>
      </c>
      <c r="C11" s="17">
        <v>0</v>
      </c>
      <c r="D11" s="6"/>
    </row>
    <row r="12" spans="1:6" x14ac:dyDescent="0.3">
      <c r="A12" s="7"/>
      <c r="B12" s="2" t="s">
        <v>19</v>
      </c>
      <c r="C12" s="17">
        <v>0</v>
      </c>
      <c r="D12" s="6"/>
    </row>
    <row r="13" spans="1:6" x14ac:dyDescent="0.3">
      <c r="A13" s="7"/>
      <c r="B13" s="2" t="s">
        <v>20</v>
      </c>
      <c r="C13" s="17">
        <v>125000</v>
      </c>
      <c r="D13" s="6" t="s">
        <v>89</v>
      </c>
    </row>
    <row r="14" spans="1:6" x14ac:dyDescent="0.3">
      <c r="A14" s="7"/>
      <c r="B14" s="2" t="s">
        <v>21</v>
      </c>
      <c r="C14" s="17">
        <v>0</v>
      </c>
      <c r="D14" s="6"/>
    </row>
    <row r="15" spans="1:6" x14ac:dyDescent="0.3">
      <c r="A15" s="7"/>
      <c r="B15" s="2" t="s">
        <v>23</v>
      </c>
      <c r="C15" s="17"/>
      <c r="D15" s="6"/>
    </row>
    <row r="16" spans="1:6" x14ac:dyDescent="0.3">
      <c r="A16" s="7"/>
      <c r="B16" s="2" t="s">
        <v>24</v>
      </c>
      <c r="C16" s="17">
        <v>0</v>
      </c>
      <c r="D16" s="6"/>
    </row>
    <row r="17" spans="1:4" x14ac:dyDescent="0.3">
      <c r="A17" s="7"/>
      <c r="B17" s="2" t="s">
        <v>25</v>
      </c>
      <c r="C17" s="17">
        <f xml:space="preserve"> SUM(C8:C16)*0.06</f>
        <v>16500</v>
      </c>
      <c r="D17" s="6" t="s">
        <v>155</v>
      </c>
    </row>
    <row r="18" spans="1:4" x14ac:dyDescent="0.3">
      <c r="A18" s="7"/>
      <c r="B18" s="2" t="s">
        <v>26</v>
      </c>
      <c r="C18" s="17">
        <f xml:space="preserve"> SUM(C8:C16)*0.05</f>
        <v>13750</v>
      </c>
      <c r="D18" s="6" t="s">
        <v>90</v>
      </c>
    </row>
    <row r="19" spans="1:4" x14ac:dyDescent="0.3">
      <c r="A19" s="7"/>
      <c r="B19" s="2" t="s">
        <v>27</v>
      </c>
      <c r="C19" s="17">
        <f>SUM(C8:C10)*0.2</f>
        <v>30000</v>
      </c>
      <c r="D19" s="6" t="s">
        <v>45</v>
      </c>
    </row>
    <row r="20" spans="1:4" ht="14.5" thickBot="1" x14ac:dyDescent="0.35">
      <c r="A20" s="7"/>
      <c r="B20" s="2" t="s">
        <v>122</v>
      </c>
      <c r="C20" s="30">
        <f>SUM(C8:C19)*0.15</f>
        <v>50287.5</v>
      </c>
      <c r="D20" s="6"/>
    </row>
    <row r="21" spans="1:4" ht="14.5" thickTop="1" x14ac:dyDescent="0.3">
      <c r="A21" s="8" t="s">
        <v>29</v>
      </c>
      <c r="B21" s="9"/>
      <c r="C21" s="25">
        <f>SUM(C8:C20)</f>
        <v>385537.5</v>
      </c>
      <c r="D21" s="10"/>
    </row>
    <row r="23" spans="1:4" x14ac:dyDescent="0.3">
      <c r="A23" s="3" t="s">
        <v>46</v>
      </c>
      <c r="B23" s="11"/>
      <c r="C23" s="26">
        <f>C6+C21</f>
        <v>435537.5</v>
      </c>
      <c r="D23" s="12"/>
    </row>
  </sheetData>
  <sheetProtection sheet="1" objects="1" scenarios="1"/>
  <mergeCells count="2">
    <mergeCell ref="B2:D2"/>
    <mergeCell ref="B3:D3"/>
  </mergeCells>
  <pageMargins left="0.7" right="0.7" top="0.75" bottom="0.75" header="0.3" footer="0.3"/>
  <pageSetup orientation="portrait" r:id="rId1"/>
  <headerFooter>
    <oddHeader xml:space="preserve">&amp;L&amp;"Arial Black,Regular"LEHIGH VALLEY GREEN INFRASTRUCTURE PROJECT
BUDGET TABLE: Site 11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56BC36-338E-460C-9387-D10055C904C3}">
  <dimension ref="A1:F23"/>
  <sheetViews>
    <sheetView topLeftCell="A3" zoomScaleNormal="100" workbookViewId="0">
      <selection activeCell="D17" sqref="D17"/>
    </sheetView>
  </sheetViews>
  <sheetFormatPr defaultColWidth="9.1796875" defaultRowHeight="14" x14ac:dyDescent="0.3"/>
  <cols>
    <col min="1" max="1" width="14.81640625" style="1" customWidth="1"/>
    <col min="2" max="2" width="21.54296875" style="1" bestFit="1" customWidth="1"/>
    <col min="3" max="3" width="18.81640625" style="1" customWidth="1"/>
    <col min="4" max="4" width="34.81640625" style="1" customWidth="1"/>
    <col min="5" max="7" width="12.81640625" style="1" customWidth="1"/>
    <col min="8" max="16384" width="9.1796875" style="1"/>
  </cols>
  <sheetData>
    <row r="1" spans="1:6" ht="14.5" thickBot="1" x14ac:dyDescent="0.35"/>
    <row r="2" spans="1:6" ht="20.149999999999999" customHeight="1" thickBot="1" x14ac:dyDescent="0.35">
      <c r="A2" s="14" t="s">
        <v>35</v>
      </c>
      <c r="B2" s="141" t="s">
        <v>91</v>
      </c>
      <c r="C2" s="142"/>
      <c r="D2" s="143"/>
      <c r="E2" s="18"/>
      <c r="F2" s="18"/>
    </row>
    <row r="3" spans="1:6" ht="75" customHeight="1" thickBot="1" x14ac:dyDescent="0.35">
      <c r="A3" s="14" t="s">
        <v>37</v>
      </c>
      <c r="B3" s="144" t="s">
        <v>92</v>
      </c>
      <c r="C3" s="145"/>
      <c r="D3" s="146"/>
      <c r="E3" s="19"/>
      <c r="F3" s="19"/>
    </row>
    <row r="4" spans="1:6" ht="8.15" customHeight="1" x14ac:dyDescent="0.3">
      <c r="A4" s="15"/>
      <c r="B4" s="16"/>
      <c r="C4" s="16"/>
      <c r="D4" s="16"/>
      <c r="E4" s="16"/>
      <c r="F4" s="16"/>
    </row>
    <row r="5" spans="1:6" ht="20.25" customHeight="1" x14ac:dyDescent="0.3">
      <c r="A5" s="35" t="s">
        <v>1</v>
      </c>
      <c r="B5" s="36" t="s">
        <v>39</v>
      </c>
      <c r="C5" s="36" t="s">
        <v>40</v>
      </c>
      <c r="D5" s="37" t="s">
        <v>41</v>
      </c>
      <c r="E5" s="16"/>
      <c r="F5" s="16"/>
    </row>
    <row r="6" spans="1:6" x14ac:dyDescent="0.3">
      <c r="A6" s="20" t="s">
        <v>5</v>
      </c>
      <c r="B6" s="11"/>
      <c r="C6" s="21">
        <v>300000</v>
      </c>
      <c r="D6" s="12"/>
    </row>
    <row r="7" spans="1:6" x14ac:dyDescent="0.3">
      <c r="A7" s="22" t="s">
        <v>7</v>
      </c>
      <c r="B7" s="5"/>
      <c r="C7" s="23"/>
      <c r="D7" s="24"/>
    </row>
    <row r="8" spans="1:6" x14ac:dyDescent="0.3">
      <c r="A8" s="7"/>
      <c r="B8" s="2" t="s">
        <v>9</v>
      </c>
      <c r="C8" s="17">
        <v>3000000</v>
      </c>
      <c r="D8" s="6"/>
    </row>
    <row r="9" spans="1:6" x14ac:dyDescent="0.3">
      <c r="A9" s="7"/>
      <c r="B9" s="2" t="s">
        <v>12</v>
      </c>
      <c r="C9" s="17">
        <v>350000</v>
      </c>
      <c r="D9" s="6"/>
    </row>
    <row r="10" spans="1:6" x14ac:dyDescent="0.3">
      <c r="A10" s="7"/>
      <c r="B10" s="2" t="s">
        <v>15</v>
      </c>
      <c r="C10" s="17">
        <v>0</v>
      </c>
      <c r="D10" s="6"/>
    </row>
    <row r="11" spans="1:6" x14ac:dyDescent="0.3">
      <c r="A11" s="7"/>
      <c r="B11" s="2" t="s">
        <v>17</v>
      </c>
      <c r="C11" s="17">
        <v>0</v>
      </c>
      <c r="D11" s="129"/>
    </row>
    <row r="12" spans="1:6" x14ac:dyDescent="0.3">
      <c r="A12" s="7"/>
      <c r="B12" s="2" t="s">
        <v>19</v>
      </c>
      <c r="C12" s="17">
        <v>0</v>
      </c>
      <c r="D12" s="129"/>
    </row>
    <row r="13" spans="1:6" x14ac:dyDescent="0.3">
      <c r="A13" s="7"/>
      <c r="B13" s="2" t="s">
        <v>20</v>
      </c>
      <c r="C13" s="17">
        <v>25000</v>
      </c>
      <c r="D13" s="129" t="s">
        <v>93</v>
      </c>
    </row>
    <row r="14" spans="1:6" x14ac:dyDescent="0.3">
      <c r="A14" s="7"/>
      <c r="B14" s="2" t="s">
        <v>21</v>
      </c>
      <c r="C14" s="17">
        <v>0</v>
      </c>
      <c r="D14" s="129"/>
    </row>
    <row r="15" spans="1:6" x14ac:dyDescent="0.3">
      <c r="A15" s="7"/>
      <c r="B15" s="2" t="s">
        <v>23</v>
      </c>
      <c r="C15" s="17">
        <v>0</v>
      </c>
      <c r="D15" s="129"/>
    </row>
    <row r="16" spans="1:6" x14ac:dyDescent="0.3">
      <c r="A16" s="7"/>
      <c r="B16" s="2" t="s">
        <v>24</v>
      </c>
      <c r="C16" s="17">
        <v>0</v>
      </c>
      <c r="D16" s="129"/>
    </row>
    <row r="17" spans="1:4" x14ac:dyDescent="0.3">
      <c r="A17" s="7"/>
      <c r="B17" s="2" t="s">
        <v>25</v>
      </c>
      <c r="C17" s="17">
        <f xml:space="preserve"> SUM(C8:C16)*0.06</f>
        <v>202500</v>
      </c>
      <c r="D17" s="129" t="s">
        <v>155</v>
      </c>
    </row>
    <row r="18" spans="1:4" x14ac:dyDescent="0.3">
      <c r="A18" s="7"/>
      <c r="B18" s="2" t="s">
        <v>26</v>
      </c>
      <c r="C18" s="17">
        <f xml:space="preserve"> SUM(C8:C16)*0.03</f>
        <v>101250</v>
      </c>
      <c r="D18" s="129" t="s">
        <v>94</v>
      </c>
    </row>
    <row r="19" spans="1:4" x14ac:dyDescent="0.3">
      <c r="A19" s="7"/>
      <c r="B19" s="2" t="s">
        <v>27</v>
      </c>
      <c r="C19" s="17">
        <f>SUM(C8:C10)*0.2</f>
        <v>670000</v>
      </c>
      <c r="D19" s="129" t="s">
        <v>45</v>
      </c>
    </row>
    <row r="20" spans="1:4" ht="14.5" thickBot="1" x14ac:dyDescent="0.35">
      <c r="A20" s="7"/>
      <c r="B20" s="2" t="s">
        <v>121</v>
      </c>
      <c r="C20" s="30">
        <f>SUM(C8:C19)*0.12</f>
        <v>521850</v>
      </c>
      <c r="D20" s="129"/>
    </row>
    <row r="21" spans="1:4" ht="14.5" thickTop="1" x14ac:dyDescent="0.3">
      <c r="A21" s="8" t="s">
        <v>29</v>
      </c>
      <c r="B21" s="9"/>
      <c r="C21" s="25">
        <f>SUM(C8:C20)</f>
        <v>4870600</v>
      </c>
      <c r="D21" s="10"/>
    </row>
    <row r="23" spans="1:4" x14ac:dyDescent="0.3">
      <c r="A23" s="3" t="s">
        <v>46</v>
      </c>
      <c r="B23" s="11"/>
      <c r="C23" s="26">
        <f>C6+C21</f>
        <v>5170600</v>
      </c>
      <c r="D23" s="12"/>
    </row>
  </sheetData>
  <sheetProtection sheet="1" objects="1" scenarios="1"/>
  <mergeCells count="2">
    <mergeCell ref="B2:D2"/>
    <mergeCell ref="B3:D3"/>
  </mergeCells>
  <pageMargins left="0.7" right="0.7" top="0.75" bottom="0.75" header="0.3" footer="0.3"/>
  <pageSetup orientation="portrait" r:id="rId1"/>
  <headerFooter>
    <oddHeader xml:space="preserve">&amp;L&amp;"Arial Black,Regular"LEHIGH VALLEY GREEN INFRASTRUCTURE PROJECT
BUDGET TABLE: Site 12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7B44F0-385B-46DD-808C-04C689D5F86F}">
  <dimension ref="A1:F23"/>
  <sheetViews>
    <sheetView topLeftCell="A3" zoomScaleNormal="100" workbookViewId="0">
      <selection activeCell="D17" sqref="D17"/>
    </sheetView>
  </sheetViews>
  <sheetFormatPr defaultColWidth="9.1796875" defaultRowHeight="14" x14ac:dyDescent="0.3"/>
  <cols>
    <col min="1" max="1" width="14.81640625" style="1" customWidth="1"/>
    <col min="2" max="2" width="21.54296875" style="1" bestFit="1" customWidth="1"/>
    <col min="3" max="3" width="18.81640625" style="1" customWidth="1"/>
    <col min="4" max="4" width="25.54296875" style="1" bestFit="1" customWidth="1"/>
    <col min="5" max="7" width="12.81640625" style="1" customWidth="1"/>
    <col min="8" max="16384" width="9.1796875" style="1"/>
  </cols>
  <sheetData>
    <row r="1" spans="1:6" ht="14.5" thickBot="1" x14ac:dyDescent="0.35"/>
    <row r="2" spans="1:6" ht="20.149999999999999" customHeight="1" thickBot="1" x14ac:dyDescent="0.35">
      <c r="A2" s="14" t="s">
        <v>35</v>
      </c>
      <c r="B2" s="141" t="s">
        <v>95</v>
      </c>
      <c r="C2" s="142"/>
      <c r="D2" s="143"/>
      <c r="E2" s="18"/>
      <c r="F2" s="18"/>
    </row>
    <row r="3" spans="1:6" ht="75" customHeight="1" thickBot="1" x14ac:dyDescent="0.35">
      <c r="A3" s="14" t="s">
        <v>37</v>
      </c>
      <c r="B3" s="144" t="s">
        <v>96</v>
      </c>
      <c r="C3" s="145"/>
      <c r="D3" s="146"/>
      <c r="E3" s="19"/>
      <c r="F3" s="19"/>
    </row>
    <row r="4" spans="1:6" ht="8.15" customHeight="1" x14ac:dyDescent="0.3">
      <c r="A4" s="15"/>
      <c r="B4" s="16"/>
      <c r="C4" s="16"/>
      <c r="D4" s="16"/>
      <c r="E4" s="16"/>
      <c r="F4" s="16"/>
    </row>
    <row r="5" spans="1:6" ht="20.25" customHeight="1" x14ac:dyDescent="0.3">
      <c r="A5" s="27" t="s">
        <v>1</v>
      </c>
      <c r="B5" s="28" t="s">
        <v>39</v>
      </c>
      <c r="C5" s="28" t="s">
        <v>40</v>
      </c>
      <c r="D5" s="29" t="s">
        <v>41</v>
      </c>
      <c r="E5" s="16"/>
      <c r="F5" s="16"/>
    </row>
    <row r="6" spans="1:6" x14ac:dyDescent="0.3">
      <c r="A6" s="20" t="s">
        <v>5</v>
      </c>
      <c r="B6" s="11"/>
      <c r="C6" s="21">
        <v>225000</v>
      </c>
      <c r="D6" s="12"/>
    </row>
    <row r="7" spans="1:6" x14ac:dyDescent="0.3">
      <c r="A7" s="22" t="s">
        <v>7</v>
      </c>
      <c r="B7" s="5"/>
      <c r="C7" s="23"/>
      <c r="D7" s="24"/>
    </row>
    <row r="8" spans="1:6" x14ac:dyDescent="0.3">
      <c r="A8" s="7"/>
      <c r="B8" s="2" t="s">
        <v>9</v>
      </c>
      <c r="C8" s="17">
        <v>1500000</v>
      </c>
      <c r="D8" s="6"/>
    </row>
    <row r="9" spans="1:6" x14ac:dyDescent="0.3">
      <c r="A9" s="7"/>
      <c r="B9" s="2" t="s">
        <v>12</v>
      </c>
      <c r="C9" s="17">
        <v>400000</v>
      </c>
      <c r="D9" s="6"/>
    </row>
    <row r="10" spans="1:6" x14ac:dyDescent="0.3">
      <c r="A10" s="7"/>
      <c r="B10" s="2" t="s">
        <v>15</v>
      </c>
      <c r="C10" s="17">
        <v>0</v>
      </c>
      <c r="D10" s="6"/>
    </row>
    <row r="11" spans="1:6" x14ac:dyDescent="0.3">
      <c r="A11" s="7"/>
      <c r="B11" s="2" t="s">
        <v>17</v>
      </c>
      <c r="C11" s="17">
        <v>0</v>
      </c>
      <c r="D11" s="6"/>
    </row>
    <row r="12" spans="1:6" x14ac:dyDescent="0.3">
      <c r="A12" s="7"/>
      <c r="B12" s="2" t="s">
        <v>19</v>
      </c>
      <c r="C12" s="17">
        <v>0</v>
      </c>
      <c r="D12" s="6"/>
    </row>
    <row r="13" spans="1:6" x14ac:dyDescent="0.3">
      <c r="A13" s="7"/>
      <c r="B13" s="2" t="s">
        <v>20</v>
      </c>
      <c r="C13" s="17">
        <v>10000</v>
      </c>
      <c r="D13" s="6" t="s">
        <v>57</v>
      </c>
    </row>
    <row r="14" spans="1:6" x14ac:dyDescent="0.3">
      <c r="A14" s="7"/>
      <c r="B14" s="2" t="s">
        <v>21</v>
      </c>
      <c r="C14" s="17">
        <v>0</v>
      </c>
      <c r="D14" s="6"/>
    </row>
    <row r="15" spans="1:6" x14ac:dyDescent="0.3">
      <c r="A15" s="7"/>
      <c r="B15" s="2" t="s">
        <v>23</v>
      </c>
      <c r="C15" s="17">
        <v>0</v>
      </c>
      <c r="D15" s="6"/>
    </row>
    <row r="16" spans="1:6" x14ac:dyDescent="0.3">
      <c r="A16" s="7"/>
      <c r="B16" s="2" t="s">
        <v>24</v>
      </c>
      <c r="C16" s="17">
        <v>0</v>
      </c>
      <c r="D16" s="6"/>
    </row>
    <row r="17" spans="1:4" x14ac:dyDescent="0.3">
      <c r="A17" s="7"/>
      <c r="B17" s="2" t="s">
        <v>25</v>
      </c>
      <c r="C17" s="17">
        <f xml:space="preserve"> SUM(C8:C16)*0.06</f>
        <v>114600</v>
      </c>
      <c r="D17" s="6" t="s">
        <v>155</v>
      </c>
    </row>
    <row r="18" spans="1:4" x14ac:dyDescent="0.3">
      <c r="A18" s="7"/>
      <c r="B18" s="2" t="s">
        <v>26</v>
      </c>
      <c r="C18" s="17">
        <f xml:space="preserve"> SUM(C8:C16)*0.03</f>
        <v>57300</v>
      </c>
      <c r="D18" s="6" t="s">
        <v>94</v>
      </c>
    </row>
    <row r="19" spans="1:4" x14ac:dyDescent="0.3">
      <c r="A19" s="7"/>
      <c r="B19" s="2" t="s">
        <v>27</v>
      </c>
      <c r="C19" s="17">
        <f>SUM(C8:C10)*0.2</f>
        <v>380000</v>
      </c>
      <c r="D19" s="6" t="s">
        <v>45</v>
      </c>
    </row>
    <row r="20" spans="1:4" ht="14.5" thickBot="1" x14ac:dyDescent="0.35">
      <c r="A20" s="7"/>
      <c r="B20" s="2" t="s">
        <v>121</v>
      </c>
      <c r="C20" s="30">
        <f>SUM(C8:C19)*0.12</f>
        <v>295428</v>
      </c>
      <c r="D20" s="6"/>
    </row>
    <row r="21" spans="1:4" ht="14.5" thickTop="1" x14ac:dyDescent="0.3">
      <c r="A21" s="8" t="s">
        <v>29</v>
      </c>
      <c r="B21" s="9"/>
      <c r="C21" s="25">
        <f>SUM(C8:C20)</f>
        <v>2757328</v>
      </c>
      <c r="D21" s="10"/>
    </row>
    <row r="23" spans="1:4" x14ac:dyDescent="0.3">
      <c r="A23" s="3" t="s">
        <v>46</v>
      </c>
      <c r="B23" s="11"/>
      <c r="C23" s="26">
        <f>C6+C21</f>
        <v>2982328</v>
      </c>
      <c r="D23" s="12"/>
    </row>
  </sheetData>
  <sheetProtection sheet="1" objects="1" scenarios="1"/>
  <mergeCells count="2">
    <mergeCell ref="B2:D2"/>
    <mergeCell ref="B3:D3"/>
  </mergeCells>
  <pageMargins left="0.7" right="0.7" top="0.75" bottom="0.75" header="0.3" footer="0.3"/>
  <pageSetup orientation="portrait" r:id="rId1"/>
  <headerFooter>
    <oddHeader xml:space="preserve">&amp;L&amp;"Arial Black,Regular"LEHIGH VALLEY GREEN INFRASTRUCTURE PROJECT
BUDGET TABLE: Site 13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92FCAE-E323-437D-86D7-D8A62A606CAE}">
  <dimension ref="A1:F23"/>
  <sheetViews>
    <sheetView topLeftCell="A3" zoomScaleNormal="100" workbookViewId="0">
      <selection activeCell="D17" sqref="D17"/>
    </sheetView>
  </sheetViews>
  <sheetFormatPr defaultColWidth="9.1796875" defaultRowHeight="14" x14ac:dyDescent="0.3"/>
  <cols>
    <col min="1" max="1" width="14.81640625" style="1" customWidth="1"/>
    <col min="2" max="2" width="21.54296875" style="1" bestFit="1" customWidth="1"/>
    <col min="3" max="3" width="18.81640625" style="1" customWidth="1"/>
    <col min="4" max="4" width="25.54296875" style="1" bestFit="1" customWidth="1"/>
    <col min="5" max="7" width="12.81640625" style="1" customWidth="1"/>
    <col min="8" max="16384" width="9.1796875" style="1"/>
  </cols>
  <sheetData>
    <row r="1" spans="1:6" ht="14.5" thickBot="1" x14ac:dyDescent="0.35"/>
    <row r="2" spans="1:6" ht="20.149999999999999" customHeight="1" thickBot="1" x14ac:dyDescent="0.35">
      <c r="A2" s="14" t="s">
        <v>35</v>
      </c>
      <c r="B2" s="141" t="s">
        <v>97</v>
      </c>
      <c r="C2" s="142"/>
      <c r="D2" s="143"/>
      <c r="E2" s="18"/>
      <c r="F2" s="18"/>
    </row>
    <row r="3" spans="1:6" ht="75" customHeight="1" thickBot="1" x14ac:dyDescent="0.35">
      <c r="A3" s="14" t="s">
        <v>37</v>
      </c>
      <c r="B3" s="144" t="s">
        <v>98</v>
      </c>
      <c r="C3" s="145"/>
      <c r="D3" s="146"/>
      <c r="E3" s="19"/>
      <c r="F3" s="19"/>
    </row>
    <row r="4" spans="1:6" ht="8.15" customHeight="1" x14ac:dyDescent="0.3">
      <c r="A4" s="15"/>
      <c r="B4" s="16"/>
      <c r="C4" s="16"/>
      <c r="D4" s="16"/>
      <c r="E4" s="16"/>
      <c r="F4" s="16"/>
    </row>
    <row r="5" spans="1:6" ht="20.25" customHeight="1" x14ac:dyDescent="0.3">
      <c r="A5" s="27" t="s">
        <v>1</v>
      </c>
      <c r="B5" s="28" t="s">
        <v>39</v>
      </c>
      <c r="C5" s="28" t="s">
        <v>40</v>
      </c>
      <c r="D5" s="29" t="s">
        <v>41</v>
      </c>
      <c r="E5" s="16"/>
      <c r="F5" s="16"/>
    </row>
    <row r="6" spans="1:6" x14ac:dyDescent="0.3">
      <c r="A6" s="20" t="s">
        <v>5</v>
      </c>
      <c r="B6" s="11"/>
      <c r="C6" s="21">
        <v>150000</v>
      </c>
      <c r="D6" s="12"/>
    </row>
    <row r="7" spans="1:6" x14ac:dyDescent="0.3">
      <c r="A7" s="22" t="s">
        <v>7</v>
      </c>
      <c r="B7" s="5"/>
      <c r="C7" s="23"/>
      <c r="D7" s="24"/>
    </row>
    <row r="8" spans="1:6" x14ac:dyDescent="0.3">
      <c r="A8" s="7"/>
      <c r="B8" s="2" t="s">
        <v>9</v>
      </c>
      <c r="C8" s="17">
        <v>500000</v>
      </c>
      <c r="D8" s="6"/>
    </row>
    <row r="9" spans="1:6" x14ac:dyDescent="0.3">
      <c r="A9" s="7"/>
      <c r="B9" s="2" t="s">
        <v>12</v>
      </c>
      <c r="C9" s="17">
        <v>500000</v>
      </c>
      <c r="D9" s="6"/>
    </row>
    <row r="10" spans="1:6" x14ac:dyDescent="0.3">
      <c r="A10" s="7"/>
      <c r="B10" s="2" t="s">
        <v>15</v>
      </c>
      <c r="C10" s="17">
        <v>0</v>
      </c>
      <c r="D10" s="6"/>
    </row>
    <row r="11" spans="1:6" x14ac:dyDescent="0.3">
      <c r="A11" s="7"/>
      <c r="B11" s="2" t="s">
        <v>17</v>
      </c>
      <c r="C11" s="17">
        <v>0</v>
      </c>
      <c r="D11" s="6"/>
    </row>
    <row r="12" spans="1:6" x14ac:dyDescent="0.3">
      <c r="A12" s="7"/>
      <c r="B12" s="2" t="s">
        <v>19</v>
      </c>
      <c r="C12" s="17">
        <v>0</v>
      </c>
      <c r="D12" s="6"/>
    </row>
    <row r="13" spans="1:6" x14ac:dyDescent="0.3">
      <c r="A13" s="7"/>
      <c r="B13" s="2" t="s">
        <v>20</v>
      </c>
      <c r="C13" s="17">
        <v>10000</v>
      </c>
      <c r="D13" s="6" t="s">
        <v>57</v>
      </c>
    </row>
    <row r="14" spans="1:6" x14ac:dyDescent="0.3">
      <c r="A14" s="7"/>
      <c r="B14" s="2" t="s">
        <v>21</v>
      </c>
      <c r="C14" s="17">
        <v>0</v>
      </c>
      <c r="D14" s="6"/>
    </row>
    <row r="15" spans="1:6" x14ac:dyDescent="0.3">
      <c r="A15" s="7"/>
      <c r="B15" s="2" t="s">
        <v>23</v>
      </c>
      <c r="C15" s="17">
        <v>0</v>
      </c>
      <c r="D15" s="6"/>
    </row>
    <row r="16" spans="1:6" x14ac:dyDescent="0.3">
      <c r="A16" s="7"/>
      <c r="B16" s="2" t="s">
        <v>24</v>
      </c>
      <c r="C16" s="17">
        <v>0</v>
      </c>
      <c r="D16" s="6"/>
    </row>
    <row r="17" spans="1:4" x14ac:dyDescent="0.3">
      <c r="A17" s="7"/>
      <c r="B17" s="2" t="s">
        <v>25</v>
      </c>
      <c r="C17" s="17">
        <f xml:space="preserve"> SUM(C8:C16)*0.06</f>
        <v>60600</v>
      </c>
      <c r="D17" s="6" t="s">
        <v>155</v>
      </c>
    </row>
    <row r="18" spans="1:4" x14ac:dyDescent="0.3">
      <c r="A18" s="7"/>
      <c r="B18" s="2" t="s">
        <v>26</v>
      </c>
      <c r="C18" s="17">
        <f xml:space="preserve"> SUM(C8:C16)*0.03</f>
        <v>30300</v>
      </c>
      <c r="D18" s="6" t="s">
        <v>94</v>
      </c>
    </row>
    <row r="19" spans="1:4" x14ac:dyDescent="0.3">
      <c r="A19" s="7"/>
      <c r="B19" s="2" t="s">
        <v>27</v>
      </c>
      <c r="C19" s="17">
        <f>SUM(C8:C10)*0.2</f>
        <v>200000</v>
      </c>
      <c r="D19" s="6" t="s">
        <v>45</v>
      </c>
    </row>
    <row r="20" spans="1:4" ht="14.5" thickBot="1" x14ac:dyDescent="0.35">
      <c r="A20" s="7"/>
      <c r="B20" s="2" t="s">
        <v>121</v>
      </c>
      <c r="C20" s="30">
        <f>SUM(C8:C19)*0.12</f>
        <v>156108</v>
      </c>
      <c r="D20" s="6"/>
    </row>
    <row r="21" spans="1:4" ht="14.5" thickTop="1" x14ac:dyDescent="0.3">
      <c r="A21" s="8" t="s">
        <v>29</v>
      </c>
      <c r="B21" s="9"/>
      <c r="C21" s="25">
        <f>SUM(C8:C20)</f>
        <v>1457008</v>
      </c>
      <c r="D21" s="10"/>
    </row>
    <row r="23" spans="1:4" x14ac:dyDescent="0.3">
      <c r="A23" s="3" t="s">
        <v>46</v>
      </c>
      <c r="B23" s="11"/>
      <c r="C23" s="26">
        <f>C6+C21</f>
        <v>1607008</v>
      </c>
      <c r="D23" s="12"/>
    </row>
  </sheetData>
  <sheetProtection sheet="1" objects="1" scenarios="1"/>
  <mergeCells count="2">
    <mergeCell ref="B2:D2"/>
    <mergeCell ref="B3:D3"/>
  </mergeCells>
  <pageMargins left="0.7" right="0.7" top="0.75" bottom="0.75" header="0.3" footer="0.3"/>
  <pageSetup orientation="portrait" r:id="rId1"/>
  <headerFooter>
    <oddHeader xml:space="preserve">&amp;L&amp;"Arial Black,Regular"LEHIGH VALLEY GREEN INFRASTRUCTURE PROJECT
BUDGET TABLE: Site 14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8F13E1-E7CF-4531-B1D9-9A268DD929EE}">
  <dimension ref="A1:F23"/>
  <sheetViews>
    <sheetView topLeftCell="A3" zoomScaleNormal="100" workbookViewId="0">
      <selection activeCell="D17" sqref="D17"/>
    </sheetView>
  </sheetViews>
  <sheetFormatPr defaultColWidth="9.1796875" defaultRowHeight="14" x14ac:dyDescent="0.3"/>
  <cols>
    <col min="1" max="1" width="14.81640625" style="1" customWidth="1"/>
    <col min="2" max="2" width="21.54296875" style="1" bestFit="1" customWidth="1"/>
    <col min="3" max="3" width="18.81640625" style="1" customWidth="1"/>
    <col min="4" max="4" width="25.54296875" style="1" bestFit="1" customWidth="1"/>
    <col min="5" max="7" width="12.81640625" style="1" customWidth="1"/>
    <col min="8" max="16384" width="9.1796875" style="1"/>
  </cols>
  <sheetData>
    <row r="1" spans="1:6" ht="14.5" thickBot="1" x14ac:dyDescent="0.35"/>
    <row r="2" spans="1:6" ht="20.149999999999999" customHeight="1" thickBot="1" x14ac:dyDescent="0.35">
      <c r="A2" s="14" t="s">
        <v>35</v>
      </c>
      <c r="B2" s="141" t="s">
        <v>99</v>
      </c>
      <c r="C2" s="142"/>
      <c r="D2" s="143"/>
      <c r="E2" s="18"/>
      <c r="F2" s="18"/>
    </row>
    <row r="3" spans="1:6" ht="75" customHeight="1" thickBot="1" x14ac:dyDescent="0.35">
      <c r="A3" s="14" t="s">
        <v>37</v>
      </c>
      <c r="B3" s="144" t="s">
        <v>100</v>
      </c>
      <c r="C3" s="145"/>
      <c r="D3" s="146"/>
      <c r="E3" s="19"/>
      <c r="F3" s="19"/>
    </row>
    <row r="4" spans="1:6" ht="8.15" customHeight="1" x14ac:dyDescent="0.3">
      <c r="A4" s="15"/>
      <c r="B4" s="16"/>
      <c r="C4" s="16"/>
      <c r="D4" s="16"/>
      <c r="E4" s="16"/>
      <c r="F4" s="16"/>
    </row>
    <row r="5" spans="1:6" ht="20.25" customHeight="1" x14ac:dyDescent="0.3">
      <c r="A5" s="27" t="s">
        <v>1</v>
      </c>
      <c r="B5" s="28" t="s">
        <v>39</v>
      </c>
      <c r="C5" s="28" t="s">
        <v>40</v>
      </c>
      <c r="D5" s="29" t="s">
        <v>41</v>
      </c>
      <c r="E5" s="16"/>
      <c r="F5" s="16"/>
    </row>
    <row r="6" spans="1:6" x14ac:dyDescent="0.3">
      <c r="A6" s="20" t="s">
        <v>5</v>
      </c>
      <c r="B6" s="11"/>
      <c r="C6" s="21">
        <v>150000</v>
      </c>
      <c r="D6" s="12"/>
    </row>
    <row r="7" spans="1:6" x14ac:dyDescent="0.3">
      <c r="A7" s="22" t="s">
        <v>7</v>
      </c>
      <c r="B7" s="5"/>
      <c r="C7" s="23"/>
      <c r="D7" s="24"/>
    </row>
    <row r="8" spans="1:6" x14ac:dyDescent="0.3">
      <c r="A8" s="7"/>
      <c r="B8" s="2" t="s">
        <v>9</v>
      </c>
      <c r="C8" s="17">
        <v>500000</v>
      </c>
      <c r="D8" s="6"/>
    </row>
    <row r="9" spans="1:6" x14ac:dyDescent="0.3">
      <c r="A9" s="7"/>
      <c r="B9" s="2" t="s">
        <v>12</v>
      </c>
      <c r="C9" s="17">
        <v>250000</v>
      </c>
      <c r="D9" s="6"/>
    </row>
    <row r="10" spans="1:6" x14ac:dyDescent="0.3">
      <c r="A10" s="7"/>
      <c r="B10" s="2" t="s">
        <v>15</v>
      </c>
      <c r="C10" s="17">
        <v>0</v>
      </c>
      <c r="D10" s="6"/>
    </row>
    <row r="11" spans="1:6" x14ac:dyDescent="0.3">
      <c r="A11" s="7"/>
      <c r="B11" s="2" t="s">
        <v>17</v>
      </c>
      <c r="C11" s="17">
        <v>0</v>
      </c>
      <c r="D11" s="6"/>
    </row>
    <row r="12" spans="1:6" x14ac:dyDescent="0.3">
      <c r="A12" s="7"/>
      <c r="B12" s="2" t="s">
        <v>19</v>
      </c>
      <c r="C12" s="17">
        <v>0</v>
      </c>
      <c r="D12" s="6"/>
    </row>
    <row r="13" spans="1:6" x14ac:dyDescent="0.3">
      <c r="A13" s="7"/>
      <c r="B13" s="2" t="s">
        <v>20</v>
      </c>
      <c r="C13" s="17">
        <v>10000</v>
      </c>
      <c r="D13" s="6" t="s">
        <v>57</v>
      </c>
    </row>
    <row r="14" spans="1:6" x14ac:dyDescent="0.3">
      <c r="A14" s="7"/>
      <c r="B14" s="2" t="s">
        <v>21</v>
      </c>
      <c r="C14" s="17">
        <v>0</v>
      </c>
      <c r="D14" s="6"/>
    </row>
    <row r="15" spans="1:6" x14ac:dyDescent="0.3">
      <c r="A15" s="7"/>
      <c r="B15" s="2" t="s">
        <v>23</v>
      </c>
      <c r="C15" s="17">
        <v>0</v>
      </c>
      <c r="D15" s="6"/>
    </row>
    <row r="16" spans="1:6" x14ac:dyDescent="0.3">
      <c r="A16" s="7"/>
      <c r="B16" s="2" t="s">
        <v>24</v>
      </c>
      <c r="C16" s="17">
        <v>0</v>
      </c>
      <c r="D16" s="6"/>
    </row>
    <row r="17" spans="1:4" x14ac:dyDescent="0.3">
      <c r="A17" s="7"/>
      <c r="B17" s="2" t="s">
        <v>25</v>
      </c>
      <c r="C17" s="17">
        <f xml:space="preserve"> SUM(C8:C16)*0.06</f>
        <v>45600</v>
      </c>
      <c r="D17" s="6" t="s">
        <v>155</v>
      </c>
    </row>
    <row r="18" spans="1:4" x14ac:dyDescent="0.3">
      <c r="A18" s="7"/>
      <c r="B18" s="2" t="s">
        <v>26</v>
      </c>
      <c r="C18" s="17">
        <f xml:space="preserve"> SUM(C8:C16)*0.03</f>
        <v>22800</v>
      </c>
      <c r="D18" s="6" t="s">
        <v>94</v>
      </c>
    </row>
    <row r="19" spans="1:4" x14ac:dyDescent="0.3">
      <c r="A19" s="7"/>
      <c r="B19" s="2" t="s">
        <v>27</v>
      </c>
      <c r="C19" s="17">
        <f>SUM(C8:C10)*0.2</f>
        <v>150000</v>
      </c>
      <c r="D19" s="6" t="s">
        <v>45</v>
      </c>
    </row>
    <row r="20" spans="1:4" ht="14.5" thickBot="1" x14ac:dyDescent="0.35">
      <c r="A20" s="7"/>
      <c r="B20" s="2" t="s">
        <v>122</v>
      </c>
      <c r="C20" s="30">
        <f>SUM(C8:C19)*0.15</f>
        <v>146760</v>
      </c>
      <c r="D20" s="6"/>
    </row>
    <row r="21" spans="1:4" ht="14.5" thickTop="1" x14ac:dyDescent="0.3">
      <c r="A21" s="8" t="s">
        <v>29</v>
      </c>
      <c r="B21" s="9"/>
      <c r="C21" s="25">
        <f>SUM(C8:C20)</f>
        <v>1125160</v>
      </c>
      <c r="D21" s="10"/>
    </row>
    <row r="23" spans="1:4" x14ac:dyDescent="0.3">
      <c r="A23" s="3" t="s">
        <v>46</v>
      </c>
      <c r="B23" s="11"/>
      <c r="C23" s="26">
        <f>C6+C21</f>
        <v>1275160</v>
      </c>
      <c r="D23" s="12"/>
    </row>
  </sheetData>
  <sheetProtection sheet="1" objects="1" scenarios="1"/>
  <mergeCells count="2">
    <mergeCell ref="B3:D3"/>
    <mergeCell ref="B2:D2"/>
  </mergeCells>
  <pageMargins left="0.7" right="0.7" top="0.75" bottom="0.75" header="0.3" footer="0.3"/>
  <pageSetup orientation="portrait" r:id="rId1"/>
  <headerFooter>
    <oddHeader xml:space="preserve">&amp;L&amp;"Arial Black,Regular"LEHIGH VALLEY GREEN INFRASTRUCTURE PROJECT
BUDGET TABLE: Site 15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66FEB4-CF64-4BE4-A597-F8B804759C58}">
  <dimension ref="A2:J22"/>
  <sheetViews>
    <sheetView showWhiteSpace="0" zoomScale="110" zoomScaleNormal="110" workbookViewId="0">
      <selection activeCell="E2" sqref="E2"/>
    </sheetView>
  </sheetViews>
  <sheetFormatPr defaultColWidth="9.1796875" defaultRowHeight="14" x14ac:dyDescent="0.3"/>
  <cols>
    <col min="1" max="1" width="14.1796875" style="4" customWidth="1"/>
    <col min="2" max="2" width="35.1796875" style="1" bestFit="1" customWidth="1"/>
    <col min="3" max="3" width="19.81640625" style="1" customWidth="1"/>
    <col min="4" max="4" width="31.81640625" style="1" customWidth="1"/>
    <col min="5" max="6" width="9.1796875" style="1"/>
    <col min="7" max="7" width="22.54296875" style="1" customWidth="1"/>
    <col min="8" max="8" width="13.81640625" style="1" customWidth="1"/>
    <col min="9" max="16384" width="9.1796875" style="1"/>
  </cols>
  <sheetData>
    <row r="2" spans="1:10" x14ac:dyDescent="0.3">
      <c r="A2" s="3" t="s">
        <v>1</v>
      </c>
      <c r="B2" s="32"/>
      <c r="C2" s="33" t="s">
        <v>2</v>
      </c>
      <c r="D2" s="34" t="s">
        <v>3</v>
      </c>
    </row>
    <row r="3" spans="1:10" s="41" customFormat="1" ht="50" x14ac:dyDescent="0.35">
      <c r="A3" s="121" t="s">
        <v>146</v>
      </c>
      <c r="B3" s="59"/>
      <c r="C3" s="128">
        <f>SUM('Site 1'!C6, 'Site 2'!C6, 'Site 3'!C6, 'Site 4'!C6, 'Site 5'!C6, 'Site 6'!C6, 'Site 7'!C6, 'Site 8'!C6, 'Site 9'!C6, 'Site 10'!C6, 'Site 11'!C6, 'Site 12'!C6, 'Site 13'!C6, 'Site 14'!C6, 'Site 15'!C6, 'Site 16'!C6, 'Site 17'!C6, 'Site 18'!C6, 'Site 19'!C6)+64009</f>
        <v>9064009</v>
      </c>
      <c r="D3" s="60" t="s">
        <v>147</v>
      </c>
    </row>
    <row r="4" spans="1:10" s="41" customFormat="1" x14ac:dyDescent="0.35">
      <c r="A4" s="122" t="s">
        <v>7</v>
      </c>
      <c r="B4" s="61"/>
      <c r="C4" s="62"/>
      <c r="D4" s="63"/>
    </row>
    <row r="5" spans="1:10" s="41" customFormat="1" ht="25" x14ac:dyDescent="0.35">
      <c r="A5" s="123"/>
      <c r="B5" s="64" t="s">
        <v>152</v>
      </c>
      <c r="C5" s="65">
        <f>SUM('Site 1'!C8, 'Site 2'!C8, 'Site 3'!C8, 'Site 4'!C8, 'Site 5'!C8, 'Site 6'!C8, 'Site 7'!C8, 'Site 8'!C8, 'Site 9'!C8, 'Site 10'!C8, 'Site 11'!C8, 'Site 12'!C8, 'Site 13'!C8, 'Site 14'!C8, 'Site 15'!C8, 'Site 16'!C8, 'Site 17'!C8, 'Site 18'!C8, 'Site 19'!C8)</f>
        <v>33560000</v>
      </c>
      <c r="D5" s="66" t="s">
        <v>10</v>
      </c>
      <c r="J5" s="64"/>
    </row>
    <row r="6" spans="1:10" s="41" customFormat="1" ht="25" x14ac:dyDescent="0.35">
      <c r="A6" s="123"/>
      <c r="B6" s="64" t="s">
        <v>151</v>
      </c>
      <c r="C6" s="65">
        <f>SUM('Site 1'!C9, 'Site 2'!C9, 'Site 3'!C9, 'Site 4'!C9, 'Site 5'!C9, 'Site 6'!C9, 'Site 7'!C9, 'Site 8'!C9, 'Site 9'!C9, 'Site 10'!C9, 'Site 11'!C9, 'Site 12'!C9, 'Site 13'!C9, 'Site 14'!C9, 'Site 15'!C9, 'Site 16'!C9, 'Site 17'!C9, 'Site 18'!C9, 'Site 19'!C9)</f>
        <v>10565000</v>
      </c>
      <c r="D6" s="66" t="s">
        <v>13</v>
      </c>
      <c r="J6" s="64"/>
    </row>
    <row r="7" spans="1:10" s="41" customFormat="1" x14ac:dyDescent="0.35">
      <c r="A7" s="123"/>
      <c r="B7" s="64" t="s">
        <v>150</v>
      </c>
      <c r="C7" s="65">
        <f>SUM('Site 1'!C10, 'Site 2'!C10, 'Site 3'!C10, 'Site 4'!C10, 'Site 5'!C10, 'Site 6'!C10, 'Site 7'!C10, 'Site 8'!C10, 'Site 9'!C10, 'Site 10'!C10, 'Site 11'!C10, 'Site 12'!C10, 'Site 13'!C10, 'Site 14'!C10, 'Site 15'!C10, 'Site 16'!C10, 'Site 17'!C10, 'Site 18'!C10, 'Site 19'!C10)</f>
        <v>7410000</v>
      </c>
      <c r="D7" s="66" t="s">
        <v>16</v>
      </c>
      <c r="J7" s="64"/>
    </row>
    <row r="8" spans="1:10" s="41" customFormat="1" x14ac:dyDescent="0.35">
      <c r="A8" s="123"/>
      <c r="B8" s="64" t="s">
        <v>17</v>
      </c>
      <c r="C8" s="65">
        <f>SUM('Site 1'!C11, 'Site 2'!C11, 'Site 3'!C11, 'Site 4'!C11, 'Site 5'!C11, 'Site 6'!C11, 'Site 7'!C11, 'Site 8'!C11, 'Site 9'!C11, 'Site 10'!C11, 'Site 11'!C11, 'Site 12'!C11, 'Site 13'!C11, 'Site 14'!C11, 'Site 15'!C11, 'Site 16'!C11, 'Site 17'!C11, 'Site 18'!C11, 'Site 19'!C11)</f>
        <v>3000000</v>
      </c>
      <c r="D8" s="67" t="s">
        <v>18</v>
      </c>
      <c r="J8" s="64"/>
    </row>
    <row r="9" spans="1:10" s="41" customFormat="1" x14ac:dyDescent="0.35">
      <c r="A9" s="123"/>
      <c r="B9" s="64" t="s">
        <v>19</v>
      </c>
      <c r="C9" s="65">
        <f>SUM('Site 1'!C12, 'Site 2'!C12, 'Site 3'!C12, 'Site 4'!C12, 'Site 5'!C12, 'Site 6'!C12, 'Site 7'!C12, 'Site 8'!C12, 'Site 9'!C12, 'Site 10'!C12, 'Site 11'!C12, 'Site 12'!C12, 'Site 13'!C12, 'Site 14'!C12, 'Site 15'!C12, 'Site 16'!C12, 'Site 17'!C12, 'Site 18'!C12, 'Site 19'!C12)</f>
        <v>8000000</v>
      </c>
      <c r="D9" s="67"/>
      <c r="J9" s="64"/>
    </row>
    <row r="10" spans="1:10" s="41" customFormat="1" x14ac:dyDescent="0.35">
      <c r="A10" s="123"/>
      <c r="B10" s="64" t="s">
        <v>20</v>
      </c>
      <c r="C10" s="65">
        <f>SUM('Site 1'!C13, 'Site 2'!C13, 'Site 3'!C13, 'Site 4'!C13, 'Site 5'!C13, 'Site 6'!C13, 'Site 7'!C13, 'Site 8'!C13, 'Site 9'!C13, 'Site 10'!C13, 'Site 11'!C13, 'Site 12'!C13, 'Site 13'!C13, 'Site 14'!C13, 'Site 15'!C13, 'Site 16'!C13, 'Site 17'!C13, 'Site 18'!C13, 'Site 19'!C13)</f>
        <v>1225000</v>
      </c>
      <c r="D10" s="67"/>
      <c r="J10" s="64"/>
    </row>
    <row r="11" spans="1:10" s="41" customFormat="1" x14ac:dyDescent="0.35">
      <c r="A11" s="123"/>
      <c r="B11" s="64" t="s">
        <v>149</v>
      </c>
      <c r="C11" s="65">
        <f>SUM('Site 1'!C14, 'Site 2'!C14, 'Site 3'!C14, 'Site 4'!C14, 'Site 5'!C14, 'Site 6'!C14, 'Site 7'!C14, 'Site 8'!C14, 'Site 9'!C14, 'Site 10'!C14, 'Site 11'!C14, 'Site 12'!C14, 'Site 13'!C14, 'Site 14'!C14, 'Site 15'!C14, 'Site 16'!C14, 'Site 17'!C14, 'Site 18'!C14, 'Site 19'!C14)</f>
        <v>520200</v>
      </c>
      <c r="D11" s="66" t="s">
        <v>22</v>
      </c>
      <c r="J11" s="64"/>
    </row>
    <row r="12" spans="1:10" s="41" customFormat="1" x14ac:dyDescent="0.35">
      <c r="A12" s="123"/>
      <c r="B12" s="64" t="s">
        <v>23</v>
      </c>
      <c r="C12" s="65">
        <f>SUM('Site 1'!C15, 'Site 2'!C15, 'Site 3'!C15, 'Site 4'!C15, 'Site 5'!C15, 'Site 6'!C15, 'Site 7'!C15, 'Site 8'!C15, 'Site 9'!C15, 'Site 10'!C15, 'Site 11'!C15, 'Site 12'!C15, 'Site 13'!C15, 'Site 14'!C15, 'Site 15'!C15, 'Site 16'!C15, 'Site 17'!C15, 'Site 18'!C15, 'Site 19'!C15)</f>
        <v>500000</v>
      </c>
      <c r="D12" s="67" t="s">
        <v>18</v>
      </c>
      <c r="J12" s="64"/>
    </row>
    <row r="13" spans="1:10" s="41" customFormat="1" x14ac:dyDescent="0.35">
      <c r="A13" s="123"/>
      <c r="B13" s="64" t="s">
        <v>24</v>
      </c>
      <c r="C13" s="65">
        <f>SUM('Site 1'!C16, 'Site 2'!C16, 'Site 3'!C16, 'Site 4'!C16, 'Site 5'!C16, 'Site 6'!C16, 'Site 7'!C16, 'Site 8'!C16, 'Site 9'!C16, 'Site 10'!C16, 'Site 11'!C16, 'Site 12'!C16, 'Site 13'!C16, 'Site 14'!C16, 'Site 15'!C16, 'Site 16'!C16, 'Site 17'!C16, 'Site 18'!C16, 'Site 19'!C16)</f>
        <v>8985200</v>
      </c>
      <c r="D13" s="67"/>
      <c r="J13" s="64"/>
    </row>
    <row r="14" spans="1:10" s="41" customFormat="1" x14ac:dyDescent="0.35">
      <c r="A14" s="123"/>
      <c r="B14" s="64" t="s">
        <v>25</v>
      </c>
      <c r="C14" s="65">
        <f>SUM('Site 1'!C17, 'Site 2'!C17, 'Site 3'!C17, 'Site 4'!C17, 'Site 5'!C17, 'Site 6'!C17, 'Site 7'!C17, 'Site 8'!C17, 'Site 9'!C17, 'Site 10'!C17, 'Site 11'!C17, 'Site 12'!C17, 'Site 13'!C17, 'Site 14'!C17, 'Site 15'!C17, 'Site 16'!C17, 'Site 17'!C17, 'Site 18'!C17, 'Site 19'!C17)</f>
        <v>4425924</v>
      </c>
      <c r="D14" s="67"/>
      <c r="J14" s="64"/>
    </row>
    <row r="15" spans="1:10" s="41" customFormat="1" x14ac:dyDescent="0.35">
      <c r="A15" s="123"/>
      <c r="B15" s="64" t="s">
        <v>26</v>
      </c>
      <c r="C15" s="65">
        <f>SUM('Site 1'!C18, 'Site 2'!C18, 'Site 3'!C18, 'Site 4'!C18, 'Site 5'!C18, 'Site 6'!C18, 'Site 7'!C18, 'Site 8'!C18, 'Site 9'!C18, 'Site 10'!C18, 'Site 11'!C18, 'Site 12'!C18, 'Site 13'!C18, 'Site 14'!C18, 'Site 15'!C18, 'Site 16'!C18, 'Site 17'!C18, 'Site 18'!C18, 'Site 19'!C18)</f>
        <v>3995627</v>
      </c>
      <c r="D15" s="67"/>
      <c r="J15" s="64"/>
    </row>
    <row r="16" spans="1:10" s="41" customFormat="1" x14ac:dyDescent="0.35">
      <c r="A16" s="123"/>
      <c r="B16" s="64" t="s">
        <v>27</v>
      </c>
      <c r="C16" s="65">
        <f>SUM('Site 1'!C19, 'Site 2'!C19, 'Site 3'!C19, 'Site 4'!C19, 'Site 5'!C19, 'Site 6'!C19, 'Site 7'!C19, 'Site 8'!C19, 'Site 9'!C19, 'Site 10'!C19, 'Site 11'!C19, 'Site 12'!C19, 'Site 13'!C19, 'Site 14'!C19, 'Site 15'!C19, 'Site 16'!C19, 'Site 17'!C19, 'Site 18'!C19, 'Site 19'!C19)</f>
        <v>12507000</v>
      </c>
      <c r="D16" s="67"/>
      <c r="J16" s="64"/>
    </row>
    <row r="17" spans="1:7" s="41" customFormat="1" ht="14.5" thickBot="1" x14ac:dyDescent="0.4">
      <c r="A17" s="123"/>
      <c r="B17" s="64" t="s">
        <v>123</v>
      </c>
      <c r="C17" s="68">
        <f>ROUND(SUM('Site 1'!C20, 'Site 2'!C20, 'Site 3'!C20, 'Site 4'!C20, 'Site 5'!C20, 'Site 6'!C20, 'Site 7'!C20, 'Site 8'!C20, 'Site 9'!C20, 'Site 10'!C20, 'Site 11'!C20, 'Site 12'!C20, 'Site 13'!C20, 'Site 14'!C20, 'Site 15'!C20, 'Site 16'!C20, 'Site 17'!C20, 'Site 18'!C20, 'Site 19'!C20),0)</f>
        <v>10112040</v>
      </c>
      <c r="D17" s="67"/>
    </row>
    <row r="18" spans="1:7" s="41" customFormat="1" ht="14.5" thickTop="1" x14ac:dyDescent="0.35">
      <c r="A18" s="124" t="s">
        <v>29</v>
      </c>
      <c r="B18" s="69"/>
      <c r="C18" s="127">
        <f>SUM(C5:C17)</f>
        <v>104805991</v>
      </c>
      <c r="D18" s="70"/>
      <c r="E18" s="71"/>
    </row>
    <row r="19" spans="1:7" s="41" customFormat="1" ht="60.65" customHeight="1" x14ac:dyDescent="0.35">
      <c r="A19" s="125" t="s">
        <v>30</v>
      </c>
      <c r="B19" s="59" t="s">
        <v>31</v>
      </c>
      <c r="C19" s="128">
        <v>30000</v>
      </c>
      <c r="D19" s="60" t="s">
        <v>32</v>
      </c>
      <c r="G19" s="42"/>
    </row>
    <row r="20" spans="1:7" s="41" customFormat="1" ht="75" x14ac:dyDescent="0.35">
      <c r="A20" s="126" t="s">
        <v>33</v>
      </c>
      <c r="B20" s="59"/>
      <c r="C20" s="128">
        <f>220000*5</f>
        <v>1100000</v>
      </c>
      <c r="D20" s="60" t="s">
        <v>154</v>
      </c>
      <c r="G20" s="42"/>
    </row>
    <row r="21" spans="1:7" x14ac:dyDescent="0.3">
      <c r="G21" s="39"/>
    </row>
    <row r="22" spans="1:7" x14ac:dyDescent="0.3">
      <c r="B22" s="3" t="s">
        <v>34</v>
      </c>
      <c r="C22" s="13">
        <f>C3+C18+C19+C20</f>
        <v>115000000</v>
      </c>
    </row>
  </sheetData>
  <sheetProtection sheet="1" objects="1" scenarios="1"/>
  <pageMargins left="0.25" right="0.25" top="0.75" bottom="0.75" header="0.3" footer="0.3"/>
  <pageSetup orientation="portrait" r:id="rId1"/>
  <headerFooter>
    <oddHeader>&amp;L&amp;"Arial Black,Regular"LEHIGH VALLEY GREEN INFRASTRUCTURE PROJECT
BUDGET TABLE: Total Project Summary</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F0E93D-0ABB-4D94-9F0F-D23BD3F07DA9}">
  <dimension ref="A1:F23"/>
  <sheetViews>
    <sheetView topLeftCell="A3" zoomScaleNormal="100" workbookViewId="0">
      <selection activeCell="D17" sqref="D17"/>
    </sheetView>
  </sheetViews>
  <sheetFormatPr defaultColWidth="9.1796875" defaultRowHeight="14" x14ac:dyDescent="0.3"/>
  <cols>
    <col min="1" max="1" width="14.81640625" style="1" customWidth="1"/>
    <col min="2" max="2" width="21.54296875" style="1" bestFit="1" customWidth="1"/>
    <col min="3" max="3" width="18.81640625" style="1" customWidth="1"/>
    <col min="4" max="4" width="28.54296875" style="1" bestFit="1" customWidth="1"/>
    <col min="5" max="7" width="12.81640625" style="1" customWidth="1"/>
    <col min="8" max="16384" width="9.1796875" style="1"/>
  </cols>
  <sheetData>
    <row r="1" spans="1:6" ht="14.5" thickBot="1" x14ac:dyDescent="0.35"/>
    <row r="2" spans="1:6" ht="20.149999999999999" customHeight="1" thickBot="1" x14ac:dyDescent="0.35">
      <c r="A2" s="14" t="s">
        <v>35</v>
      </c>
      <c r="B2" s="141" t="s">
        <v>101</v>
      </c>
      <c r="C2" s="142"/>
      <c r="D2" s="143"/>
      <c r="E2" s="18"/>
      <c r="F2" s="18"/>
    </row>
    <row r="3" spans="1:6" ht="75" customHeight="1" thickBot="1" x14ac:dyDescent="0.35">
      <c r="A3" s="14" t="s">
        <v>37</v>
      </c>
      <c r="B3" s="144" t="s">
        <v>102</v>
      </c>
      <c r="C3" s="145"/>
      <c r="D3" s="146"/>
      <c r="E3" s="19"/>
      <c r="F3" s="19"/>
    </row>
    <row r="4" spans="1:6" ht="8.15" customHeight="1" x14ac:dyDescent="0.3">
      <c r="A4" s="15"/>
      <c r="B4" s="16"/>
      <c r="C4" s="16"/>
      <c r="D4" s="16"/>
      <c r="E4" s="16"/>
      <c r="F4" s="16"/>
    </row>
    <row r="5" spans="1:6" ht="20.25" customHeight="1" x14ac:dyDescent="0.3">
      <c r="A5" s="27" t="s">
        <v>1</v>
      </c>
      <c r="B5" s="28" t="s">
        <v>39</v>
      </c>
      <c r="C5" s="28" t="s">
        <v>40</v>
      </c>
      <c r="D5" s="29" t="s">
        <v>41</v>
      </c>
      <c r="E5" s="16"/>
      <c r="F5" s="16"/>
    </row>
    <row r="6" spans="1:6" x14ac:dyDescent="0.3">
      <c r="A6" s="20" t="s">
        <v>5</v>
      </c>
      <c r="B6" s="11"/>
      <c r="C6" s="21">
        <v>300000</v>
      </c>
      <c r="D6" s="12"/>
    </row>
    <row r="7" spans="1:6" x14ac:dyDescent="0.3">
      <c r="A7" s="22" t="s">
        <v>7</v>
      </c>
      <c r="B7" s="5"/>
      <c r="C7" s="23"/>
      <c r="D7" s="24"/>
    </row>
    <row r="8" spans="1:6" x14ac:dyDescent="0.3">
      <c r="A8" s="7"/>
      <c r="B8" s="2" t="s">
        <v>9</v>
      </c>
      <c r="C8" s="17">
        <v>1000000</v>
      </c>
      <c r="D8" s="6"/>
    </row>
    <row r="9" spans="1:6" x14ac:dyDescent="0.3">
      <c r="A9" s="7"/>
      <c r="B9" s="2" t="s">
        <v>12</v>
      </c>
      <c r="C9" s="17">
        <v>0</v>
      </c>
      <c r="D9" s="6"/>
    </row>
    <row r="10" spans="1:6" x14ac:dyDescent="0.3">
      <c r="A10" s="7"/>
      <c r="B10" s="2" t="s">
        <v>15</v>
      </c>
      <c r="C10" s="17">
        <v>500000</v>
      </c>
      <c r="D10" s="6"/>
    </row>
    <row r="11" spans="1:6" x14ac:dyDescent="0.3">
      <c r="A11" s="7"/>
      <c r="B11" s="2" t="s">
        <v>17</v>
      </c>
      <c r="C11" s="17">
        <v>0</v>
      </c>
      <c r="D11" s="6"/>
    </row>
    <row r="12" spans="1:6" x14ac:dyDescent="0.3">
      <c r="A12" s="7"/>
      <c r="B12" s="2" t="s">
        <v>19</v>
      </c>
      <c r="C12" s="17">
        <v>0</v>
      </c>
      <c r="D12" s="6"/>
    </row>
    <row r="13" spans="1:6" x14ac:dyDescent="0.3">
      <c r="A13" s="7"/>
      <c r="B13" s="2" t="s">
        <v>20</v>
      </c>
      <c r="C13" s="17">
        <v>150000</v>
      </c>
      <c r="D13" s="6" t="s">
        <v>103</v>
      </c>
    </row>
    <row r="14" spans="1:6" x14ac:dyDescent="0.3">
      <c r="A14" s="7"/>
      <c r="B14" s="2" t="s">
        <v>21</v>
      </c>
      <c r="C14" s="17">
        <v>0</v>
      </c>
      <c r="D14" s="6"/>
    </row>
    <row r="15" spans="1:6" x14ac:dyDescent="0.3">
      <c r="A15" s="7"/>
      <c r="B15" s="2" t="s">
        <v>23</v>
      </c>
      <c r="C15" s="17"/>
      <c r="D15" s="6"/>
    </row>
    <row r="16" spans="1:6" x14ac:dyDescent="0.3">
      <c r="A16" s="7"/>
      <c r="B16" s="2" t="s">
        <v>24</v>
      </c>
      <c r="C16" s="17">
        <v>0</v>
      </c>
      <c r="D16" s="6"/>
    </row>
    <row r="17" spans="1:4" x14ac:dyDescent="0.3">
      <c r="A17" s="7"/>
      <c r="B17" s="2" t="s">
        <v>25</v>
      </c>
      <c r="C17" s="17">
        <f xml:space="preserve"> SUM(C8:C16)*0.06</f>
        <v>99000</v>
      </c>
      <c r="D17" s="6" t="s">
        <v>155</v>
      </c>
    </row>
    <row r="18" spans="1:4" x14ac:dyDescent="0.3">
      <c r="A18" s="7"/>
      <c r="B18" s="2" t="s">
        <v>26</v>
      </c>
      <c r="C18" s="17">
        <f xml:space="preserve"> SUM(C8:C16)*0.05</f>
        <v>82500</v>
      </c>
      <c r="D18" s="6" t="s">
        <v>104</v>
      </c>
    </row>
    <row r="19" spans="1:4" x14ac:dyDescent="0.3">
      <c r="A19" s="7"/>
      <c r="B19" s="2" t="s">
        <v>27</v>
      </c>
      <c r="C19" s="17">
        <f>SUM(C8:C10)*0.2</f>
        <v>300000</v>
      </c>
      <c r="D19" s="6" t="s">
        <v>45</v>
      </c>
    </row>
    <row r="20" spans="1:4" ht="14.5" thickBot="1" x14ac:dyDescent="0.35">
      <c r="A20" s="7"/>
      <c r="B20" s="2" t="s">
        <v>121</v>
      </c>
      <c r="C20" s="30">
        <f>SUM(C8:C19)*0.12</f>
        <v>255780</v>
      </c>
      <c r="D20" s="6"/>
    </row>
    <row r="21" spans="1:4" ht="14.5" thickTop="1" x14ac:dyDescent="0.3">
      <c r="A21" s="8" t="s">
        <v>29</v>
      </c>
      <c r="B21" s="9"/>
      <c r="C21" s="25">
        <f>SUM(C8:C20)</f>
        <v>2387280</v>
      </c>
      <c r="D21" s="10"/>
    </row>
    <row r="23" spans="1:4" x14ac:dyDescent="0.3">
      <c r="A23" s="3" t="s">
        <v>46</v>
      </c>
      <c r="B23" s="11"/>
      <c r="C23" s="26">
        <f>C6+C21</f>
        <v>2687280</v>
      </c>
      <c r="D23" s="12"/>
    </row>
  </sheetData>
  <sheetProtection sheet="1" objects="1" scenarios="1"/>
  <mergeCells count="2">
    <mergeCell ref="B2:D2"/>
    <mergeCell ref="B3:D3"/>
  </mergeCells>
  <pageMargins left="0.7" right="0.7" top="0.75" bottom="0.75" header="0.3" footer="0.3"/>
  <pageSetup orientation="portrait" r:id="rId1"/>
  <headerFooter>
    <oddHeader xml:space="preserve">&amp;L&amp;"Arial Black,Regular"LEHIGH VALLEY GREEN INFRASTRUCTURE PROJECT
BUDGET TABLE: Site 16
</oddHeader>
  </headerFooter>
  <ignoredErrors>
    <ignoredError sqref="C19" formulaRange="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B00CCA-A5AC-4125-B489-59A98F6D9A46}">
  <dimension ref="A1:F23"/>
  <sheetViews>
    <sheetView topLeftCell="A4" zoomScaleNormal="100" workbookViewId="0">
      <selection activeCell="D17" sqref="D17"/>
    </sheetView>
  </sheetViews>
  <sheetFormatPr defaultColWidth="9.1796875" defaultRowHeight="14" x14ac:dyDescent="0.3"/>
  <cols>
    <col min="1" max="1" width="14.81640625" style="1" customWidth="1"/>
    <col min="2" max="2" width="21.54296875" style="1" bestFit="1" customWidth="1"/>
    <col min="3" max="3" width="14" style="1" bestFit="1" customWidth="1"/>
    <col min="4" max="4" width="39.1796875" style="1" customWidth="1"/>
    <col min="5" max="7" width="12.81640625" style="1" customWidth="1"/>
    <col min="8" max="16384" width="9.1796875" style="1"/>
  </cols>
  <sheetData>
    <row r="1" spans="1:6" ht="14.5" thickBot="1" x14ac:dyDescent="0.35"/>
    <row r="2" spans="1:6" ht="20.149999999999999" customHeight="1" thickBot="1" x14ac:dyDescent="0.35">
      <c r="A2" s="14" t="s">
        <v>35</v>
      </c>
      <c r="B2" s="141" t="s">
        <v>105</v>
      </c>
      <c r="C2" s="142"/>
      <c r="D2" s="143"/>
      <c r="E2" s="18"/>
      <c r="F2" s="18"/>
    </row>
    <row r="3" spans="1:6" ht="75" customHeight="1" thickBot="1" x14ac:dyDescent="0.35">
      <c r="A3" s="14" t="s">
        <v>37</v>
      </c>
      <c r="B3" s="144" t="s">
        <v>106</v>
      </c>
      <c r="C3" s="145"/>
      <c r="D3" s="146"/>
      <c r="E3" s="19"/>
      <c r="F3" s="19"/>
    </row>
    <row r="4" spans="1:6" ht="8.15" customHeight="1" x14ac:dyDescent="0.3">
      <c r="A4" s="15"/>
      <c r="B4" s="16"/>
      <c r="C4" s="16"/>
      <c r="D4" s="16"/>
      <c r="E4" s="16"/>
      <c r="F4" s="16"/>
    </row>
    <row r="5" spans="1:6" ht="20.25" customHeight="1" x14ac:dyDescent="0.3">
      <c r="A5" s="27" t="s">
        <v>1</v>
      </c>
      <c r="B5" s="28" t="s">
        <v>39</v>
      </c>
      <c r="C5" s="28" t="s">
        <v>40</v>
      </c>
      <c r="D5" s="29" t="s">
        <v>41</v>
      </c>
      <c r="E5" s="16"/>
      <c r="F5" s="16"/>
    </row>
    <row r="6" spans="1:6" x14ac:dyDescent="0.3">
      <c r="A6" s="20" t="s">
        <v>5</v>
      </c>
      <c r="B6" s="11"/>
      <c r="C6" s="21">
        <v>3000000</v>
      </c>
      <c r="D6" s="131" t="s">
        <v>107</v>
      </c>
    </row>
    <row r="7" spans="1:6" x14ac:dyDescent="0.3">
      <c r="A7" s="22" t="s">
        <v>7</v>
      </c>
      <c r="B7" s="5"/>
      <c r="C7" s="23"/>
      <c r="D7" s="132"/>
    </row>
    <row r="8" spans="1:6" x14ac:dyDescent="0.3">
      <c r="A8" s="7"/>
      <c r="B8" s="2" t="s">
        <v>9</v>
      </c>
      <c r="C8" s="17">
        <v>2000000</v>
      </c>
      <c r="D8" s="133" t="s">
        <v>108</v>
      </c>
    </row>
    <row r="9" spans="1:6" x14ac:dyDescent="0.3">
      <c r="A9" s="7"/>
      <c r="B9" s="2" t="s">
        <v>12</v>
      </c>
      <c r="C9" s="134">
        <v>0</v>
      </c>
      <c r="D9" s="130"/>
    </row>
    <row r="10" spans="1:6" x14ac:dyDescent="0.3">
      <c r="A10" s="7"/>
      <c r="B10" s="2" t="s">
        <v>15</v>
      </c>
      <c r="C10" s="17">
        <v>0</v>
      </c>
      <c r="D10" s="130"/>
    </row>
    <row r="11" spans="1:6" x14ac:dyDescent="0.3">
      <c r="A11" s="7"/>
      <c r="B11" s="2" t="s">
        <v>17</v>
      </c>
      <c r="C11" s="17">
        <v>3000000</v>
      </c>
      <c r="D11" s="130" t="s">
        <v>109</v>
      </c>
    </row>
    <row r="12" spans="1:6" x14ac:dyDescent="0.3">
      <c r="A12" s="7"/>
      <c r="B12" s="2" t="s">
        <v>19</v>
      </c>
      <c r="C12" s="17">
        <v>8000000</v>
      </c>
      <c r="D12" s="130" t="s">
        <v>110</v>
      </c>
    </row>
    <row r="13" spans="1:6" x14ac:dyDescent="0.3">
      <c r="A13" s="7"/>
      <c r="B13" s="2" t="s">
        <v>20</v>
      </c>
      <c r="C13" s="17">
        <v>10000</v>
      </c>
      <c r="D13" s="130" t="s">
        <v>57</v>
      </c>
    </row>
    <row r="14" spans="1:6" x14ac:dyDescent="0.3">
      <c r="A14" s="7"/>
      <c r="B14" s="2" t="s">
        <v>21</v>
      </c>
      <c r="C14" s="17">
        <v>32400</v>
      </c>
      <c r="D14" s="130" t="s">
        <v>11</v>
      </c>
    </row>
    <row r="15" spans="1:6" ht="25.5" x14ac:dyDescent="0.3">
      <c r="A15" s="7"/>
      <c r="B15" s="2" t="s">
        <v>23</v>
      </c>
      <c r="C15" s="17">
        <v>500000</v>
      </c>
      <c r="D15" s="130" t="s">
        <v>111</v>
      </c>
    </row>
    <row r="16" spans="1:6" x14ac:dyDescent="0.3">
      <c r="A16" s="7"/>
      <c r="B16" s="2" t="s">
        <v>24</v>
      </c>
      <c r="C16" s="17">
        <v>0</v>
      </c>
      <c r="D16" s="130"/>
    </row>
    <row r="17" spans="1:4" x14ac:dyDescent="0.3">
      <c r="A17" s="7"/>
      <c r="B17" s="2" t="s">
        <v>25</v>
      </c>
      <c r="C17" s="17">
        <f xml:space="preserve"> SUM(C8:C15)*0.06</f>
        <v>812544</v>
      </c>
      <c r="D17" s="130" t="s">
        <v>155</v>
      </c>
    </row>
    <row r="18" spans="1:4" ht="25.5" x14ac:dyDescent="0.3">
      <c r="A18" s="7"/>
      <c r="B18" s="2" t="s">
        <v>26</v>
      </c>
      <c r="C18" s="17">
        <f xml:space="preserve"> SUM(C8:C15)*0.03</f>
        <v>406272</v>
      </c>
      <c r="D18" s="130" t="s">
        <v>112</v>
      </c>
    </row>
    <row r="19" spans="1:4" x14ac:dyDescent="0.3">
      <c r="A19" s="7"/>
      <c r="B19" s="2" t="s">
        <v>27</v>
      </c>
      <c r="C19" s="17">
        <f>SUM(C8:C12)*0.2</f>
        <v>2600000</v>
      </c>
      <c r="D19" s="130" t="s">
        <v>45</v>
      </c>
    </row>
    <row r="20" spans="1:4" ht="14.5" thickBot="1" x14ac:dyDescent="0.35">
      <c r="A20" s="7"/>
      <c r="B20" s="2" t="s">
        <v>28</v>
      </c>
      <c r="C20" s="30">
        <f>SUM(C8:C19)*0.1</f>
        <v>1736121.6</v>
      </c>
      <c r="D20" s="130"/>
    </row>
    <row r="21" spans="1:4" ht="14.5" thickTop="1" x14ac:dyDescent="0.3">
      <c r="A21" s="8" t="s">
        <v>29</v>
      </c>
      <c r="B21" s="9"/>
      <c r="C21" s="25">
        <f>SUM(C8:C20)</f>
        <v>19097337.600000001</v>
      </c>
      <c r="D21" s="10"/>
    </row>
    <row r="23" spans="1:4" x14ac:dyDescent="0.3">
      <c r="A23" s="3" t="s">
        <v>46</v>
      </c>
      <c r="B23" s="11"/>
      <c r="C23" s="26">
        <f>C6+C21</f>
        <v>22097337.600000001</v>
      </c>
      <c r="D23" s="12"/>
    </row>
  </sheetData>
  <sheetProtection sheet="1" objects="1" scenarios="1"/>
  <mergeCells count="2">
    <mergeCell ref="B2:D2"/>
    <mergeCell ref="B3:D3"/>
  </mergeCells>
  <pageMargins left="0.7" right="0.7" top="0.75" bottom="0.75" header="0.3" footer="0.3"/>
  <pageSetup orientation="portrait" r:id="rId1"/>
  <headerFooter>
    <oddHeader xml:space="preserve">&amp;L&amp;"Arial Black,Regular"LEHIGH VALLEY GREEN INFRASTRUCTURE PROJECT
BUDGET TABLE: Site 17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8A48F1-EF61-4675-A7DE-574349303DB8}">
  <dimension ref="A1:F23"/>
  <sheetViews>
    <sheetView topLeftCell="A3" zoomScaleNormal="100" workbookViewId="0">
      <selection activeCell="D17" sqref="D17"/>
    </sheetView>
  </sheetViews>
  <sheetFormatPr defaultColWidth="9.1796875" defaultRowHeight="14" x14ac:dyDescent="0.3"/>
  <cols>
    <col min="1" max="1" width="14.81640625" style="1" customWidth="1"/>
    <col min="2" max="2" width="21.54296875" style="1" bestFit="1" customWidth="1"/>
    <col min="3" max="3" width="12.81640625" style="1" bestFit="1" customWidth="1"/>
    <col min="4" max="4" width="39.453125" style="1" bestFit="1" customWidth="1"/>
    <col min="5" max="7" width="12.81640625" style="1" customWidth="1"/>
    <col min="8" max="16384" width="9.1796875" style="1"/>
  </cols>
  <sheetData>
    <row r="1" spans="1:6" ht="14.5" thickBot="1" x14ac:dyDescent="0.35"/>
    <row r="2" spans="1:6" ht="20.149999999999999" customHeight="1" thickBot="1" x14ac:dyDescent="0.35">
      <c r="A2" s="14" t="s">
        <v>35</v>
      </c>
      <c r="B2" s="141" t="s">
        <v>113</v>
      </c>
      <c r="C2" s="142"/>
      <c r="D2" s="143"/>
      <c r="E2" s="18"/>
      <c r="F2" s="18"/>
    </row>
    <row r="3" spans="1:6" ht="75" customHeight="1" thickBot="1" x14ac:dyDescent="0.35">
      <c r="A3" s="14" t="s">
        <v>37</v>
      </c>
      <c r="B3" s="144" t="s">
        <v>114</v>
      </c>
      <c r="C3" s="145"/>
      <c r="D3" s="146"/>
      <c r="E3" s="19"/>
      <c r="F3" s="19"/>
    </row>
    <row r="4" spans="1:6" ht="8.15" customHeight="1" x14ac:dyDescent="0.3">
      <c r="A4" s="15"/>
      <c r="B4" s="16"/>
      <c r="C4" s="16"/>
      <c r="D4" s="16"/>
      <c r="E4" s="16"/>
      <c r="F4" s="16"/>
    </row>
    <row r="5" spans="1:6" ht="20.25" customHeight="1" x14ac:dyDescent="0.3">
      <c r="A5" s="27" t="s">
        <v>1</v>
      </c>
      <c r="B5" s="28" t="s">
        <v>39</v>
      </c>
      <c r="C5" s="28" t="s">
        <v>40</v>
      </c>
      <c r="D5" s="29" t="s">
        <v>41</v>
      </c>
      <c r="E5" s="16"/>
      <c r="F5" s="16"/>
    </row>
    <row r="6" spans="1:6" x14ac:dyDescent="0.3">
      <c r="A6" s="20" t="s">
        <v>5</v>
      </c>
      <c r="B6" s="11"/>
      <c r="C6" s="21">
        <v>300000</v>
      </c>
      <c r="D6" s="12"/>
    </row>
    <row r="7" spans="1:6" x14ac:dyDescent="0.3">
      <c r="A7" s="22" t="s">
        <v>7</v>
      </c>
      <c r="B7" s="5"/>
      <c r="C7" s="23"/>
      <c r="D7" s="24"/>
    </row>
    <row r="8" spans="1:6" x14ac:dyDescent="0.3">
      <c r="A8" s="7"/>
      <c r="B8" s="2" t="s">
        <v>9</v>
      </c>
      <c r="C8" s="17">
        <v>0</v>
      </c>
      <c r="D8" s="6"/>
    </row>
    <row r="9" spans="1:6" x14ac:dyDescent="0.3">
      <c r="A9" s="7"/>
      <c r="B9" s="2" t="s">
        <v>12</v>
      </c>
      <c r="C9" s="17">
        <v>6000000</v>
      </c>
      <c r="D9" s="6"/>
    </row>
    <row r="10" spans="1:6" x14ac:dyDescent="0.3">
      <c r="A10" s="7"/>
      <c r="B10" s="2" t="s">
        <v>15</v>
      </c>
      <c r="C10" s="17">
        <v>0</v>
      </c>
      <c r="D10" s="6"/>
    </row>
    <row r="11" spans="1:6" x14ac:dyDescent="0.3">
      <c r="A11" s="7"/>
      <c r="B11" s="2" t="s">
        <v>17</v>
      </c>
      <c r="C11" s="17">
        <v>0</v>
      </c>
      <c r="D11" s="6"/>
    </row>
    <row r="12" spans="1:6" x14ac:dyDescent="0.3">
      <c r="A12" s="7"/>
      <c r="B12" s="2" t="s">
        <v>19</v>
      </c>
      <c r="C12" s="17">
        <v>0</v>
      </c>
      <c r="D12" s="129"/>
    </row>
    <row r="13" spans="1:6" x14ac:dyDescent="0.3">
      <c r="A13" s="7"/>
      <c r="B13" s="2" t="s">
        <v>20</v>
      </c>
      <c r="C13" s="17">
        <v>10000</v>
      </c>
      <c r="D13" s="129" t="s">
        <v>57</v>
      </c>
    </row>
    <row r="14" spans="1:6" x14ac:dyDescent="0.3">
      <c r="A14" s="7"/>
      <c r="B14" s="2" t="s">
        <v>21</v>
      </c>
      <c r="C14" s="17">
        <v>0</v>
      </c>
      <c r="D14" s="129"/>
    </row>
    <row r="15" spans="1:6" x14ac:dyDescent="0.3">
      <c r="A15" s="7"/>
      <c r="B15" s="2" t="s">
        <v>23</v>
      </c>
      <c r="C15" s="17">
        <v>0</v>
      </c>
      <c r="D15" s="129"/>
    </row>
    <row r="16" spans="1:6" x14ac:dyDescent="0.3">
      <c r="A16" s="7"/>
      <c r="B16" s="2" t="s">
        <v>24</v>
      </c>
      <c r="C16" s="17">
        <v>0</v>
      </c>
      <c r="D16" s="129"/>
    </row>
    <row r="17" spans="1:4" x14ac:dyDescent="0.3">
      <c r="A17" s="7"/>
      <c r="B17" s="2" t="s">
        <v>25</v>
      </c>
      <c r="C17" s="17">
        <f xml:space="preserve"> SUM(C8:C16)*0.06</f>
        <v>360600</v>
      </c>
      <c r="D17" s="129" t="s">
        <v>155</v>
      </c>
    </row>
    <row r="18" spans="1:4" x14ac:dyDescent="0.3">
      <c r="A18" s="7"/>
      <c r="B18" s="2" t="s">
        <v>26</v>
      </c>
      <c r="C18" s="17">
        <f xml:space="preserve"> SUM(C8:C16)*0.1</f>
        <v>601000</v>
      </c>
      <c r="D18" s="129" t="s">
        <v>115</v>
      </c>
    </row>
    <row r="19" spans="1:4" x14ac:dyDescent="0.3">
      <c r="A19" s="7"/>
      <c r="B19" s="2" t="s">
        <v>27</v>
      </c>
      <c r="C19" s="17">
        <f>SUM(C8:C10)*0.2</f>
        <v>1200000</v>
      </c>
      <c r="D19" s="129" t="s">
        <v>45</v>
      </c>
    </row>
    <row r="20" spans="1:4" ht="14.5" thickBot="1" x14ac:dyDescent="0.35">
      <c r="A20" s="7"/>
      <c r="B20" s="2" t="s">
        <v>28</v>
      </c>
      <c r="C20" s="30">
        <f>SUM(C8:C19)*0.1</f>
        <v>817160</v>
      </c>
      <c r="D20" s="129"/>
    </row>
    <row r="21" spans="1:4" ht="14.5" thickTop="1" x14ac:dyDescent="0.3">
      <c r="A21" s="8" t="s">
        <v>29</v>
      </c>
      <c r="B21" s="9"/>
      <c r="C21" s="25">
        <f>SUM(C8:C20)</f>
        <v>8988760</v>
      </c>
      <c r="D21" s="10"/>
    </row>
    <row r="23" spans="1:4" x14ac:dyDescent="0.3">
      <c r="A23" s="3" t="s">
        <v>46</v>
      </c>
      <c r="B23" s="11"/>
      <c r="C23" s="26">
        <f>C6+C21</f>
        <v>9288760</v>
      </c>
      <c r="D23" s="12"/>
    </row>
  </sheetData>
  <sheetProtection sheet="1" objects="1" scenarios="1"/>
  <mergeCells count="2">
    <mergeCell ref="B2:D2"/>
    <mergeCell ref="B3:D3"/>
  </mergeCells>
  <pageMargins left="0.7" right="0.7" top="0.75" bottom="0.75" header="0.3" footer="0.3"/>
  <pageSetup orientation="portrait" r:id="rId1"/>
  <headerFooter>
    <oddHeader xml:space="preserve">&amp;L&amp;"Arial Black,Regular"LEHIGH VALLEY GREEN INFRASTRUCTURE PROJECT
BUDGET TABLE: Site 18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524B9A-4631-4724-8BDB-4879199C9E12}">
  <dimension ref="A1:G23"/>
  <sheetViews>
    <sheetView topLeftCell="A4" zoomScaleNormal="100" workbookViewId="0">
      <selection activeCell="D17" sqref="D17"/>
    </sheetView>
  </sheetViews>
  <sheetFormatPr defaultColWidth="9.1796875" defaultRowHeight="14" x14ac:dyDescent="0.3"/>
  <cols>
    <col min="1" max="1" width="14.81640625" style="1" customWidth="1"/>
    <col min="2" max="2" width="21.54296875" style="1" bestFit="1" customWidth="1"/>
    <col min="3" max="3" width="12.81640625" style="1" bestFit="1" customWidth="1"/>
    <col min="4" max="4" width="38.1796875" style="1" customWidth="1"/>
    <col min="5" max="7" width="12.81640625" style="1" customWidth="1"/>
    <col min="8" max="16384" width="9.1796875" style="1"/>
  </cols>
  <sheetData>
    <row r="1" spans="1:7" ht="14.5" thickBot="1" x14ac:dyDescent="0.35"/>
    <row r="2" spans="1:7" ht="20.149999999999999" customHeight="1" thickBot="1" x14ac:dyDescent="0.35">
      <c r="A2" s="14" t="s">
        <v>35</v>
      </c>
      <c r="B2" s="141" t="s">
        <v>116</v>
      </c>
      <c r="C2" s="142"/>
      <c r="D2" s="143"/>
      <c r="E2" s="18"/>
      <c r="F2" s="18"/>
    </row>
    <row r="3" spans="1:7" ht="75" customHeight="1" thickBot="1" x14ac:dyDescent="0.35">
      <c r="A3" s="14" t="s">
        <v>37</v>
      </c>
      <c r="B3" s="144" t="s">
        <v>117</v>
      </c>
      <c r="C3" s="145"/>
      <c r="D3" s="146"/>
      <c r="E3" s="19"/>
      <c r="F3" s="19"/>
    </row>
    <row r="4" spans="1:7" ht="8.15" customHeight="1" x14ac:dyDescent="0.3">
      <c r="A4" s="15"/>
      <c r="B4" s="16"/>
      <c r="C4" s="16"/>
      <c r="D4" s="16"/>
      <c r="E4" s="16"/>
      <c r="F4" s="16"/>
    </row>
    <row r="5" spans="1:7" ht="20.25" customHeight="1" x14ac:dyDescent="0.3">
      <c r="A5" s="27" t="s">
        <v>1</v>
      </c>
      <c r="B5" s="28" t="s">
        <v>39</v>
      </c>
      <c r="C5" s="28" t="s">
        <v>40</v>
      </c>
      <c r="D5" s="29" t="s">
        <v>41</v>
      </c>
      <c r="E5" s="16"/>
      <c r="F5" s="16"/>
    </row>
    <row r="6" spans="1:7" x14ac:dyDescent="0.3">
      <c r="A6" s="20" t="s">
        <v>5</v>
      </c>
      <c r="B6" s="11"/>
      <c r="C6" s="21">
        <v>400000</v>
      </c>
      <c r="D6" s="12"/>
    </row>
    <row r="7" spans="1:7" x14ac:dyDescent="0.3">
      <c r="A7" s="22" t="s">
        <v>7</v>
      </c>
      <c r="B7" s="5"/>
      <c r="C7" s="23"/>
      <c r="D7" s="24"/>
    </row>
    <row r="8" spans="1:7" x14ac:dyDescent="0.3">
      <c r="A8" s="7"/>
      <c r="B8" s="2" t="s">
        <v>9</v>
      </c>
      <c r="C8" s="17">
        <v>0</v>
      </c>
      <c r="D8" s="6"/>
      <c r="G8" s="2"/>
    </row>
    <row r="9" spans="1:7" x14ac:dyDescent="0.3">
      <c r="A9" s="7"/>
      <c r="B9" s="2" t="s">
        <v>118</v>
      </c>
      <c r="C9" s="17">
        <v>540000</v>
      </c>
      <c r="D9" s="6"/>
      <c r="G9" s="2"/>
    </row>
    <row r="10" spans="1:7" x14ac:dyDescent="0.3">
      <c r="A10" s="7"/>
      <c r="B10" s="2" t="s">
        <v>15</v>
      </c>
      <c r="C10" s="17">
        <v>0</v>
      </c>
      <c r="D10" s="6"/>
      <c r="G10" s="2"/>
    </row>
    <row r="11" spans="1:7" x14ac:dyDescent="0.3">
      <c r="A11" s="7"/>
      <c r="B11" s="2" t="s">
        <v>17</v>
      </c>
      <c r="C11" s="17">
        <v>0</v>
      </c>
      <c r="D11" s="130"/>
      <c r="G11" s="2"/>
    </row>
    <row r="12" spans="1:7" x14ac:dyDescent="0.3">
      <c r="A12" s="7"/>
      <c r="B12" s="2" t="s">
        <v>19</v>
      </c>
      <c r="C12" s="17">
        <v>0</v>
      </c>
      <c r="D12" s="130"/>
      <c r="G12" s="2"/>
    </row>
    <row r="13" spans="1:7" x14ac:dyDescent="0.3">
      <c r="A13" s="7"/>
      <c r="B13" s="2" t="s">
        <v>20</v>
      </c>
      <c r="C13" s="17">
        <v>10000</v>
      </c>
      <c r="D13" s="130" t="s">
        <v>57</v>
      </c>
      <c r="G13" s="2"/>
    </row>
    <row r="14" spans="1:7" x14ac:dyDescent="0.3">
      <c r="A14" s="7"/>
      <c r="B14" s="2" t="s">
        <v>21</v>
      </c>
      <c r="C14" s="17">
        <v>144000</v>
      </c>
      <c r="D14" s="130" t="s">
        <v>14</v>
      </c>
      <c r="G14" s="2"/>
    </row>
    <row r="15" spans="1:7" x14ac:dyDescent="0.3">
      <c r="A15" s="7"/>
      <c r="B15" s="2" t="s">
        <v>23</v>
      </c>
      <c r="C15" s="17">
        <v>0</v>
      </c>
      <c r="D15" s="130"/>
      <c r="G15" s="2"/>
    </row>
    <row r="16" spans="1:7" ht="25.5" x14ac:dyDescent="0.3">
      <c r="A16" s="7"/>
      <c r="B16" s="2" t="s">
        <v>24</v>
      </c>
      <c r="C16" s="17">
        <v>1950000</v>
      </c>
      <c r="D16" s="130" t="s">
        <v>119</v>
      </c>
      <c r="G16" s="2"/>
    </row>
    <row r="17" spans="1:7" x14ac:dyDescent="0.3">
      <c r="A17" s="7"/>
      <c r="B17" s="2" t="s">
        <v>25</v>
      </c>
      <c r="C17" s="17">
        <f xml:space="preserve"> SUM(C8:C16)*0.06</f>
        <v>158640</v>
      </c>
      <c r="D17" s="130" t="s">
        <v>155</v>
      </c>
      <c r="G17" s="2"/>
    </row>
    <row r="18" spans="1:7" ht="25.5" x14ac:dyDescent="0.3">
      <c r="A18" s="7"/>
      <c r="B18" s="2" t="s">
        <v>26</v>
      </c>
      <c r="C18" s="17">
        <f xml:space="preserve"> SUM(C8:C16)*0.08</f>
        <v>211520</v>
      </c>
      <c r="D18" s="130" t="s">
        <v>120</v>
      </c>
      <c r="G18" s="2"/>
    </row>
    <row r="19" spans="1:7" x14ac:dyDescent="0.3">
      <c r="A19" s="7"/>
      <c r="B19" s="2" t="s">
        <v>27</v>
      </c>
      <c r="C19" s="17">
        <f>SUM(C8:C10)*0.2</f>
        <v>108000</v>
      </c>
      <c r="D19" s="130" t="s">
        <v>45</v>
      </c>
      <c r="G19" s="2"/>
    </row>
    <row r="20" spans="1:7" ht="14.5" thickBot="1" x14ac:dyDescent="0.35">
      <c r="A20" s="7"/>
      <c r="B20" s="2" t="s">
        <v>121</v>
      </c>
      <c r="C20" s="30">
        <f>SUM(C8:C19)*0.12</f>
        <v>374659.2</v>
      </c>
      <c r="D20" s="6"/>
    </row>
    <row r="21" spans="1:7" ht="14.5" thickTop="1" x14ac:dyDescent="0.3">
      <c r="A21" s="8" t="s">
        <v>29</v>
      </c>
      <c r="B21" s="9"/>
      <c r="C21" s="25">
        <f>SUM(C8:C20)</f>
        <v>3496819.2</v>
      </c>
      <c r="D21" s="10"/>
    </row>
    <row r="23" spans="1:7" x14ac:dyDescent="0.3">
      <c r="A23" s="3" t="s">
        <v>46</v>
      </c>
      <c r="B23" s="11"/>
      <c r="C23" s="26">
        <f>C6+C21</f>
        <v>3896819.2</v>
      </c>
      <c r="D23" s="12"/>
    </row>
  </sheetData>
  <sheetProtection sheet="1" objects="1" scenarios="1"/>
  <mergeCells count="2">
    <mergeCell ref="B2:D2"/>
    <mergeCell ref="B3:D3"/>
  </mergeCells>
  <pageMargins left="0.7" right="0.7" top="0.75" bottom="0.75" header="0.3" footer="0.3"/>
  <pageSetup orientation="portrait" r:id="rId1"/>
  <headerFooter>
    <oddHeader xml:space="preserve">&amp;L&amp;"Arial Black,Regular"LEHIGH VALLEY GREEN INFRASTRUCTURE PROJECT
BUDGET TABLE: Site 19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E629E1-BCFB-435D-87C4-5D584D4B6C2E}">
  <dimension ref="A1:L12"/>
  <sheetViews>
    <sheetView zoomScaleNormal="100" workbookViewId="0">
      <selection activeCell="A2" sqref="A2:G2"/>
    </sheetView>
  </sheetViews>
  <sheetFormatPr defaultColWidth="8.81640625" defaultRowHeight="14" x14ac:dyDescent="0.3"/>
  <cols>
    <col min="1" max="1" width="15" style="1" customWidth="1"/>
    <col min="2" max="2" width="13.1796875" style="1" bestFit="1" customWidth="1"/>
    <col min="3" max="3" width="12.81640625" style="1" bestFit="1" customWidth="1"/>
    <col min="4" max="6" width="14" style="1" bestFit="1" customWidth="1"/>
    <col min="7" max="7" width="15.1796875" style="1" bestFit="1" customWidth="1"/>
    <col min="8" max="8" width="14.81640625" style="1" bestFit="1" customWidth="1"/>
    <col min="9" max="10" width="8.81640625" style="1"/>
    <col min="11" max="11" width="17.54296875" style="1" customWidth="1"/>
    <col min="12" max="12" width="18.54296875" style="1" customWidth="1"/>
    <col min="13" max="13" width="15.1796875" style="1" bestFit="1" customWidth="1"/>
    <col min="14" max="16384" width="8.81640625" style="1"/>
  </cols>
  <sheetData>
    <row r="1" spans="1:12" ht="14.5" thickBot="1" x14ac:dyDescent="0.35"/>
    <row r="2" spans="1:12" ht="18.5" thickBot="1" x14ac:dyDescent="0.45">
      <c r="A2" s="135" t="s">
        <v>124</v>
      </c>
      <c r="B2" s="136"/>
      <c r="C2" s="136"/>
      <c r="D2" s="136"/>
      <c r="E2" s="136"/>
      <c r="F2" s="136"/>
      <c r="G2" s="137"/>
      <c r="H2" s="44"/>
    </row>
    <row r="3" spans="1:12" s="41" customFormat="1" ht="28.25" customHeight="1" thickBot="1" x14ac:dyDescent="0.4">
      <c r="A3" s="46" t="s">
        <v>125</v>
      </c>
      <c r="B3" s="47" t="s">
        <v>126</v>
      </c>
      <c r="C3" s="48" t="s">
        <v>127</v>
      </c>
      <c r="D3" s="48" t="s">
        <v>128</v>
      </c>
      <c r="E3" s="48" t="s">
        <v>129</v>
      </c>
      <c r="F3" s="49" t="s">
        <v>130</v>
      </c>
      <c r="G3" s="50" t="s">
        <v>131</v>
      </c>
    </row>
    <row r="4" spans="1:12" x14ac:dyDescent="0.3">
      <c r="A4" s="51" t="s">
        <v>132</v>
      </c>
      <c r="B4" s="52"/>
      <c r="C4" s="52"/>
      <c r="D4" s="53"/>
      <c r="E4" s="53"/>
      <c r="F4" s="53"/>
      <c r="G4" s="54"/>
      <c r="H4" s="45"/>
    </row>
    <row r="5" spans="1:12" s="41" customFormat="1" ht="41.5" customHeight="1" x14ac:dyDescent="0.35">
      <c r="A5" s="55" t="s">
        <v>146</v>
      </c>
      <c r="B5" s="112">
        <v>4332004</v>
      </c>
      <c r="C5" s="112">
        <v>4332005</v>
      </c>
      <c r="D5" s="112">
        <v>100000</v>
      </c>
      <c r="E5" s="112">
        <v>100000</v>
      </c>
      <c r="F5" s="112">
        <v>200000</v>
      </c>
      <c r="G5" s="113">
        <f>SUM(B5:F5)</f>
        <v>9064009</v>
      </c>
      <c r="J5" s="42"/>
      <c r="K5" s="43"/>
      <c r="L5" s="43"/>
    </row>
    <row r="6" spans="1:12" s="41" customFormat="1" ht="41.5" customHeight="1" x14ac:dyDescent="0.35">
      <c r="A6" s="55" t="s">
        <v>136</v>
      </c>
      <c r="B6" s="112"/>
      <c r="C6" s="112"/>
      <c r="D6" s="112">
        <v>34935330.333333336</v>
      </c>
      <c r="E6" s="112">
        <v>34935330.333333336</v>
      </c>
      <c r="F6" s="112">
        <v>34935330.333333336</v>
      </c>
      <c r="G6" s="113">
        <f>SUM(B6:F6)</f>
        <v>104805991</v>
      </c>
      <c r="J6" s="42"/>
      <c r="K6" s="43"/>
    </row>
    <row r="7" spans="1:12" s="41" customFormat="1" ht="41.5" customHeight="1" x14ac:dyDescent="0.35">
      <c r="A7" s="55" t="s">
        <v>137</v>
      </c>
      <c r="B7" s="112">
        <v>30000</v>
      </c>
      <c r="C7" s="112"/>
      <c r="D7" s="112"/>
      <c r="E7" s="112"/>
      <c r="F7" s="112"/>
      <c r="G7" s="113">
        <f>SUM(B7:F7)</f>
        <v>30000</v>
      </c>
      <c r="J7" s="42"/>
      <c r="K7" s="43"/>
    </row>
    <row r="8" spans="1:12" s="41" customFormat="1" ht="42.5" thickBot="1" x14ac:dyDescent="0.4">
      <c r="A8" s="56" t="s">
        <v>138</v>
      </c>
      <c r="B8" s="114">
        <v>220000</v>
      </c>
      <c r="C8" s="114">
        <v>220000</v>
      </c>
      <c r="D8" s="114">
        <v>220000</v>
      </c>
      <c r="E8" s="114">
        <v>220000</v>
      </c>
      <c r="F8" s="114">
        <v>220000</v>
      </c>
      <c r="G8" s="115">
        <f>SUM(B8:F8)</f>
        <v>1100000</v>
      </c>
      <c r="J8" s="42"/>
      <c r="K8" s="43"/>
    </row>
    <row r="9" spans="1:12" s="41" customFormat="1" ht="43.25" customHeight="1" thickBot="1" x14ac:dyDescent="0.4">
      <c r="A9" s="57" t="s">
        <v>133</v>
      </c>
      <c r="B9" s="116">
        <f t="shared" ref="B9:G9" si="0">SUM(B5:B8)</f>
        <v>4582004</v>
      </c>
      <c r="C9" s="116">
        <f t="shared" si="0"/>
        <v>4552005</v>
      </c>
      <c r="D9" s="116">
        <f t="shared" si="0"/>
        <v>35255330.333333336</v>
      </c>
      <c r="E9" s="116">
        <f t="shared" si="0"/>
        <v>35255330.333333336</v>
      </c>
      <c r="F9" s="116">
        <f t="shared" si="0"/>
        <v>35355330.333333336</v>
      </c>
      <c r="G9" s="117">
        <f t="shared" si="0"/>
        <v>115000000</v>
      </c>
    </row>
    <row r="10" spans="1:12" s="41" customFormat="1" ht="14.5" thickBot="1" x14ac:dyDescent="0.4">
      <c r="G10" s="58" t="s">
        <v>134</v>
      </c>
    </row>
    <row r="11" spans="1:12" s="41" customFormat="1" ht="28.5" thickBot="1" x14ac:dyDescent="0.4">
      <c r="A11" s="120" t="s">
        <v>135</v>
      </c>
      <c r="B11" s="118">
        <f>B9</f>
        <v>4582004</v>
      </c>
      <c r="C11" s="119">
        <f t="shared" ref="C11:F11" si="1">C9</f>
        <v>4552005</v>
      </c>
      <c r="D11" s="119">
        <f t="shared" si="1"/>
        <v>35255330.333333336</v>
      </c>
      <c r="E11" s="119">
        <f t="shared" si="1"/>
        <v>35255330.333333336</v>
      </c>
      <c r="F11" s="119">
        <f t="shared" si="1"/>
        <v>35355330.333333336</v>
      </c>
      <c r="G11" s="118">
        <f>G9</f>
        <v>115000000</v>
      </c>
    </row>
    <row r="12" spans="1:12" x14ac:dyDescent="0.3">
      <c r="H12" s="40"/>
    </row>
  </sheetData>
  <sheetProtection sheet="1" objects="1" scenarios="1"/>
  <mergeCells count="1">
    <mergeCell ref="A2:G2"/>
  </mergeCells>
  <pageMargins left="0.25" right="0.25" top="0.75" bottom="0.75" header="0.3" footer="0.3"/>
  <pageSetup orientation="portrait" r:id="rId1"/>
  <headerFooter>
    <oddHeader>&amp;L&amp;"Arial Black,Regular"LEHIGH VALLEY GREEN INFRASTRUCTURE PROJECT
BUDGET TABLE: Budget By Year</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E9E0AE-BF25-48AF-8071-194CF285568F}">
  <dimension ref="A1:D31"/>
  <sheetViews>
    <sheetView topLeftCell="A5" zoomScaleNormal="100" zoomScalePageLayoutView="110" workbookViewId="0">
      <selection activeCell="B15" sqref="B15"/>
    </sheetView>
  </sheetViews>
  <sheetFormatPr defaultColWidth="8.81640625" defaultRowHeight="12.5" x14ac:dyDescent="0.35"/>
  <cols>
    <col min="1" max="1" width="9.1796875" style="75" customWidth="1"/>
    <col min="2" max="2" width="53.1796875" style="72" bestFit="1" customWidth="1"/>
    <col min="3" max="3" width="13.54296875" style="79" bestFit="1" customWidth="1"/>
    <col min="4" max="4" width="10.1796875" style="75" bestFit="1" customWidth="1"/>
    <col min="5" max="16384" width="8.81640625" style="72"/>
  </cols>
  <sheetData>
    <row r="1" spans="1:4" ht="13" thickBot="1" x14ac:dyDescent="0.4"/>
    <row r="2" spans="1:4" ht="18" x14ac:dyDescent="0.35">
      <c r="A2" s="138" t="s">
        <v>139</v>
      </c>
      <c r="B2" s="139"/>
      <c r="C2" s="139"/>
      <c r="D2" s="140"/>
    </row>
    <row r="3" spans="1:4" ht="26" x14ac:dyDescent="0.35">
      <c r="A3" s="94" t="s">
        <v>143</v>
      </c>
      <c r="B3" s="73" t="s">
        <v>140</v>
      </c>
      <c r="C3" s="77" t="s">
        <v>141</v>
      </c>
      <c r="D3" s="95" t="s">
        <v>142</v>
      </c>
    </row>
    <row r="4" spans="1:4" x14ac:dyDescent="0.35">
      <c r="A4" s="96">
        <v>1</v>
      </c>
      <c r="B4" s="74" t="s">
        <v>36</v>
      </c>
      <c r="C4" s="81">
        <f>'Site 1'!C23</f>
        <v>3303255.04</v>
      </c>
      <c r="D4" s="97">
        <f>C4/C27</f>
        <v>2.9025317682111588E-2</v>
      </c>
    </row>
    <row r="5" spans="1:4" x14ac:dyDescent="0.35">
      <c r="A5" s="96">
        <v>2</v>
      </c>
      <c r="B5" s="74" t="s">
        <v>47</v>
      </c>
      <c r="C5" s="81">
        <f>'Site 2'!C23</f>
        <v>2589824</v>
      </c>
      <c r="D5" s="97">
        <f>C5/C27</f>
        <v>2.2756482145791852E-2</v>
      </c>
    </row>
    <row r="6" spans="1:4" x14ac:dyDescent="0.35">
      <c r="A6" s="96">
        <v>3</v>
      </c>
      <c r="B6" s="74" t="s">
        <v>51</v>
      </c>
      <c r="C6" s="81">
        <f>'Site 3'!C23</f>
        <v>4364448</v>
      </c>
      <c r="D6" s="97">
        <f>C6/C27</f>
        <v>3.8349896745198502E-2</v>
      </c>
    </row>
    <row r="7" spans="1:4" x14ac:dyDescent="0.35">
      <c r="A7" s="96">
        <v>4</v>
      </c>
      <c r="B7" s="74" t="s">
        <v>55</v>
      </c>
      <c r="C7" s="81">
        <f>'Site 4'!C23</f>
        <v>432637.5</v>
      </c>
      <c r="D7" s="97">
        <f>C7/C27</f>
        <v>3.801535372423E-3</v>
      </c>
    </row>
    <row r="8" spans="1:4" ht="12.75" customHeight="1" x14ac:dyDescent="0.35">
      <c r="A8" s="96">
        <v>5</v>
      </c>
      <c r="B8" s="74" t="s">
        <v>59</v>
      </c>
      <c r="C8" s="81">
        <f>'Site 5'!C23</f>
        <v>13176620</v>
      </c>
      <c r="D8" s="97">
        <f>C8/C27</f>
        <v>0.11578142675791245</v>
      </c>
    </row>
    <row r="9" spans="1:4" x14ac:dyDescent="0.35">
      <c r="A9" s="96">
        <v>6</v>
      </c>
      <c r="B9" s="74" t="s">
        <v>63</v>
      </c>
      <c r="C9" s="81">
        <f>'Site 6'!C23</f>
        <v>2924995.2</v>
      </c>
      <c r="D9" s="97">
        <f>C9/C27</f>
        <v>2.5701592480928001E-2</v>
      </c>
    </row>
    <row r="10" spans="1:4" x14ac:dyDescent="0.35">
      <c r="A10" s="96">
        <v>7</v>
      </c>
      <c r="B10" s="74" t="s">
        <v>68</v>
      </c>
      <c r="C10" s="81">
        <f>'Site 7'!C23</f>
        <v>1048700</v>
      </c>
      <c r="D10" s="97">
        <f>C10/C27</f>
        <v>9.2148048772008901E-3</v>
      </c>
    </row>
    <row r="11" spans="1:4" x14ac:dyDescent="0.35">
      <c r="A11" s="96">
        <v>8</v>
      </c>
      <c r="B11" s="74" t="s">
        <v>72</v>
      </c>
      <c r="C11" s="81">
        <f>'Site 8'!C23</f>
        <v>24991049.5</v>
      </c>
      <c r="D11" s="97">
        <f>C11/C27</f>
        <v>0.21959344409170292</v>
      </c>
    </row>
    <row r="12" spans="1:4" x14ac:dyDescent="0.35">
      <c r="A12" s="96">
        <v>9</v>
      </c>
      <c r="B12" s="74" t="s">
        <v>78</v>
      </c>
      <c r="C12" s="81">
        <f>'Site 9'!C23</f>
        <v>3282031.36</v>
      </c>
      <c r="D12" s="97">
        <f>C12/C27</f>
        <v>2.8838827675459394E-2</v>
      </c>
    </row>
    <row r="13" spans="1:4" ht="12.75" customHeight="1" x14ac:dyDescent="0.35">
      <c r="A13" s="96">
        <v>10</v>
      </c>
      <c r="B13" s="74" t="s">
        <v>83</v>
      </c>
      <c r="C13" s="81">
        <f>'Site 10'!C23</f>
        <v>8251600</v>
      </c>
      <c r="D13" s="97">
        <f>C13/C27</f>
        <v>7.2505849074769591E-2</v>
      </c>
    </row>
    <row r="14" spans="1:4" x14ac:dyDescent="0.35">
      <c r="A14" s="96">
        <v>11</v>
      </c>
      <c r="B14" s="74" t="s">
        <v>87</v>
      </c>
      <c r="C14" s="81">
        <f>'Site 11'!C23</f>
        <v>435537.5</v>
      </c>
      <c r="D14" s="97">
        <f>C14/C27</f>
        <v>3.8270173349898755E-3</v>
      </c>
    </row>
    <row r="15" spans="1:4" x14ac:dyDescent="0.35">
      <c r="A15" s="96">
        <v>12</v>
      </c>
      <c r="B15" s="74" t="s">
        <v>91</v>
      </c>
      <c r="C15" s="81">
        <f>'Site 12'!C23</f>
        <v>5170600</v>
      </c>
      <c r="D15" s="97">
        <f>C15/C27</f>
        <v>4.5433460568375057E-2</v>
      </c>
    </row>
    <row r="16" spans="1:4" x14ac:dyDescent="0.35">
      <c r="A16" s="96">
        <v>13</v>
      </c>
      <c r="B16" s="74" t="s">
        <v>95</v>
      </c>
      <c r="C16" s="81">
        <f>'Site 13'!C23</f>
        <v>2982328</v>
      </c>
      <c r="D16" s="97">
        <f>C16/C27</f>
        <v>2.6205369123498402E-2</v>
      </c>
    </row>
    <row r="17" spans="1:4" x14ac:dyDescent="0.35">
      <c r="A17" s="96">
        <v>14</v>
      </c>
      <c r="B17" s="74" t="s">
        <v>97</v>
      </c>
      <c r="C17" s="81">
        <f>'Site 14'!C23</f>
        <v>1607008</v>
      </c>
      <c r="D17" s="97">
        <f>C17/C27</f>
        <v>1.4120592310575806E-2</v>
      </c>
    </row>
    <row r="18" spans="1:4" x14ac:dyDescent="0.35">
      <c r="A18" s="96">
        <v>15</v>
      </c>
      <c r="B18" s="74" t="s">
        <v>99</v>
      </c>
      <c r="C18" s="81">
        <f>'Site 15'!C23</f>
        <v>1275160</v>
      </c>
      <c r="D18" s="97">
        <f>C18/C27</f>
        <v>1.1204682547164571E-2</v>
      </c>
    </row>
    <row r="19" spans="1:4" x14ac:dyDescent="0.35">
      <c r="A19" s="96">
        <v>16</v>
      </c>
      <c r="B19" s="74" t="s">
        <v>101</v>
      </c>
      <c r="C19" s="81">
        <f>'Site 16'!C23</f>
        <v>2687280</v>
      </c>
      <c r="D19" s="97">
        <f>C19/C27</f>
        <v>2.3612816678177179E-2</v>
      </c>
    </row>
    <row r="20" spans="1:4" x14ac:dyDescent="0.35">
      <c r="A20" s="96">
        <v>17</v>
      </c>
      <c r="B20" s="74" t="s">
        <v>105</v>
      </c>
      <c r="C20" s="81">
        <f>'Site 17'!C23</f>
        <v>22097337.600000001</v>
      </c>
      <c r="D20" s="97">
        <f>C20/C27</f>
        <v>0.19416673432786746</v>
      </c>
    </row>
    <row r="21" spans="1:4" x14ac:dyDescent="0.35">
      <c r="A21" s="96">
        <v>18</v>
      </c>
      <c r="B21" s="74" t="s">
        <v>113</v>
      </c>
      <c r="C21" s="81">
        <f>'Site 18'!C23</f>
        <v>9288760</v>
      </c>
      <c r="D21" s="97">
        <f>C21/C27</f>
        <v>8.1619253314721599E-2</v>
      </c>
    </row>
    <row r="22" spans="1:4" ht="13" thickBot="1" x14ac:dyDescent="0.4">
      <c r="A22" s="100">
        <v>19</v>
      </c>
      <c r="B22" s="74" t="s">
        <v>116</v>
      </c>
      <c r="C22" s="82">
        <f>'Site 19'!C23</f>
        <v>3896819.2</v>
      </c>
      <c r="D22" s="101">
        <f>C22/C27</f>
        <v>3.4240896891131946E-2</v>
      </c>
    </row>
    <row r="23" spans="1:4" ht="13.5" thickTop="1" thickBot="1" x14ac:dyDescent="0.4">
      <c r="A23" s="98"/>
      <c r="B23" s="104" t="s">
        <v>148</v>
      </c>
      <c r="C23" s="105">
        <f>SUM(C4:C22)</f>
        <v>113805990.89999999</v>
      </c>
      <c r="D23" s="99"/>
    </row>
    <row r="24" spans="1:4" ht="13" thickBot="1" x14ac:dyDescent="0.4">
      <c r="A24" s="106"/>
      <c r="B24" s="107"/>
      <c r="C24" s="108"/>
      <c r="D24" s="109"/>
    </row>
    <row r="25" spans="1:4" ht="18" x14ac:dyDescent="0.35">
      <c r="A25" s="138" t="s">
        <v>153</v>
      </c>
      <c r="B25" s="139"/>
      <c r="C25" s="139"/>
      <c r="D25" s="140"/>
    </row>
    <row r="26" spans="1:4" ht="13" x14ac:dyDescent="0.3">
      <c r="A26" s="110"/>
      <c r="B26" s="111" t="s">
        <v>1</v>
      </c>
      <c r="C26" s="77" t="s">
        <v>141</v>
      </c>
      <c r="D26" s="95" t="s">
        <v>142</v>
      </c>
    </row>
    <row r="27" spans="1:4" x14ac:dyDescent="0.35">
      <c r="A27" s="102"/>
      <c r="B27" s="80" t="s">
        <v>148</v>
      </c>
      <c r="C27" s="83">
        <f>SUM(C4:C22)</f>
        <v>113805990.89999999</v>
      </c>
      <c r="D27" s="103">
        <f>C27/C31</f>
        <v>0.98961731303444989</v>
      </c>
    </row>
    <row r="28" spans="1:4" x14ac:dyDescent="0.35">
      <c r="A28" s="86"/>
      <c r="B28" s="76" t="s">
        <v>145</v>
      </c>
      <c r="C28" s="78">
        <f>64009</f>
        <v>64009</v>
      </c>
      <c r="D28" s="87">
        <f>C28/C31</f>
        <v>5.5660000048400008E-4</v>
      </c>
    </row>
    <row r="29" spans="1:4" x14ac:dyDescent="0.35">
      <c r="A29" s="86"/>
      <c r="B29" s="76" t="s">
        <v>137</v>
      </c>
      <c r="C29" s="78">
        <v>30000</v>
      </c>
      <c r="D29" s="87">
        <f>C29/C31</f>
        <v>2.608695654442344E-4</v>
      </c>
    </row>
    <row r="30" spans="1:4" ht="13" thickBot="1" x14ac:dyDescent="0.4">
      <c r="A30" s="88"/>
      <c r="B30" s="84" t="s">
        <v>138</v>
      </c>
      <c r="C30" s="85">
        <v>1100000</v>
      </c>
      <c r="D30" s="89">
        <f>C30/C31</f>
        <v>9.5652173996219284E-3</v>
      </c>
    </row>
    <row r="31" spans="1:4" ht="13.5" thickBot="1" x14ac:dyDescent="0.4">
      <c r="A31" s="90"/>
      <c r="B31" s="91" t="s">
        <v>144</v>
      </c>
      <c r="C31" s="92">
        <f>C27+C28+C29+C30</f>
        <v>114999999.89999999</v>
      </c>
      <c r="D31" s="93">
        <f>D27+D28+D29+D30</f>
        <v>1</v>
      </c>
    </row>
  </sheetData>
  <sheetProtection sheet="1" objects="1" scenarios="1"/>
  <mergeCells count="2">
    <mergeCell ref="A2:D2"/>
    <mergeCell ref="A25:D25"/>
  </mergeCells>
  <pageMargins left="0.7" right="0.7" top="0.75" bottom="0.75" header="0.3" footer="0.3"/>
  <pageSetup orientation="portrait" r:id="rId1"/>
  <headerFooter>
    <oddHeader>&amp;L&amp;"Arial Black,Regular"LEHIGH VALLEY GREEN INFRASTRUCTURE PROJECT
BUDGET TABLE: Budget By Project</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DED1B6-7AB7-45C0-BD2B-AD14E6F6E55C}">
  <dimension ref="A1:F23"/>
  <sheetViews>
    <sheetView topLeftCell="A6" zoomScaleNormal="100" workbookViewId="0">
      <selection activeCell="D18" sqref="D18"/>
    </sheetView>
  </sheetViews>
  <sheetFormatPr defaultColWidth="9.1796875" defaultRowHeight="14" x14ac:dyDescent="0.3"/>
  <cols>
    <col min="1" max="1" width="14.81640625" style="1" customWidth="1"/>
    <col min="2" max="2" width="21.1796875" style="1" customWidth="1"/>
    <col min="3" max="3" width="18.81640625" style="1" customWidth="1"/>
    <col min="4" max="4" width="34.453125" style="1" customWidth="1"/>
    <col min="5" max="7" width="12.81640625" style="1" customWidth="1"/>
    <col min="8" max="16384" width="9.1796875" style="1"/>
  </cols>
  <sheetData>
    <row r="1" spans="1:6" ht="14.5" thickBot="1" x14ac:dyDescent="0.35"/>
    <row r="2" spans="1:6" ht="20.149999999999999" customHeight="1" thickBot="1" x14ac:dyDescent="0.35">
      <c r="A2" s="14" t="s">
        <v>35</v>
      </c>
      <c r="B2" s="141" t="s">
        <v>36</v>
      </c>
      <c r="C2" s="142"/>
      <c r="D2" s="143"/>
      <c r="E2" s="18"/>
      <c r="F2" s="18"/>
    </row>
    <row r="3" spans="1:6" ht="75" customHeight="1" thickBot="1" x14ac:dyDescent="0.35">
      <c r="A3" s="14" t="s">
        <v>37</v>
      </c>
      <c r="B3" s="144" t="s">
        <v>38</v>
      </c>
      <c r="C3" s="145"/>
      <c r="D3" s="146"/>
      <c r="E3" s="19"/>
      <c r="F3" s="19"/>
    </row>
    <row r="4" spans="1:6" ht="8.15" customHeight="1" x14ac:dyDescent="0.3">
      <c r="A4" s="15"/>
      <c r="B4" s="16"/>
      <c r="C4" s="16"/>
      <c r="D4" s="16"/>
      <c r="E4" s="16"/>
      <c r="F4" s="16"/>
    </row>
    <row r="5" spans="1:6" ht="20.25" customHeight="1" x14ac:dyDescent="0.3">
      <c r="A5" s="27" t="s">
        <v>1</v>
      </c>
      <c r="B5" s="28" t="s">
        <v>39</v>
      </c>
      <c r="C5" s="28" t="s">
        <v>40</v>
      </c>
      <c r="D5" s="29" t="s">
        <v>41</v>
      </c>
      <c r="E5" s="16"/>
      <c r="F5" s="16"/>
    </row>
    <row r="6" spans="1:6" x14ac:dyDescent="0.3">
      <c r="A6" s="20" t="s">
        <v>5</v>
      </c>
      <c r="B6" s="11"/>
      <c r="C6" s="21">
        <v>400000</v>
      </c>
      <c r="D6" s="12"/>
    </row>
    <row r="7" spans="1:6" x14ac:dyDescent="0.3">
      <c r="A7" s="22" t="s">
        <v>7</v>
      </c>
      <c r="B7" s="5"/>
      <c r="C7" s="23"/>
      <c r="D7" s="24"/>
    </row>
    <row r="8" spans="1:6" x14ac:dyDescent="0.3">
      <c r="A8" s="7"/>
      <c r="B8" s="2" t="s">
        <v>9</v>
      </c>
      <c r="C8" s="17">
        <v>100000</v>
      </c>
      <c r="D8" s="6"/>
    </row>
    <row r="9" spans="1:6" x14ac:dyDescent="0.3">
      <c r="A9" s="7"/>
      <c r="B9" s="2" t="s">
        <v>12</v>
      </c>
      <c r="C9" s="17">
        <v>500000</v>
      </c>
      <c r="D9" s="6"/>
    </row>
    <row r="10" spans="1:6" x14ac:dyDescent="0.3">
      <c r="A10" s="7"/>
      <c r="B10" s="2" t="s">
        <v>15</v>
      </c>
      <c r="C10" s="17">
        <v>0</v>
      </c>
      <c r="D10" s="6"/>
    </row>
    <row r="11" spans="1:6" x14ac:dyDescent="0.3">
      <c r="A11" s="7"/>
      <c r="B11" s="2" t="s">
        <v>17</v>
      </c>
      <c r="C11" s="17">
        <v>0</v>
      </c>
      <c r="D11" s="6"/>
    </row>
    <row r="12" spans="1:6" x14ac:dyDescent="0.3">
      <c r="A12" s="7"/>
      <c r="B12" s="2" t="s">
        <v>19</v>
      </c>
      <c r="C12" s="17">
        <v>0</v>
      </c>
      <c r="D12" s="6"/>
    </row>
    <row r="13" spans="1:6" x14ac:dyDescent="0.3">
      <c r="A13" s="7"/>
      <c r="B13" s="2" t="s">
        <v>20</v>
      </c>
      <c r="C13" s="17">
        <v>20000</v>
      </c>
      <c r="D13" s="6" t="s">
        <v>42</v>
      </c>
    </row>
    <row r="14" spans="1:6" x14ac:dyDescent="0.3">
      <c r="A14" s="7"/>
      <c r="B14" s="2" t="s">
        <v>21</v>
      </c>
      <c r="C14" s="17">
        <v>61200</v>
      </c>
      <c r="D14" s="6" t="s">
        <v>0</v>
      </c>
    </row>
    <row r="15" spans="1:6" x14ac:dyDescent="0.3">
      <c r="A15" s="7"/>
      <c r="B15" s="2" t="s">
        <v>23</v>
      </c>
      <c r="C15" s="17">
        <v>0</v>
      </c>
      <c r="D15" s="6"/>
    </row>
    <row r="16" spans="1:6" x14ac:dyDescent="0.3">
      <c r="A16" s="7"/>
      <c r="B16" s="2" t="s">
        <v>24</v>
      </c>
      <c r="C16" s="17">
        <v>1450000</v>
      </c>
      <c r="D16" s="6" t="s">
        <v>43</v>
      </c>
    </row>
    <row r="17" spans="1:4" x14ac:dyDescent="0.3">
      <c r="A17" s="7"/>
      <c r="B17" s="2" t="s">
        <v>25</v>
      </c>
      <c r="C17" s="17">
        <f xml:space="preserve"> SUM(C8:C16)*0.06</f>
        <v>127872</v>
      </c>
      <c r="D17" s="6" t="s">
        <v>155</v>
      </c>
    </row>
    <row r="18" spans="1:4" x14ac:dyDescent="0.3">
      <c r="A18" s="7"/>
      <c r="B18" s="2" t="s">
        <v>26</v>
      </c>
      <c r="C18" s="17">
        <f xml:space="preserve"> SUM(C8:C16)*0.1</f>
        <v>213120</v>
      </c>
      <c r="D18" s="6" t="s">
        <v>44</v>
      </c>
    </row>
    <row r="19" spans="1:4" x14ac:dyDescent="0.3">
      <c r="A19" s="7"/>
      <c r="B19" s="2" t="s">
        <v>27</v>
      </c>
      <c r="C19" s="17">
        <f>SUM(C8:C10)*0.2</f>
        <v>120000</v>
      </c>
      <c r="D19" s="6" t="s">
        <v>45</v>
      </c>
    </row>
    <row r="20" spans="1:4" ht="14.5" thickBot="1" x14ac:dyDescent="0.35">
      <c r="A20" s="7"/>
      <c r="B20" s="2" t="s">
        <v>121</v>
      </c>
      <c r="C20" s="30">
        <f>SUM(C8:C19)*0.12</f>
        <v>311063.03999999998</v>
      </c>
      <c r="D20" s="6"/>
    </row>
    <row r="21" spans="1:4" ht="14.5" thickTop="1" x14ac:dyDescent="0.3">
      <c r="A21" s="8" t="s">
        <v>29</v>
      </c>
      <c r="B21" s="9"/>
      <c r="C21" s="25">
        <f>SUM(C8:C20)</f>
        <v>2903255.04</v>
      </c>
      <c r="D21" s="10"/>
    </row>
    <row r="23" spans="1:4" x14ac:dyDescent="0.3">
      <c r="A23" s="3" t="s">
        <v>46</v>
      </c>
      <c r="B23" s="11"/>
      <c r="C23" s="26">
        <f>C6+C21</f>
        <v>3303255.04</v>
      </c>
      <c r="D23" s="12"/>
    </row>
  </sheetData>
  <sheetProtection sheet="1" objects="1" scenarios="1"/>
  <mergeCells count="2">
    <mergeCell ref="B2:D2"/>
    <mergeCell ref="B3:D3"/>
  </mergeCells>
  <pageMargins left="0.7" right="0.7" top="0.75" bottom="0.75" header="0.3" footer="0.3"/>
  <pageSetup orientation="portrait" r:id="rId1"/>
  <headerFooter>
    <oddHeader>&amp;L&amp;"Arial Black,Regular"LEHIGH VALLEY GREEN INFRASTRUCTURE PROJECT
BUDGET TABLE: Site 1</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E4B7ED-E082-4CE4-855F-6A873C9F9D8F}">
  <dimension ref="A1:F23"/>
  <sheetViews>
    <sheetView topLeftCell="A6" zoomScaleNormal="100" workbookViewId="0">
      <selection activeCell="D17" sqref="D17"/>
    </sheetView>
  </sheetViews>
  <sheetFormatPr defaultColWidth="9.1796875" defaultRowHeight="14" x14ac:dyDescent="0.3"/>
  <cols>
    <col min="1" max="1" width="14.81640625" style="1" customWidth="1"/>
    <col min="2" max="2" width="20.81640625" style="1" customWidth="1"/>
    <col min="3" max="3" width="18.81640625" style="1" customWidth="1"/>
    <col min="4" max="4" width="35.54296875" style="1" customWidth="1"/>
    <col min="5" max="7" width="12.81640625" style="1" customWidth="1"/>
    <col min="8" max="16384" width="9.1796875" style="1"/>
  </cols>
  <sheetData>
    <row r="1" spans="1:6" ht="14.5" thickBot="1" x14ac:dyDescent="0.35"/>
    <row r="2" spans="1:6" ht="20.149999999999999" customHeight="1" thickBot="1" x14ac:dyDescent="0.35">
      <c r="A2" s="14" t="s">
        <v>35</v>
      </c>
      <c r="B2" s="141" t="s">
        <v>47</v>
      </c>
      <c r="C2" s="142"/>
      <c r="D2" s="143"/>
      <c r="E2" s="18"/>
      <c r="F2" s="18"/>
    </row>
    <row r="3" spans="1:6" ht="51" customHeight="1" thickBot="1" x14ac:dyDescent="0.35">
      <c r="A3" s="14" t="s">
        <v>37</v>
      </c>
      <c r="B3" s="144" t="s">
        <v>48</v>
      </c>
      <c r="C3" s="145"/>
      <c r="D3" s="146"/>
      <c r="E3" s="19"/>
      <c r="F3" s="19"/>
    </row>
    <row r="4" spans="1:6" ht="8.15" customHeight="1" x14ac:dyDescent="0.3">
      <c r="A4" s="15"/>
      <c r="B4" s="16"/>
      <c r="C4" s="16"/>
      <c r="D4" s="16"/>
      <c r="E4" s="16"/>
      <c r="F4" s="16"/>
    </row>
    <row r="5" spans="1:6" ht="20.25" customHeight="1" x14ac:dyDescent="0.3">
      <c r="A5" s="27" t="s">
        <v>1</v>
      </c>
      <c r="B5" s="28" t="s">
        <v>39</v>
      </c>
      <c r="C5" s="28" t="s">
        <v>40</v>
      </c>
      <c r="D5" s="29" t="s">
        <v>41</v>
      </c>
      <c r="E5" s="16"/>
      <c r="F5" s="16"/>
    </row>
    <row r="6" spans="1:6" x14ac:dyDescent="0.3">
      <c r="A6" s="20" t="s">
        <v>5</v>
      </c>
      <c r="B6" s="11"/>
      <c r="C6" s="21">
        <v>400000</v>
      </c>
      <c r="D6" s="12"/>
    </row>
    <row r="7" spans="1:6" x14ac:dyDescent="0.3">
      <c r="A7" s="22" t="s">
        <v>7</v>
      </c>
      <c r="B7" s="5"/>
      <c r="C7" s="23"/>
      <c r="D7" s="24"/>
    </row>
    <row r="8" spans="1:6" x14ac:dyDescent="0.3">
      <c r="A8" s="7"/>
      <c r="B8" s="2" t="s">
        <v>9</v>
      </c>
      <c r="C8" s="17">
        <v>1000000</v>
      </c>
      <c r="D8" s="6"/>
    </row>
    <row r="9" spans="1:6" x14ac:dyDescent="0.3">
      <c r="A9" s="7"/>
      <c r="B9" s="2" t="s">
        <v>12</v>
      </c>
      <c r="C9" s="17">
        <v>50000</v>
      </c>
      <c r="D9" s="6"/>
    </row>
    <row r="10" spans="1:6" x14ac:dyDescent="0.3">
      <c r="A10" s="7"/>
      <c r="B10" s="2" t="s">
        <v>15</v>
      </c>
      <c r="C10" s="17">
        <v>345000</v>
      </c>
      <c r="D10" s="6"/>
    </row>
    <row r="11" spans="1:6" x14ac:dyDescent="0.3">
      <c r="A11" s="7"/>
      <c r="B11" s="2" t="s">
        <v>17</v>
      </c>
      <c r="C11" s="17">
        <v>0</v>
      </c>
      <c r="D11" s="6"/>
    </row>
    <row r="12" spans="1:6" x14ac:dyDescent="0.3">
      <c r="A12" s="7"/>
      <c r="B12" s="2" t="s">
        <v>19</v>
      </c>
      <c r="C12" s="17">
        <v>0</v>
      </c>
      <c r="D12" s="6"/>
    </row>
    <row r="13" spans="1:6" x14ac:dyDescent="0.3">
      <c r="A13" s="7"/>
      <c r="B13" s="2" t="s">
        <v>20</v>
      </c>
      <c r="C13" s="17">
        <v>50000</v>
      </c>
      <c r="D13" s="31" t="s">
        <v>49</v>
      </c>
    </row>
    <row r="14" spans="1:6" x14ac:dyDescent="0.3">
      <c r="A14" s="7"/>
      <c r="B14" s="2" t="s">
        <v>21</v>
      </c>
      <c r="C14" s="17">
        <v>0</v>
      </c>
      <c r="D14" s="6"/>
    </row>
    <row r="15" spans="1:6" x14ac:dyDescent="0.3">
      <c r="A15" s="7"/>
      <c r="B15" s="2" t="s">
        <v>23</v>
      </c>
      <c r="C15" s="17">
        <v>0</v>
      </c>
      <c r="D15" s="6"/>
    </row>
    <row r="16" spans="1:6" x14ac:dyDescent="0.3">
      <c r="A16" s="7"/>
      <c r="B16" s="2" t="s">
        <v>24</v>
      </c>
      <c r="C16" s="17">
        <v>0</v>
      </c>
      <c r="D16" s="6"/>
    </row>
    <row r="17" spans="1:4" x14ac:dyDescent="0.3">
      <c r="A17" s="7"/>
      <c r="B17" s="2" t="s">
        <v>25</v>
      </c>
      <c r="C17" s="17">
        <f xml:space="preserve"> SUM(C8:C16)*0.06</f>
        <v>86700</v>
      </c>
      <c r="D17" s="6" t="s">
        <v>155</v>
      </c>
    </row>
    <row r="18" spans="1:4" x14ac:dyDescent="0.3">
      <c r="A18" s="7"/>
      <c r="B18" s="2" t="s">
        <v>26</v>
      </c>
      <c r="C18" s="17">
        <f xml:space="preserve"> SUM(C8:C16)*0.1</f>
        <v>144500</v>
      </c>
      <c r="D18" s="6" t="s">
        <v>50</v>
      </c>
    </row>
    <row r="19" spans="1:4" x14ac:dyDescent="0.3">
      <c r="A19" s="7"/>
      <c r="B19" s="2" t="s">
        <v>27</v>
      </c>
      <c r="C19" s="17">
        <f>SUM(C8:C10)*0.2</f>
        <v>279000</v>
      </c>
      <c r="D19" s="6" t="s">
        <v>45</v>
      </c>
    </row>
    <row r="20" spans="1:4" ht="14.5" thickBot="1" x14ac:dyDescent="0.35">
      <c r="A20" s="7"/>
      <c r="B20" s="2" t="s">
        <v>121</v>
      </c>
      <c r="C20" s="30">
        <f>SUM(C8:C19)*0.12</f>
        <v>234624</v>
      </c>
      <c r="D20" s="6"/>
    </row>
    <row r="21" spans="1:4" ht="14.5" thickTop="1" x14ac:dyDescent="0.3">
      <c r="A21" s="8" t="s">
        <v>29</v>
      </c>
      <c r="B21" s="9"/>
      <c r="C21" s="25">
        <f>SUM(C8:C20)</f>
        <v>2189824</v>
      </c>
      <c r="D21" s="10"/>
    </row>
    <row r="23" spans="1:4" x14ac:dyDescent="0.3">
      <c r="A23" s="3" t="s">
        <v>46</v>
      </c>
      <c r="B23" s="11"/>
      <c r="C23" s="26">
        <f>C6+C21</f>
        <v>2589824</v>
      </c>
      <c r="D23" s="12"/>
    </row>
  </sheetData>
  <sheetProtection sheet="1" objects="1" scenarios="1"/>
  <mergeCells count="2">
    <mergeCell ref="B2:D2"/>
    <mergeCell ref="B3:D3"/>
  </mergeCells>
  <pageMargins left="0.7" right="0.7" top="0.75" bottom="0.75" header="0.3" footer="0.3"/>
  <pageSetup orientation="portrait" r:id="rId1"/>
  <headerFooter>
    <oddHeader xml:space="preserve">&amp;L&amp;"Arial Black,Regular"LEHIGH VALLEY GREEN INFRASTRUCTURE PROJECT
BUDGET TABLE: Site 2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911456-7F9C-4ED3-83F1-A4C97D45CAE0}">
  <dimension ref="A1:F23"/>
  <sheetViews>
    <sheetView topLeftCell="A6" zoomScaleNormal="100" workbookViewId="0">
      <selection activeCell="D17" sqref="D17"/>
    </sheetView>
  </sheetViews>
  <sheetFormatPr defaultColWidth="9.1796875" defaultRowHeight="14" x14ac:dyDescent="0.3"/>
  <cols>
    <col min="1" max="1" width="14.81640625" style="1" customWidth="1"/>
    <col min="2" max="2" width="21.54296875" style="1" bestFit="1" customWidth="1"/>
    <col min="3" max="3" width="18.81640625" style="1" customWidth="1"/>
    <col min="4" max="4" width="34.54296875" style="1" bestFit="1" customWidth="1"/>
    <col min="5" max="7" width="12.81640625" style="1" customWidth="1"/>
    <col min="8" max="16384" width="9.1796875" style="1"/>
  </cols>
  <sheetData>
    <row r="1" spans="1:6" ht="14.5" thickBot="1" x14ac:dyDescent="0.35"/>
    <row r="2" spans="1:6" ht="20.149999999999999" customHeight="1" thickBot="1" x14ac:dyDescent="0.35">
      <c r="A2" s="14" t="s">
        <v>35</v>
      </c>
      <c r="B2" s="141" t="s">
        <v>51</v>
      </c>
      <c r="C2" s="142"/>
      <c r="D2" s="143"/>
      <c r="E2" s="18"/>
      <c r="F2" s="18"/>
    </row>
    <row r="3" spans="1:6" ht="56.25" customHeight="1" thickBot="1" x14ac:dyDescent="0.35">
      <c r="A3" s="14" t="s">
        <v>37</v>
      </c>
      <c r="B3" s="144" t="s">
        <v>52</v>
      </c>
      <c r="C3" s="145"/>
      <c r="D3" s="146"/>
      <c r="E3" s="19"/>
      <c r="F3" s="19"/>
    </row>
    <row r="4" spans="1:6" ht="8.15" customHeight="1" x14ac:dyDescent="0.3">
      <c r="A4" s="15"/>
      <c r="B4" s="16"/>
      <c r="C4" s="16"/>
      <c r="D4" s="16"/>
      <c r="E4" s="16"/>
      <c r="F4" s="16"/>
    </row>
    <row r="5" spans="1:6" ht="20.25" customHeight="1" x14ac:dyDescent="0.3">
      <c r="A5" s="27" t="s">
        <v>1</v>
      </c>
      <c r="B5" s="28" t="s">
        <v>39</v>
      </c>
      <c r="C5" s="28" t="s">
        <v>40</v>
      </c>
      <c r="D5" s="29" t="s">
        <v>41</v>
      </c>
      <c r="E5" s="16"/>
      <c r="F5" s="16"/>
    </row>
    <row r="6" spans="1:6" x14ac:dyDescent="0.3">
      <c r="A6" s="20" t="s">
        <v>5</v>
      </c>
      <c r="B6" s="11"/>
      <c r="C6" s="21">
        <v>500000</v>
      </c>
      <c r="D6" s="12"/>
    </row>
    <row r="7" spans="1:6" x14ac:dyDescent="0.3">
      <c r="A7" s="22" t="s">
        <v>7</v>
      </c>
      <c r="B7" s="5"/>
      <c r="C7" s="23"/>
      <c r="D7" s="24"/>
    </row>
    <row r="8" spans="1:6" x14ac:dyDescent="0.3">
      <c r="A8" s="7"/>
      <c r="B8" s="2" t="s">
        <v>9</v>
      </c>
      <c r="C8" s="17">
        <v>1300000</v>
      </c>
      <c r="D8" s="6"/>
    </row>
    <row r="9" spans="1:6" x14ac:dyDescent="0.3">
      <c r="A9" s="7"/>
      <c r="B9" s="2" t="s">
        <v>12</v>
      </c>
      <c r="C9" s="17">
        <v>0</v>
      </c>
      <c r="D9" s="6"/>
    </row>
    <row r="10" spans="1:6" x14ac:dyDescent="0.3">
      <c r="A10" s="7"/>
      <c r="B10" s="2" t="s">
        <v>15</v>
      </c>
      <c r="C10" s="17">
        <v>1300000</v>
      </c>
      <c r="D10" s="6"/>
    </row>
    <row r="11" spans="1:6" x14ac:dyDescent="0.3">
      <c r="A11" s="7"/>
      <c r="B11" s="2" t="s">
        <v>17</v>
      </c>
      <c r="C11" s="17">
        <v>0</v>
      </c>
      <c r="D11" s="6"/>
    </row>
    <row r="12" spans="1:6" x14ac:dyDescent="0.3">
      <c r="A12" s="7"/>
      <c r="B12" s="2" t="s">
        <v>19</v>
      </c>
      <c r="C12" s="17">
        <v>0</v>
      </c>
      <c r="D12" s="6"/>
    </row>
    <row r="13" spans="1:6" x14ac:dyDescent="0.3">
      <c r="A13" s="7"/>
      <c r="B13" s="2" t="s">
        <v>20</v>
      </c>
      <c r="C13" s="17">
        <v>40000</v>
      </c>
      <c r="D13" s="6" t="s">
        <v>53</v>
      </c>
    </row>
    <row r="14" spans="1:6" x14ac:dyDescent="0.3">
      <c r="A14" s="7"/>
      <c r="B14" s="2" t="s">
        <v>21</v>
      </c>
      <c r="C14" s="17">
        <v>0</v>
      </c>
      <c r="D14" s="6"/>
    </row>
    <row r="15" spans="1:6" x14ac:dyDescent="0.3">
      <c r="A15" s="7"/>
      <c r="B15" s="2" t="s">
        <v>23</v>
      </c>
      <c r="C15" s="17">
        <v>0</v>
      </c>
      <c r="D15" s="6"/>
    </row>
    <row r="16" spans="1:6" x14ac:dyDescent="0.3">
      <c r="A16" s="7"/>
      <c r="B16" s="2" t="s">
        <v>24</v>
      </c>
      <c r="C16" s="17">
        <v>0</v>
      </c>
      <c r="D16" s="6"/>
    </row>
    <row r="17" spans="1:4" x14ac:dyDescent="0.3">
      <c r="A17" s="7"/>
      <c r="B17" s="2" t="s">
        <v>25</v>
      </c>
      <c r="C17" s="17">
        <f xml:space="preserve"> SUM(C8:C16)*0.06</f>
        <v>158400</v>
      </c>
      <c r="D17" s="6" t="s">
        <v>155</v>
      </c>
    </row>
    <row r="18" spans="1:4" x14ac:dyDescent="0.3">
      <c r="A18" s="7"/>
      <c r="B18" s="2" t="s">
        <v>26</v>
      </c>
      <c r="C18" s="17">
        <f xml:space="preserve"> SUM(C8:C16)*0.05</f>
        <v>132000</v>
      </c>
      <c r="D18" s="6" t="s">
        <v>54</v>
      </c>
    </row>
    <row r="19" spans="1:4" x14ac:dyDescent="0.3">
      <c r="A19" s="7"/>
      <c r="B19" s="2" t="s">
        <v>27</v>
      </c>
      <c r="C19" s="17">
        <f>SUM(C8:C10)*0.2</f>
        <v>520000</v>
      </c>
      <c r="D19" s="6" t="s">
        <v>45</v>
      </c>
    </row>
    <row r="20" spans="1:4" ht="14.5" thickBot="1" x14ac:dyDescent="0.35">
      <c r="A20" s="7"/>
      <c r="B20" s="2" t="s">
        <v>121</v>
      </c>
      <c r="C20" s="30">
        <f>SUM(C8:C19)*0.12</f>
        <v>414048</v>
      </c>
      <c r="D20" s="6"/>
    </row>
    <row r="21" spans="1:4" ht="14.5" thickTop="1" x14ac:dyDescent="0.3">
      <c r="A21" s="8" t="s">
        <v>29</v>
      </c>
      <c r="B21" s="9"/>
      <c r="C21" s="25">
        <f>SUM(C8:C20)</f>
        <v>3864448</v>
      </c>
      <c r="D21" s="10"/>
    </row>
    <row r="23" spans="1:4" x14ac:dyDescent="0.3">
      <c r="A23" s="3" t="s">
        <v>46</v>
      </c>
      <c r="B23" s="11"/>
      <c r="C23" s="26">
        <f>C6+C21</f>
        <v>4364448</v>
      </c>
      <c r="D23" s="12"/>
    </row>
  </sheetData>
  <sheetProtection sheet="1" objects="1" scenarios="1"/>
  <mergeCells count="2">
    <mergeCell ref="B2:D2"/>
    <mergeCell ref="B3:D3"/>
  </mergeCells>
  <pageMargins left="0.7" right="0.7" top="0.75" bottom="0.75" header="0.3" footer="0.3"/>
  <pageSetup orientation="portrait" r:id="rId1"/>
  <headerFooter>
    <oddHeader xml:space="preserve">&amp;L&amp;"Arial Black,Regular"LEHIGH VALLEY GREEN INFRASTRUCTURE PROJECT
BUDGET TABLE: Site 3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55652B-90D9-4A79-9357-308BB9DED520}">
  <dimension ref="A1:F23"/>
  <sheetViews>
    <sheetView topLeftCell="A6" zoomScaleNormal="100" workbookViewId="0">
      <selection activeCell="D17" sqref="D17"/>
    </sheetView>
  </sheetViews>
  <sheetFormatPr defaultColWidth="9.1796875" defaultRowHeight="14" x14ac:dyDescent="0.3"/>
  <cols>
    <col min="1" max="1" width="14.81640625" style="1" customWidth="1"/>
    <col min="2" max="2" width="21.54296875" style="1" bestFit="1" customWidth="1"/>
    <col min="3" max="3" width="13" style="1" customWidth="1"/>
    <col min="4" max="4" width="41" style="1" customWidth="1"/>
    <col min="5" max="7" width="12.81640625" style="1" customWidth="1"/>
    <col min="8" max="16384" width="9.1796875" style="1"/>
  </cols>
  <sheetData>
    <row r="1" spans="1:6" ht="14.5" thickBot="1" x14ac:dyDescent="0.35"/>
    <row r="2" spans="1:6" ht="20.149999999999999" customHeight="1" thickBot="1" x14ac:dyDescent="0.35">
      <c r="A2" s="14" t="s">
        <v>35</v>
      </c>
      <c r="B2" s="141" t="s">
        <v>55</v>
      </c>
      <c r="C2" s="142"/>
      <c r="D2" s="143"/>
      <c r="E2" s="18"/>
      <c r="F2" s="18"/>
    </row>
    <row r="3" spans="1:6" ht="42.75" customHeight="1" thickBot="1" x14ac:dyDescent="0.35">
      <c r="A3" s="14" t="s">
        <v>37</v>
      </c>
      <c r="B3" s="144" t="s">
        <v>56</v>
      </c>
      <c r="C3" s="145"/>
      <c r="D3" s="146"/>
      <c r="E3" s="19"/>
      <c r="F3" s="19"/>
    </row>
    <row r="4" spans="1:6" ht="8.15" customHeight="1" x14ac:dyDescent="0.3">
      <c r="A4" s="15"/>
      <c r="B4" s="16"/>
      <c r="C4" s="16"/>
      <c r="D4" s="16"/>
      <c r="E4" s="16"/>
      <c r="F4" s="16"/>
    </row>
    <row r="5" spans="1:6" ht="20.25" customHeight="1" x14ac:dyDescent="0.3">
      <c r="A5" s="35" t="s">
        <v>1</v>
      </c>
      <c r="B5" s="36" t="s">
        <v>39</v>
      </c>
      <c r="C5" s="36" t="s">
        <v>40</v>
      </c>
      <c r="D5" s="37" t="s">
        <v>41</v>
      </c>
      <c r="E5" s="16"/>
      <c r="F5" s="16"/>
    </row>
    <row r="6" spans="1:6" x14ac:dyDescent="0.3">
      <c r="A6" s="20" t="s">
        <v>5</v>
      </c>
      <c r="B6" s="11"/>
      <c r="C6" s="21">
        <v>100000</v>
      </c>
      <c r="D6" s="12"/>
    </row>
    <row r="7" spans="1:6" x14ac:dyDescent="0.3">
      <c r="A7" s="22" t="s">
        <v>7</v>
      </c>
      <c r="B7" s="5"/>
      <c r="C7" s="23"/>
      <c r="D7" s="24"/>
    </row>
    <row r="8" spans="1:6" x14ac:dyDescent="0.3">
      <c r="A8" s="7"/>
      <c r="B8" s="2" t="s">
        <v>9</v>
      </c>
      <c r="C8" s="17">
        <v>0</v>
      </c>
      <c r="D8" s="6"/>
    </row>
    <row r="9" spans="1:6" x14ac:dyDescent="0.3">
      <c r="A9" s="7"/>
      <c r="B9" s="2" t="s">
        <v>12</v>
      </c>
      <c r="C9" s="17">
        <v>25000</v>
      </c>
      <c r="D9" s="6"/>
    </row>
    <row r="10" spans="1:6" x14ac:dyDescent="0.3">
      <c r="A10" s="7"/>
      <c r="B10" s="2" t="s">
        <v>15</v>
      </c>
      <c r="C10" s="17">
        <v>195000</v>
      </c>
      <c r="D10" s="6"/>
    </row>
    <row r="11" spans="1:6" x14ac:dyDescent="0.3">
      <c r="A11" s="7"/>
      <c r="B11" s="2" t="s">
        <v>17</v>
      </c>
      <c r="C11" s="17">
        <v>0</v>
      </c>
      <c r="D11" s="6"/>
    </row>
    <row r="12" spans="1:6" x14ac:dyDescent="0.3">
      <c r="A12" s="7"/>
      <c r="B12" s="2" t="s">
        <v>19</v>
      </c>
      <c r="C12" s="17">
        <v>0</v>
      </c>
      <c r="D12" s="6"/>
    </row>
    <row r="13" spans="1:6" x14ac:dyDescent="0.3">
      <c r="A13" s="7"/>
      <c r="B13" s="2" t="s">
        <v>20</v>
      </c>
      <c r="C13" s="17">
        <v>5000</v>
      </c>
      <c r="D13" s="6" t="s">
        <v>57</v>
      </c>
    </row>
    <row r="14" spans="1:6" x14ac:dyDescent="0.3">
      <c r="A14" s="7"/>
      <c r="B14" s="2" t="s">
        <v>21</v>
      </c>
      <c r="C14" s="17">
        <v>0</v>
      </c>
      <c r="D14" s="6"/>
    </row>
    <row r="15" spans="1:6" x14ac:dyDescent="0.3">
      <c r="A15" s="7"/>
      <c r="B15" s="2" t="s">
        <v>23</v>
      </c>
      <c r="C15" s="17">
        <v>0</v>
      </c>
      <c r="D15" s="6"/>
    </row>
    <row r="16" spans="1:6" x14ac:dyDescent="0.3">
      <c r="A16" s="7"/>
      <c r="B16" s="2" t="s">
        <v>24</v>
      </c>
      <c r="C16" s="17">
        <v>0</v>
      </c>
      <c r="D16" s="6"/>
    </row>
    <row r="17" spans="1:4" x14ac:dyDescent="0.3">
      <c r="A17" s="7"/>
      <c r="B17" s="2" t="s">
        <v>25</v>
      </c>
      <c r="C17" s="17">
        <f xml:space="preserve"> SUM(C8:C16)*0.06</f>
        <v>13500</v>
      </c>
      <c r="D17" s="6" t="s">
        <v>155</v>
      </c>
    </row>
    <row r="18" spans="1:4" ht="23.5" x14ac:dyDescent="0.3">
      <c r="A18" s="7"/>
      <c r="B18" s="2" t="s">
        <v>26</v>
      </c>
      <c r="C18" s="17">
        <f xml:space="preserve"> SUM(C8:C16)*0.03</f>
        <v>6750</v>
      </c>
      <c r="D18" s="38" t="s">
        <v>58</v>
      </c>
    </row>
    <row r="19" spans="1:4" x14ac:dyDescent="0.3">
      <c r="A19" s="7"/>
      <c r="B19" s="2" t="s">
        <v>27</v>
      </c>
      <c r="C19" s="17">
        <f>SUM(C8:C10)*0.2</f>
        <v>44000</v>
      </c>
      <c r="D19" s="6" t="s">
        <v>45</v>
      </c>
    </row>
    <row r="20" spans="1:4" ht="14.5" thickBot="1" x14ac:dyDescent="0.35">
      <c r="A20" s="7"/>
      <c r="B20" s="2" t="s">
        <v>122</v>
      </c>
      <c r="C20" s="30">
        <f>SUM(C8:C19)*0.15</f>
        <v>43387.5</v>
      </c>
      <c r="D20" s="6"/>
    </row>
    <row r="21" spans="1:4" ht="14.5" thickTop="1" x14ac:dyDescent="0.3">
      <c r="A21" s="8" t="s">
        <v>29</v>
      </c>
      <c r="B21" s="9"/>
      <c r="C21" s="25">
        <f>SUM(C8:C20)</f>
        <v>332637.5</v>
      </c>
      <c r="D21" s="10"/>
    </row>
    <row r="23" spans="1:4" x14ac:dyDescent="0.3">
      <c r="A23" s="3" t="s">
        <v>46</v>
      </c>
      <c r="B23" s="11"/>
      <c r="C23" s="26">
        <f>C6+C21</f>
        <v>432637.5</v>
      </c>
      <c r="D23" s="12"/>
    </row>
  </sheetData>
  <sheetProtection sheet="1" objects="1" scenarios="1"/>
  <mergeCells count="2">
    <mergeCell ref="B2:D2"/>
    <mergeCell ref="B3:D3"/>
  </mergeCells>
  <pageMargins left="0.7" right="0.7" top="0.75" bottom="0.75" header="0.3" footer="0.3"/>
  <pageSetup orientation="portrait" r:id="rId1"/>
  <headerFooter>
    <oddHeader xml:space="preserve">&amp;L&amp;"Arial Black,Regular"LEHIGH VALLEY GREEN INFRASTRUCTURE PROJECT
BUDGET TABLE: Site 4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D74E51-6464-4A35-B22C-9B1A2A0B67EB}">
  <dimension ref="A1:F23"/>
  <sheetViews>
    <sheetView topLeftCell="A2" zoomScaleNormal="100" workbookViewId="0">
      <selection activeCell="D17" sqref="D17"/>
    </sheetView>
  </sheetViews>
  <sheetFormatPr defaultColWidth="9.1796875" defaultRowHeight="14" x14ac:dyDescent="0.3"/>
  <cols>
    <col min="1" max="1" width="14.81640625" style="1" customWidth="1"/>
    <col min="2" max="2" width="21.54296875" style="1" bestFit="1" customWidth="1"/>
    <col min="3" max="3" width="16.1796875" style="1" customWidth="1"/>
    <col min="4" max="4" width="35" style="1" customWidth="1"/>
    <col min="5" max="7" width="12.81640625" style="1" customWidth="1"/>
    <col min="8" max="16384" width="9.1796875" style="1"/>
  </cols>
  <sheetData>
    <row r="1" spans="1:6" ht="14.5" thickBot="1" x14ac:dyDescent="0.35"/>
    <row r="2" spans="1:6" ht="20.149999999999999" customHeight="1" thickBot="1" x14ac:dyDescent="0.35">
      <c r="A2" s="14" t="s">
        <v>35</v>
      </c>
      <c r="B2" s="141" t="s">
        <v>59</v>
      </c>
      <c r="C2" s="142"/>
      <c r="D2" s="143"/>
      <c r="E2" s="18"/>
      <c r="F2" s="18"/>
    </row>
    <row r="3" spans="1:6" ht="51" customHeight="1" thickBot="1" x14ac:dyDescent="0.35">
      <c r="A3" s="14" t="s">
        <v>37</v>
      </c>
      <c r="B3" s="144" t="s">
        <v>60</v>
      </c>
      <c r="C3" s="145"/>
      <c r="D3" s="146"/>
      <c r="E3" s="19"/>
      <c r="F3" s="19"/>
    </row>
    <row r="4" spans="1:6" ht="8.15" customHeight="1" x14ac:dyDescent="0.3">
      <c r="A4" s="15"/>
      <c r="B4" s="16"/>
      <c r="C4" s="16"/>
      <c r="D4" s="16"/>
      <c r="E4" s="16"/>
      <c r="F4" s="16"/>
    </row>
    <row r="5" spans="1:6" ht="20.25" customHeight="1" x14ac:dyDescent="0.3">
      <c r="A5" s="27" t="s">
        <v>1</v>
      </c>
      <c r="B5" s="28" t="s">
        <v>39</v>
      </c>
      <c r="C5" s="28" t="s">
        <v>40</v>
      </c>
      <c r="D5" s="29" t="s">
        <v>41</v>
      </c>
      <c r="E5" s="16"/>
      <c r="F5" s="16"/>
    </row>
    <row r="6" spans="1:6" x14ac:dyDescent="0.3">
      <c r="A6" s="20" t="s">
        <v>5</v>
      </c>
      <c r="B6" s="11"/>
      <c r="C6" s="21">
        <v>500000</v>
      </c>
      <c r="D6" s="12"/>
    </row>
    <row r="7" spans="1:6" x14ac:dyDescent="0.3">
      <c r="A7" s="22" t="s">
        <v>7</v>
      </c>
      <c r="B7" s="5"/>
      <c r="C7" s="23"/>
      <c r="D7" s="24"/>
    </row>
    <row r="8" spans="1:6" x14ac:dyDescent="0.3">
      <c r="A8" s="7"/>
      <c r="B8" s="2" t="s">
        <v>9</v>
      </c>
      <c r="C8" s="17">
        <v>8000000</v>
      </c>
      <c r="D8" s="6"/>
    </row>
    <row r="9" spans="1:6" x14ac:dyDescent="0.3">
      <c r="A9" s="7"/>
      <c r="B9" s="2" t="s">
        <v>12</v>
      </c>
      <c r="C9" s="17">
        <v>0</v>
      </c>
      <c r="D9" s="6"/>
    </row>
    <row r="10" spans="1:6" x14ac:dyDescent="0.3">
      <c r="A10" s="7"/>
      <c r="B10" s="2" t="s">
        <v>15</v>
      </c>
      <c r="C10" s="17">
        <v>670000</v>
      </c>
      <c r="D10" s="6"/>
    </row>
    <row r="11" spans="1:6" x14ac:dyDescent="0.3">
      <c r="A11" s="7"/>
      <c r="B11" s="2" t="s">
        <v>17</v>
      </c>
      <c r="C11" s="17">
        <v>0</v>
      </c>
      <c r="D11" s="6"/>
    </row>
    <row r="12" spans="1:6" x14ac:dyDescent="0.3">
      <c r="A12" s="7"/>
      <c r="B12" s="2" t="s">
        <v>19</v>
      </c>
      <c r="C12" s="17">
        <v>0</v>
      </c>
      <c r="D12" s="6"/>
    </row>
    <row r="13" spans="1:6" x14ac:dyDescent="0.3">
      <c r="A13" s="7"/>
      <c r="B13" s="2" t="s">
        <v>20</v>
      </c>
      <c r="C13" s="17">
        <v>150000</v>
      </c>
      <c r="D13" s="6" t="s">
        <v>61</v>
      </c>
    </row>
    <row r="14" spans="1:6" x14ac:dyDescent="0.3">
      <c r="A14" s="7"/>
      <c r="B14" s="2" t="s">
        <v>21</v>
      </c>
      <c r="C14" s="17">
        <v>0</v>
      </c>
      <c r="D14" s="6"/>
    </row>
    <row r="15" spans="1:6" x14ac:dyDescent="0.3">
      <c r="A15" s="7"/>
      <c r="B15" s="2" t="s">
        <v>23</v>
      </c>
      <c r="C15" s="17">
        <v>0</v>
      </c>
      <c r="D15" s="6"/>
    </row>
    <row r="16" spans="1:6" x14ac:dyDescent="0.3">
      <c r="A16" s="7"/>
      <c r="B16" s="2" t="s">
        <v>24</v>
      </c>
      <c r="C16" s="17">
        <v>0</v>
      </c>
      <c r="D16" s="6"/>
    </row>
    <row r="17" spans="1:4" x14ac:dyDescent="0.3">
      <c r="A17" s="7"/>
      <c r="B17" s="2" t="s">
        <v>25</v>
      </c>
      <c r="C17" s="17">
        <f xml:space="preserve"> SUM(C8:C16)*0.06</f>
        <v>529200</v>
      </c>
      <c r="D17" s="6" t="s">
        <v>155</v>
      </c>
    </row>
    <row r="18" spans="1:4" ht="23.5" x14ac:dyDescent="0.3">
      <c r="A18" s="7"/>
      <c r="B18" s="2" t="s">
        <v>26</v>
      </c>
      <c r="C18" s="17">
        <f xml:space="preserve"> SUM(C8:C16)*0.05</f>
        <v>441000</v>
      </c>
      <c r="D18" s="38" t="s">
        <v>62</v>
      </c>
    </row>
    <row r="19" spans="1:4" x14ac:dyDescent="0.3">
      <c r="A19" s="7"/>
      <c r="B19" s="2" t="s">
        <v>27</v>
      </c>
      <c r="C19" s="17">
        <f>SUM(C8:C10)*0.2</f>
        <v>1734000</v>
      </c>
      <c r="D19" s="6" t="s">
        <v>45</v>
      </c>
    </row>
    <row r="20" spans="1:4" ht="14.5" thickBot="1" x14ac:dyDescent="0.35">
      <c r="A20" s="7"/>
      <c r="B20" s="2" t="s">
        <v>28</v>
      </c>
      <c r="C20" s="30">
        <f>SUM(C8:C19)*0.1</f>
        <v>1152420</v>
      </c>
      <c r="D20" s="6"/>
    </row>
    <row r="21" spans="1:4" ht="14.5" thickTop="1" x14ac:dyDescent="0.3">
      <c r="A21" s="8" t="s">
        <v>29</v>
      </c>
      <c r="B21" s="9"/>
      <c r="C21" s="25">
        <f>SUM(C8:C20)</f>
        <v>12676620</v>
      </c>
      <c r="D21" s="10"/>
    </row>
    <row r="23" spans="1:4" x14ac:dyDescent="0.3">
      <c r="A23" s="3" t="s">
        <v>46</v>
      </c>
      <c r="B23" s="11"/>
      <c r="C23" s="26">
        <f>C6+C21</f>
        <v>13176620</v>
      </c>
      <c r="D23" s="12"/>
    </row>
  </sheetData>
  <sheetProtection sheet="1" objects="1" scenarios="1"/>
  <mergeCells count="2">
    <mergeCell ref="B2:D2"/>
    <mergeCell ref="B3:D3"/>
  </mergeCells>
  <pageMargins left="0.7" right="0.7" top="0.75" bottom="0.75" header="0.3" footer="0.3"/>
  <pageSetup orientation="portrait" r:id="rId1"/>
  <headerFooter>
    <oddHeader xml:space="preserve">&amp;L&amp;"Arial Black,Regular"LEHIGH VALLEY GREEN INFRASTRUCTURE PROJECT
BUDGET TABLE: Site 5&amp;"-,Regular"
</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4cebd3fd-8af0-4d25-bb88-eaefbb60786e" xsi:nil="true"/>
    <lcf76f155ced4ddcb4097134ff3c332f xmlns="98ffd6ee-f753-4763-adae-3226bfb1d790">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EBEF32B48818448BC538A67196EEEF5" ma:contentTypeVersion="16" ma:contentTypeDescription="Create a new document." ma:contentTypeScope="" ma:versionID="0cf2ed01bbb76c7be00fd04618dfdf93">
  <xsd:schema xmlns:xsd="http://www.w3.org/2001/XMLSchema" xmlns:xs="http://www.w3.org/2001/XMLSchema" xmlns:p="http://schemas.microsoft.com/office/2006/metadata/properties" xmlns:ns2="98ffd6ee-f753-4763-adae-3226bfb1d790" xmlns:ns3="4cebd3fd-8af0-4d25-bb88-eaefbb60786e" targetNamespace="http://schemas.microsoft.com/office/2006/metadata/properties" ma:root="true" ma:fieldsID="eb58c51b3c0cb646035a1d1238f1b461" ns2:_="" ns3:_="">
    <xsd:import namespace="98ffd6ee-f753-4763-adae-3226bfb1d790"/>
    <xsd:import namespace="4cebd3fd-8af0-4d25-bb88-eaefbb60786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ffd6ee-f753-4763-adae-3226bfb1d79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6660ff62-ced5-47c9-8332-150f874f5fae" ma:termSetId="09814cd3-568e-fe90-9814-8d621ff8fb84" ma:anchorId="fba54fb3-c3e1-fe81-a776-ca4b69148c4d" ma:open="true" ma:isKeyword="false">
      <xsd:complexType>
        <xsd:sequence>
          <xsd:element ref="pc:Terms" minOccurs="0" maxOccurs="1"/>
        </xsd:sequence>
      </xsd:complex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cebd3fd-8af0-4d25-bb88-eaefbb60786e"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10c0724e-d1f7-40b5-b928-300e1b5efa43}" ma:internalName="TaxCatchAll" ma:showField="CatchAllData" ma:web="4cebd3fd-8af0-4d25-bb88-eaefbb60786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5C662F1-DEE7-4D1E-A0FE-A157C9D5A37F}">
  <ds:schemaRefs>
    <ds:schemaRef ds:uri="http://schemas.microsoft.com/office/2006/documentManagement/types"/>
    <ds:schemaRef ds:uri="http://schemas.openxmlformats.org/package/2006/metadata/core-properties"/>
    <ds:schemaRef ds:uri="http://www.w3.org/XML/1998/namespace"/>
    <ds:schemaRef ds:uri="http://schemas.microsoft.com/office/infopath/2007/PartnerControls"/>
    <ds:schemaRef ds:uri="http://schemas.microsoft.com/office/2006/metadata/properties"/>
    <ds:schemaRef ds:uri="4cebd3fd-8af0-4d25-bb88-eaefbb60786e"/>
    <ds:schemaRef ds:uri="http://purl.org/dc/dcmitype/"/>
    <ds:schemaRef ds:uri="98ffd6ee-f753-4763-adae-3226bfb1d790"/>
    <ds:schemaRef ds:uri="http://purl.org/dc/elements/1.1/"/>
    <ds:schemaRef ds:uri="http://purl.org/dc/terms/"/>
  </ds:schemaRefs>
</ds:datastoreItem>
</file>

<file path=customXml/itemProps2.xml><?xml version="1.0" encoding="utf-8"?>
<ds:datastoreItem xmlns:ds="http://schemas.openxmlformats.org/officeDocument/2006/customXml" ds:itemID="{43B478A0-DC4E-4730-BCDE-30A01108A75D}">
  <ds:schemaRefs>
    <ds:schemaRef ds:uri="http://schemas.microsoft.com/sharepoint/v3/contenttype/forms"/>
  </ds:schemaRefs>
</ds:datastoreItem>
</file>

<file path=customXml/itemProps3.xml><?xml version="1.0" encoding="utf-8"?>
<ds:datastoreItem xmlns:ds="http://schemas.openxmlformats.org/officeDocument/2006/customXml" ds:itemID="{B46DB32F-2771-4088-BAD9-BC2F6D6150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8ffd6ee-f753-4763-adae-3226bfb1d790"/>
    <ds:schemaRef ds:uri="4cebd3fd-8af0-4d25-bb88-eaefbb60786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23</vt:i4>
      </vt:variant>
    </vt:vector>
  </HeadingPairs>
  <TitlesOfParts>
    <vt:vector size="23" baseType="lpstr">
      <vt:lpstr>Cover Page</vt:lpstr>
      <vt:lpstr>Total Budget</vt:lpstr>
      <vt:lpstr>Budget by Year</vt:lpstr>
      <vt:lpstr>Budget by Project</vt:lpstr>
      <vt:lpstr>Site 1</vt:lpstr>
      <vt:lpstr>Site 2</vt:lpstr>
      <vt:lpstr>Site 3</vt:lpstr>
      <vt:lpstr>Site 4</vt:lpstr>
      <vt:lpstr>Site 5</vt:lpstr>
      <vt:lpstr>Site 6</vt:lpstr>
      <vt:lpstr>Site 7</vt:lpstr>
      <vt:lpstr>Site 8</vt:lpstr>
      <vt:lpstr>Site 9</vt:lpstr>
      <vt:lpstr>Site 10</vt:lpstr>
      <vt:lpstr>Site 11</vt:lpstr>
      <vt:lpstr>Site 12</vt:lpstr>
      <vt:lpstr>Site 13</vt:lpstr>
      <vt:lpstr>Site 14</vt:lpstr>
      <vt:lpstr>Site 15</vt:lpstr>
      <vt:lpstr>Site 16</vt:lpstr>
      <vt:lpstr>Site 17</vt:lpstr>
      <vt:lpstr>Site 18</vt:lpstr>
      <vt:lpstr>Site 19</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McGuire, Michael</dc:creator>
  <cp:keywords/>
  <dc:description/>
  <cp:lastModifiedBy>Evan Gardi</cp:lastModifiedBy>
  <cp:revision/>
  <dcterms:created xsi:type="dcterms:W3CDTF">2024-03-20T00:42:22Z</dcterms:created>
  <dcterms:modified xsi:type="dcterms:W3CDTF">2024-04-01T19:17:51Z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0x0101002EBEF32B48818448BC538A67196EEEF5</vt:lpwstr>
  </property>
  <property fmtid="{D5CDD505-2E9C-101B-9397-08002B2CF9AE}" pid="3" name="MediaServiceImageTags">
    <vt:lpwstr/>
  </property>
</Properties>
</file>