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Sally\Documents\State of Maine\GOPIF\CPRG\FINAL DOCS\"/>
    </mc:Choice>
  </mc:AlternateContent>
  <xr:revisionPtr revIDLastSave="0" documentId="8_{F3052632-2B37-4EC4-BC39-A4AEF4A19646}" xr6:coauthVersionLast="47" xr6:coauthVersionMax="47" xr10:uidLastSave="{00000000-0000-0000-0000-000000000000}"/>
  <bookViews>
    <workbookView xWindow="-110" yWindow="-110" windowWidth="19420" windowHeight="10300" firstSheet="1" activeTab="4" xr2:uid="{C984C70D-21F8-428C-9903-28483A64EAFF}"/>
  </bookViews>
  <sheets>
    <sheet name="GWP" sheetId="1" r:id="rId1"/>
    <sheet name="EPA Emission Factors" sheetId="8" r:id="rId2"/>
    <sheet name="Unit Conversions" sheetId="9" r:id="rId3"/>
    <sheet name="Heat Content" sheetId="10" r:id="rId4"/>
    <sheet name="Compiled GHG ER" sheetId="2" r:id="rId5"/>
    <sheet name="Muni Buildings" sheetId="3" r:id="rId6"/>
    <sheet name="Schools" sheetId="4" r:id="rId7"/>
    <sheet name="EV incentives" sheetId="5" r:id="rId8"/>
    <sheet name="MHD EV" sheetId="6" r:id="rId9"/>
    <sheet name="Rural Transit" sheetId="7" r:id="rId10"/>
    <sheet name="CAPs and HAPs" sheetId="11"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3" l="1"/>
  <c r="A28" i="3" s="1"/>
  <c r="A29" i="3" s="1"/>
  <c r="B2" i="3"/>
  <c r="D2" i="3" s="1"/>
  <c r="K36" i="4"/>
  <c r="D19" i="11"/>
  <c r="E19" i="11"/>
  <c r="F19" i="11"/>
  <c r="G19" i="11"/>
  <c r="H19" i="11"/>
  <c r="C19" i="11"/>
  <c r="D16" i="11"/>
  <c r="E16" i="11"/>
  <c r="F16" i="11"/>
  <c r="G16" i="11"/>
  <c r="H16" i="11"/>
  <c r="C16" i="11"/>
  <c r="H20" i="11"/>
  <c r="G20" i="11"/>
  <c r="F20" i="11"/>
  <c r="E20" i="11"/>
  <c r="D20" i="11"/>
  <c r="C20" i="11"/>
  <c r="D17" i="11"/>
  <c r="E17" i="11"/>
  <c r="F17" i="11"/>
  <c r="G17" i="11"/>
  <c r="H17" i="11"/>
  <c r="C17" i="11"/>
  <c r="D13" i="11"/>
  <c r="E13" i="11"/>
  <c r="F13" i="11"/>
  <c r="G13" i="11"/>
  <c r="H13" i="11"/>
  <c r="C13" i="11"/>
  <c r="C14" i="11"/>
  <c r="D14" i="11"/>
  <c r="E14" i="11"/>
  <c r="F14" i="11"/>
  <c r="G14" i="11"/>
  <c r="H14" i="11"/>
  <c r="Q19" i="6"/>
  <c r="R19" i="6" s="1"/>
  <c r="Q12" i="6"/>
  <c r="R12" i="6" s="1"/>
  <c r="R13" i="5"/>
  <c r="Q13" i="5"/>
  <c r="D19" i="5"/>
  <c r="I4" i="7"/>
  <c r="F4" i="7"/>
  <c r="E4" i="7"/>
  <c r="R11" i="7"/>
  <c r="Q11" i="7"/>
  <c r="C37" i="5"/>
  <c r="D4" i="2"/>
  <c r="D5" i="6"/>
  <c r="M18" i="7"/>
  <c r="A28" i="6"/>
  <c r="A29" i="6" s="1"/>
  <c r="A30" i="6" s="1"/>
  <c r="K25" i="6" s="1"/>
  <c r="B38" i="3"/>
  <c r="M15" i="3"/>
  <c r="M9" i="3"/>
  <c r="N15" i="3"/>
  <c r="O15" i="3" s="1"/>
  <c r="N9" i="3"/>
  <c r="O9" i="3" s="1"/>
  <c r="P9" i="3"/>
  <c r="C9" i="3"/>
  <c r="P15" i="3"/>
  <c r="H15" i="3"/>
  <c r="H9" i="3"/>
  <c r="N23" i="3"/>
  <c r="N24" i="4"/>
  <c r="M23" i="3"/>
  <c r="M24" i="4"/>
  <c r="N18" i="7"/>
  <c r="A28" i="4"/>
  <c r="A29" i="4" s="1"/>
  <c r="A30" i="4" s="1"/>
  <c r="R18" i="7"/>
  <c r="Q18" i="7"/>
  <c r="A21" i="7"/>
  <c r="A22" i="7" s="1"/>
  <c r="A23" i="7" s="1"/>
  <c r="A5" i="4"/>
  <c r="F39" i="4"/>
  <c r="B39" i="4"/>
  <c r="C39" i="4" s="1"/>
  <c r="B38" i="4"/>
  <c r="C38" i="4" s="1"/>
  <c r="K35" i="4" s="1"/>
  <c r="M36" i="4"/>
  <c r="M35" i="4"/>
  <c r="K46" i="3"/>
  <c r="K47" i="3" s="1"/>
  <c r="B39" i="3"/>
  <c r="C39" i="3" s="1"/>
  <c r="C38" i="3"/>
  <c r="F38" i="3" s="1"/>
  <c r="F39" i="3" s="1"/>
  <c r="H16" i="4"/>
  <c r="A20" i="4" s="1"/>
  <c r="H10" i="4"/>
  <c r="A13" i="4" s="1"/>
  <c r="N27" i="7"/>
  <c r="N26" i="7"/>
  <c r="N25" i="7"/>
  <c r="N28" i="7" s="1"/>
  <c r="B36" i="7"/>
  <c r="M25" i="7"/>
  <c r="P16" i="4"/>
  <c r="P10" i="4"/>
  <c r="O16" i="4"/>
  <c r="O10" i="4"/>
  <c r="D4" i="7"/>
  <c r="K36" i="3" l="1"/>
  <c r="M36" i="3" s="1"/>
  <c r="O23" i="3"/>
  <c r="P23" i="3" s="1"/>
  <c r="Q9" i="3"/>
  <c r="Q15" i="3"/>
  <c r="R15" i="3" s="1"/>
  <c r="D2" i="2"/>
  <c r="B2" i="2"/>
  <c r="B7" i="2" s="1"/>
  <c r="Q10" i="4"/>
  <c r="R10" i="4" s="1"/>
  <c r="Q16" i="4"/>
  <c r="R16" i="4" s="1"/>
  <c r="O35" i="4"/>
  <c r="P35" i="4" s="1"/>
  <c r="O36" i="4"/>
  <c r="P36" i="4" s="1"/>
  <c r="O24" i="4"/>
  <c r="P24" i="4" s="1"/>
  <c r="N27" i="6"/>
  <c r="N26" i="6"/>
  <c r="N25" i="6"/>
  <c r="N28" i="6" s="1"/>
  <c r="M25" i="6"/>
  <c r="Q25" i="6" s="1"/>
  <c r="D7" i="2"/>
  <c r="R25" i="7"/>
  <c r="Q25" i="7"/>
  <c r="K35" i="3"/>
  <c r="M35" i="3" s="1"/>
  <c r="O35" i="3" s="1"/>
  <c r="E5" i="4"/>
  <c r="D5" i="4"/>
  <c r="P35" i="3"/>
  <c r="I5" i="4"/>
  <c r="R9" i="3" l="1"/>
  <c r="O36" i="3"/>
  <c r="E2" i="3" s="1"/>
  <c r="P36" i="3"/>
  <c r="E3" i="2"/>
  <c r="M3" i="2" s="1"/>
  <c r="H5" i="4"/>
  <c r="I3" i="2" s="1"/>
  <c r="R25" i="6"/>
  <c r="F5" i="6" s="1"/>
  <c r="E5" i="6"/>
  <c r="B7" i="5"/>
  <c r="B8" i="5"/>
  <c r="J5" i="4"/>
  <c r="K3" i="2" s="1"/>
  <c r="J3" i="2"/>
  <c r="F3" i="2"/>
  <c r="N3" i="2" s="1"/>
  <c r="O3" i="2" s="1"/>
  <c r="F5" i="4"/>
  <c r="G3" i="2" s="1"/>
  <c r="I2" i="3" l="1"/>
  <c r="I2" i="2" s="1"/>
  <c r="E2" i="2"/>
  <c r="M2" i="2" s="1"/>
  <c r="F2" i="3"/>
  <c r="I5" i="6"/>
  <c r="I5" i="2" s="1"/>
  <c r="E5" i="2"/>
  <c r="M5" i="2" s="1"/>
  <c r="J5" i="6"/>
  <c r="F5" i="2"/>
  <c r="N5" i="2" s="1"/>
  <c r="O5" i="2" s="1"/>
  <c r="G5" i="6"/>
  <c r="G5" i="2" s="1"/>
  <c r="E6" i="2"/>
  <c r="M6" i="2" s="1"/>
  <c r="I6" i="2"/>
  <c r="J2" i="3"/>
  <c r="F2" i="2"/>
  <c r="N2" i="2" s="1"/>
  <c r="O2" i="2" s="1"/>
  <c r="G2" i="3"/>
  <c r="G2" i="2" s="1"/>
  <c r="J4" i="7"/>
  <c r="F6" i="2"/>
  <c r="N6" i="2" s="1"/>
  <c r="O6" i="2" s="1"/>
  <c r="G4" i="7"/>
  <c r="G6" i="2" s="1"/>
  <c r="K5" i="6" l="1"/>
  <c r="K5" i="2" s="1"/>
  <c r="J5" i="2"/>
  <c r="J2" i="2"/>
  <c r="K2" i="3"/>
  <c r="K2" i="2" s="1"/>
  <c r="K4" i="7"/>
  <c r="K6" i="2" s="1"/>
  <c r="J6" i="2"/>
  <c r="F5" i="5"/>
  <c r="E5" i="5"/>
  <c r="E4" i="2" s="1"/>
  <c r="I5" i="5"/>
  <c r="I4" i="2"/>
  <c r="I7" i="2"/>
  <c r="E7" i="2" l="1"/>
  <c r="M4" i="2"/>
  <c r="M7" i="2" s="1"/>
  <c r="J5" i="5"/>
  <c r="F4" i="2"/>
  <c r="G5" i="5"/>
  <c r="G4" i="2" s="1"/>
  <c r="G7" i="2" s="1"/>
  <c r="N4" i="2" l="1"/>
  <c r="F7" i="2"/>
  <c r="K5" i="5"/>
  <c r="K4" i="2" s="1"/>
  <c r="J4" i="2"/>
  <c r="J7" i="2" s="1"/>
  <c r="K7" i="2" l="1"/>
  <c r="O4" i="2"/>
  <c r="N7" i="2"/>
  <c r="O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tc={719AFA61-D82C-43CF-B0DF-2A5E4610A69B}</author>
    <author>tc={523372D8-5B13-4866-9E19-345498F95AA7}</author>
    <author>tc={531D8334-E8E9-4D52-AFCB-F64566F840C7}</author>
    <author>tc={AF75BADA-08F6-49F6-BC1E-1B7CFA81E6AD}</author>
    <author>tc={E0877CE7-88E6-4777-BCEB-F91A060FE0DB}</author>
    <author>tc={140D5CD6-E21C-4779-B008-F660D34A0968}</author>
  </authors>
  <commentList>
    <comment ref="G9" authorId="0" shapeId="0" xr:uid="{719AFA61-D82C-43CF-B0DF-2A5E4610A69B}">
      <text>
        <t>[Threaded comment]
Your version of Excel allows you to read this threaded comment; however, any edits to it will get removed if the file is opened in a newer version of Excel. Learn more: https://go.microsoft.com/fwlink/?linkid=870924
Comment:
    From EMT: average cost of unit and installation from schools VRF program in Maine</t>
      </text>
    </comment>
    <comment ref="A11" authorId="1" shapeId="0" xr:uid="{523372D8-5B13-4866-9E19-345498F95AA7}">
      <text>
        <t xml:space="preserve">[Threaded comment]
Your version of Excel allows you to read this threaded comment; however, any edits to it will get removed if the file is opened in a newer version of Excel. Learn more: https://go.microsoft.com/fwlink/?linkid=870924
Comment:
    approximately $2m allocation
</t>
      </text>
    </comment>
    <comment ref="G15" authorId="2" shapeId="0" xr:uid="{531D8334-E8E9-4D52-AFCB-F64566F840C7}">
      <text>
        <t xml:space="preserve">[Threaded comment]
Your version of Excel allows you to read this threaded comment; however, any edits to it will get removed if the file is opened in a newer version of Excel. Learn more: https://go.microsoft.com/fwlink/?linkid=870924
Comment:
    average cost per single mini split with installation from Ross. 
</t>
      </text>
    </comment>
    <comment ref="A18" authorId="3" shapeId="0" xr:uid="{AF75BADA-08F6-49F6-BC1E-1B7CFA81E6AD}">
      <text>
        <t>[Threaded comment]
Your version of Excel allows you to read this threaded comment; however, any edits to it will get removed if the file is opened in a newer version of Excel. Learn more: https://go.microsoft.com/fwlink/?linkid=870924
Comment:
    $1.5 M allocated</t>
      </text>
    </comment>
    <comment ref="A22" authorId="4" shapeId="0" xr:uid="{E0877CE7-88E6-4777-BCEB-F91A060FE0DB}">
      <text>
        <t>[Threaded comment]
Your version of Excel allows you to read this threaded comment; however, any edits to it will get removed if the file is opened in a newer version of Excel. Learn more: https://go.microsoft.com/fwlink/?linkid=870924
Comment:
    approximately $200,000 allocation</t>
      </text>
    </comment>
    <comment ref="K34" authorId="5" shapeId="0" xr:uid="{140D5CD6-E21C-4779-B008-F660D34A0968}">
      <text>
        <t xml:space="preserve">[Threaded comment]
Your version of Excel allows you to read this threaded comment; however, any edits to it will get removed if the file is opened in a newer version of Excel. Learn more: https://go.microsoft.com/fwlink/?linkid=870924
Comment:
    Assumes replacing 45,000 kWh of grid electricity with solar PV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tc={A519ECDD-8D35-4FCA-9C99-138DB3FAA619}</author>
    <author>tc={A21B9A89-3646-427D-8FC2-C7FC9CFB2E11}</author>
    <author>tc={160E8456-1423-4EE3-9B6A-61BDB813843A}</author>
    <author>tc={FA88064C-5E97-4E44-917E-C8E9DAF9747B}</author>
    <author>tc={A2EE6037-79A8-4285-A283-C22F70DBB66E}</author>
    <author>tc={04E6926F-C28B-46B5-A069-83BCEABD8038}</author>
    <author>tc={BAA291D3-C490-472F-8E25-34DCEDFD93C7}</author>
    <author>tc={1ECD8A28-AA29-43BD-B7DA-E2945C277A37}</author>
    <author>tc={8CC040BF-3732-436E-A974-4E83A7E5A959}</author>
    <author>tc={3E2C984F-1F0C-46CF-8B52-1D93F9FBA5FF}</author>
  </authors>
  <commentList>
    <comment ref="D10" authorId="0" shapeId="0" xr:uid="{A519ECDD-8D35-4FCA-9C99-138DB3FAA619}">
      <text>
        <t xml:space="preserve">[Threaded comment]
Your version of Excel allows you to read this threaded comment; however, any edits to it will get removed if the file is opened in a newer version of Excel. Learn more: https://go.microsoft.com/fwlink/?linkid=870924
Comment:
    Assumes 80% efficiency in original heating source
</t>
      </text>
    </comment>
    <comment ref="G10" authorId="1" shapeId="0" xr:uid="{A21B9A89-3646-427D-8FC2-C7FC9CFB2E11}">
      <text>
        <t>[Threaded comment]
Your version of Excel allows you to read this threaded comment; however, any edits to it will get removed if the file is opened in a newer version of Excel. Learn more: https://go.microsoft.com/fwlink/?linkid=870924
Comment:
    From EMT: average cost of unit and installation from schools VRF program in Maine</t>
      </text>
    </comment>
    <comment ref="A12" authorId="2" shapeId="0" xr:uid="{160E8456-1423-4EE3-9B6A-61BDB813843A}">
      <text>
        <t>[Threaded comment]
Your version of Excel allows you to read this threaded comment; however, any edits to it will get removed if the file is opened in a newer version of Excel. Learn more: https://go.microsoft.com/fwlink/?linkid=870924
Comment:
    Allocates $6M</t>
      </text>
    </comment>
    <comment ref="D16" authorId="3" shapeId="0" xr:uid="{FA88064C-5E97-4E44-917E-C8E9DAF9747B}">
      <text>
        <t>[Threaded comment]
Your version of Excel allows you to read this threaded comment; however, any edits to it will get removed if the file is opened in a newer version of Excel. Learn more: https://go.microsoft.com/fwlink/?linkid=870924
Comment:
    Assumes 80% efficiency in original heating fuel source</t>
      </text>
    </comment>
    <comment ref="G16" authorId="4" shapeId="0" xr:uid="{A2EE6037-79A8-4285-A283-C22F70DBB66E}">
      <text>
        <t xml:space="preserve">[Threaded comment]
Your version of Excel allows you to read this threaded comment; however, any edits to it will get removed if the file is opened in a newer version of Excel. Learn more: https://go.microsoft.com/fwlink/?linkid=870924
Comment:
    average cost per single mini split with installation from Ross. 
</t>
      </text>
    </comment>
    <comment ref="A19" authorId="5" shapeId="0" xr:uid="{04E6926F-C28B-46B5-A069-83BCEABD8038}">
      <text>
        <t>[Threaded comment]
Your version of Excel allows you to read this threaded comment; however, any edits to it will get removed if the file is opened in a newer version of Excel. Learn more: https://go.microsoft.com/fwlink/?linkid=870924
Comment:
    Allocates $5m</t>
      </text>
    </comment>
    <comment ref="A23" authorId="6" shapeId="0" xr:uid="{BAA291D3-C490-472F-8E25-34DCEDFD93C7}">
      <text>
        <t>[Threaded comment]
Your version of Excel allows you to read this threaded comment; however, any edits to it will get removed if the file is opened in a newer version of Excel. Learn more: https://go.microsoft.com/fwlink/?linkid=870924
Comment:
    Allocates 0.5M</t>
      </text>
    </comment>
    <comment ref="K34" authorId="7" shapeId="0" xr:uid="{1ECD8A28-AA29-43BD-B7DA-E2945C277A37}">
      <text>
        <t xml:space="preserve">[Threaded comment]
Your version of Excel allows you to read this threaded comment; however, any edits to it will get removed if the file is opened in a newer version of Excel. Learn more: https://go.microsoft.com/fwlink/?linkid=870924
Comment:
    Assumes replacing 45,000 kWh of grid electricity with solar PV
</t>
      </text>
    </comment>
    <comment ref="A35" authorId="8" shapeId="0" xr:uid="{8CC040BF-3732-436E-A974-4E83A7E5A959}">
      <text>
        <t>[Threaded comment]
Your version of Excel allows you to read this threaded comment; however, any edits to it will get removed if the file is opened in a newer version of Excel. Learn more: https://go.microsoft.com/fwlink/?linkid=870924
Comment:
    Allocates $2m</t>
      </text>
    </comment>
    <comment ref="A36" authorId="9" shapeId="0" xr:uid="{3E2C984F-1F0C-46CF-8B52-1D93F9FBA5FF}">
      <text>
        <t xml:space="preserve">[Threaded comment]
Your version of Excel allows you to read this threaded comment; however, any edits to it will get removed if the file is opened in a newer version of Excel. Learn more: https://go.microsoft.com/fwlink/?linkid=870924
Comment:
    Allocates $0,5m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tc={FE99EA33-1C80-41A0-997E-39A9AF25CE90}</author>
    <author>tc={C27A35AD-81D7-43E6-B9B3-790ABD1FA3E8}</author>
  </authors>
  <commentList>
    <comment ref="F10" authorId="0" shapeId="0" xr:uid="{FE99EA33-1C80-41A0-997E-39A9AF25CE90}">
      <text>
        <t>[Threaded comment]
Your version of Excel allows you to read this threaded comment; however, any edits to it will get removed if the file is opened in a newer version of Excel. Learn more: https://go.microsoft.com/fwlink/?linkid=870924
Comment:
    need to add CH4 and NOx?</t>
      </text>
    </comment>
    <comment ref="F17" authorId="1" shapeId="0" xr:uid="{C27A35AD-81D7-43E6-B9B3-790ABD1FA3E8}">
      <text>
        <t>[Threaded comment]
Your version of Excel allows you to read this threaded comment; however, any edits to it will get removed if the file is opened in a newer version of Excel. Learn more: https://go.microsoft.com/fwlink/?linkid=870924
Comment:
    Need to add CH4 and NOx?</t>
      </text>
    </comment>
  </commentList>
</comments>
</file>

<file path=xl/sharedStrings.xml><?xml version="1.0" encoding="utf-8"?>
<sst xmlns="http://schemas.openxmlformats.org/spreadsheetml/2006/main" count="15074" uniqueCount="756">
  <si>
    <t>From EPA NOFO</t>
  </si>
  <si>
    <t>Global Warming Potentials (GWP) for Greenhouse Gases</t>
  </si>
  <si>
    <t>Greenhouse Gas</t>
  </si>
  <si>
    <t>100-Year Global Warming Potential*</t>
  </si>
  <si>
    <t>* GWP values are calculated over a 100-year time horizon. If the 100-year GWP of a flourinated GHG (f-GHG) is not listed in the table above, see Chapter 8, appending 8.A. Table 8.A.1 in IPCC AR5 Fifth Assessment Report</t>
  </si>
  <si>
    <t>Carbon dioxide (CO2)</t>
  </si>
  <si>
    <t>**The methane GWP includes The direct effects and those indirect effects due to The poduction of tropospheric ozone and stratspheric water vapor. The indirect effect due to The production of CO2 is not included.</t>
  </si>
  <si>
    <t>Methane (CH4)**</t>
  </si>
  <si>
    <t xml:space="preserve">*** Calculated by EPA based on Radiative Efficiency (RE) and atmospheric lifetime provided in PICC (2013). </t>
  </si>
  <si>
    <t>Nitrous oxide (N2O)</t>
  </si>
  <si>
    <t>HFC-23</t>
  </si>
  <si>
    <t>HFC-32</t>
  </si>
  <si>
    <t>HFC-41</t>
  </si>
  <si>
    <t>HFC-125</t>
  </si>
  <si>
    <t>HFC-134a</t>
  </si>
  <si>
    <t>HFC-143a</t>
  </si>
  <si>
    <t>HFC-152a</t>
  </si>
  <si>
    <t>HFC-227ea</t>
  </si>
  <si>
    <t>HFC-236fa</t>
  </si>
  <si>
    <t>HFC-43-10mee</t>
  </si>
  <si>
    <t>HFC-245fa</t>
  </si>
  <si>
    <t>HFC-365mfc</t>
  </si>
  <si>
    <t>CF4</t>
  </si>
  <si>
    <t>C2F6</t>
  </si>
  <si>
    <t>C3F8</t>
  </si>
  <si>
    <t>C4F6***</t>
  </si>
  <si>
    <t>c-C5F8</t>
  </si>
  <si>
    <t>C4fF10</t>
  </si>
  <si>
    <t>c-C4F8</t>
  </si>
  <si>
    <t>C5F12</t>
  </si>
  <si>
    <t>C6F14</t>
  </si>
  <si>
    <t>SF6</t>
  </si>
  <si>
    <t>NF3</t>
  </si>
  <si>
    <t>Tool Sheet: Emission Factors</t>
  </si>
  <si>
    <t> </t>
  </si>
  <si>
    <t xml:space="preserve">Source: EPA Center for Corporate Climate Leadership </t>
  </si>
  <si>
    <t xml:space="preserve">All emission factors are sourced from EPA's Emission Factors Hub, March 2023 unless otherwise noted. Fuel emission factors presented represent the combustion-only (tank-to-wheel) emissions and do not represent upstream (well-to-wheel) emissions. </t>
  </si>
  <si>
    <t xml:space="preserve">Reference the below link to the EPA's Emission Factors Hub for source data information and links to the methodology and technical documents associated with each table. </t>
  </si>
  <si>
    <t>https://www.epa.gov/climateleadership/center-corporate-climate-leadership-ghg-emission-factors-hub</t>
  </si>
  <si>
    <t>Stationary Combustion Emission Factors (Used for Steam and Stationary Combustion)</t>
  </si>
  <si>
    <t>Fuel Type</t>
  </si>
  <si>
    <r>
      <t>CO</t>
    </r>
    <r>
      <rPr>
        <b/>
        <vertAlign val="subscript"/>
        <sz val="10"/>
        <rFont val="Arial"/>
        <family val="2"/>
      </rPr>
      <t>2</t>
    </r>
    <r>
      <rPr>
        <b/>
        <sz val="10"/>
        <rFont val="Arial"/>
        <family val="2"/>
      </rPr>
      <t xml:space="preserve"> Factor
(kg / mmBtu)</t>
    </r>
  </si>
  <si>
    <r>
      <t>CH</t>
    </r>
    <r>
      <rPr>
        <b/>
        <vertAlign val="subscript"/>
        <sz val="10"/>
        <rFont val="Arial"/>
        <family val="2"/>
      </rPr>
      <t>4</t>
    </r>
    <r>
      <rPr>
        <b/>
        <sz val="10"/>
        <rFont val="Arial"/>
        <family val="2"/>
      </rPr>
      <t xml:space="preserve"> Factor
(g / mmBtu)</t>
    </r>
  </si>
  <si>
    <r>
      <t>N</t>
    </r>
    <r>
      <rPr>
        <b/>
        <vertAlign val="subscript"/>
        <sz val="10"/>
        <rFont val="Arial"/>
        <family val="2"/>
      </rPr>
      <t>2</t>
    </r>
    <r>
      <rPr>
        <b/>
        <sz val="10"/>
        <rFont val="Arial"/>
        <family val="2"/>
      </rPr>
      <t>O Factor
(g / mmBtu)</t>
    </r>
  </si>
  <si>
    <r>
      <t>CO</t>
    </r>
    <r>
      <rPr>
        <b/>
        <vertAlign val="subscript"/>
        <sz val="10"/>
        <rFont val="Arial"/>
        <family val="2"/>
      </rPr>
      <t>2</t>
    </r>
    <r>
      <rPr>
        <b/>
        <sz val="10"/>
        <rFont val="Arial"/>
        <family val="2"/>
      </rPr>
      <t xml:space="preserve"> Factor
(kg / Unit)</t>
    </r>
  </si>
  <si>
    <r>
      <t>CH</t>
    </r>
    <r>
      <rPr>
        <b/>
        <vertAlign val="subscript"/>
        <sz val="10"/>
        <rFont val="Arial"/>
        <family val="2"/>
      </rPr>
      <t>4</t>
    </r>
    <r>
      <rPr>
        <b/>
        <sz val="10"/>
        <rFont val="Arial"/>
        <family val="2"/>
      </rPr>
      <t xml:space="preserve"> Factor
(g / unit)</t>
    </r>
  </si>
  <si>
    <r>
      <t>N</t>
    </r>
    <r>
      <rPr>
        <b/>
        <vertAlign val="subscript"/>
        <sz val="10"/>
        <rFont val="Arial"/>
        <family val="2"/>
      </rPr>
      <t>2</t>
    </r>
    <r>
      <rPr>
        <b/>
        <sz val="10"/>
        <rFont val="Arial"/>
        <family val="2"/>
      </rPr>
      <t>O Factor
(g / unit)</t>
    </r>
  </si>
  <si>
    <t>Unit</t>
  </si>
  <si>
    <t>Natural Gas</t>
  </si>
  <si>
    <t>scf</t>
  </si>
  <si>
    <t>Distillate Fuel Oil No. 2</t>
  </si>
  <si>
    <t>gallons</t>
  </si>
  <si>
    <t>Residual Fuel Oil No. 6</t>
  </si>
  <si>
    <t>Kerosene</t>
  </si>
  <si>
    <t>Liquefied Petroleum Gases (LPG)</t>
  </si>
  <si>
    <t>Anthracite Coal</t>
  </si>
  <si>
    <t>short tons</t>
  </si>
  <si>
    <t>Bituminous Coal</t>
  </si>
  <si>
    <t>Sub-bituminous Coal</t>
  </si>
  <si>
    <t>Lignite Coal</t>
  </si>
  <si>
    <t>Mixed (Commercial Sector)</t>
  </si>
  <si>
    <t>Mixed (Electric Power Sector)</t>
  </si>
  <si>
    <t>Mixed (Industrial Coking)</t>
  </si>
  <si>
    <t>Mixed (Industrial Sector)</t>
  </si>
  <si>
    <t>Coal Coke</t>
  </si>
  <si>
    <t>Municipal Solid Waste</t>
  </si>
  <si>
    <t>Petroleum Coke (Solid)</t>
  </si>
  <si>
    <t>Plastics</t>
  </si>
  <si>
    <t>Tires</t>
  </si>
  <si>
    <t>Agricultural Byproducts</t>
  </si>
  <si>
    <t>Peat</t>
  </si>
  <si>
    <t>Solid Byproducts</t>
  </si>
  <si>
    <t>Wood and Wood Residuals</t>
  </si>
  <si>
    <t>Propane Gas</t>
  </si>
  <si>
    <t>Landfill Gas</t>
  </si>
  <si>
    <t>Biodiesel (100%)</t>
  </si>
  <si>
    <t>Ethanol (100%)</t>
  </si>
  <si>
    <t>Rendered Animal Fat</t>
  </si>
  <si>
    <t>Vegetable Oil</t>
  </si>
  <si>
    <t>Mobile Combustion Emission Factors</t>
  </si>
  <si>
    <r>
      <t>CO</t>
    </r>
    <r>
      <rPr>
        <b/>
        <vertAlign val="subscript"/>
        <sz val="10"/>
        <rFont val="Arial"/>
        <family val="2"/>
      </rPr>
      <t>2</t>
    </r>
    <r>
      <rPr>
        <b/>
        <sz val="10"/>
        <rFont val="Arial"/>
        <family val="2"/>
      </rPr>
      <t xml:space="preserve"> Emissions for Road Vehicles</t>
    </r>
  </si>
  <si>
    <r>
      <t>CO</t>
    </r>
    <r>
      <rPr>
        <b/>
        <vertAlign val="subscript"/>
        <sz val="10"/>
        <rFont val="Arial"/>
        <family val="2"/>
      </rPr>
      <t>2</t>
    </r>
    <r>
      <rPr>
        <b/>
        <sz val="10"/>
        <rFont val="Arial"/>
        <family val="2"/>
      </rPr>
      <t xml:space="preserve"> Emission Factor
(kg CO</t>
    </r>
    <r>
      <rPr>
        <b/>
        <vertAlign val="subscript"/>
        <sz val="10"/>
        <rFont val="Arial"/>
        <family val="2"/>
      </rPr>
      <t>2</t>
    </r>
    <r>
      <rPr>
        <b/>
        <sz val="10"/>
        <rFont val="Arial"/>
        <family val="2"/>
      </rPr>
      <t xml:space="preserve"> / unit)</t>
    </r>
  </si>
  <si>
    <t>Motor Gasoline</t>
  </si>
  <si>
    <t>gallon</t>
  </si>
  <si>
    <t>Diesel Fuel</t>
  </si>
  <si>
    <t>Residual Fuel Oil</t>
  </si>
  <si>
    <t>Aviation Gasoline</t>
  </si>
  <si>
    <t>Kerosene-Type Jet Fuel</t>
  </si>
  <si>
    <t>Liquefied Natural Gas (LNG)</t>
  </si>
  <si>
    <t>Compressed Natural Gas (CNG)</t>
  </si>
  <si>
    <r>
      <t>CH</t>
    </r>
    <r>
      <rPr>
        <b/>
        <vertAlign val="subscript"/>
        <sz val="10"/>
        <rFont val="Arial"/>
        <family val="2"/>
      </rPr>
      <t>4</t>
    </r>
    <r>
      <rPr>
        <b/>
        <sz val="10"/>
        <rFont val="Arial"/>
        <family val="2"/>
      </rPr>
      <t xml:space="preserve"> and N</t>
    </r>
    <r>
      <rPr>
        <b/>
        <vertAlign val="subscript"/>
        <sz val="10"/>
        <rFont val="Arial"/>
        <family val="2"/>
      </rPr>
      <t>2</t>
    </r>
    <r>
      <rPr>
        <b/>
        <sz val="10"/>
        <rFont val="Arial"/>
        <family val="2"/>
      </rPr>
      <t>O Emissions for Highway Vehicles</t>
    </r>
  </si>
  <si>
    <t xml:space="preserve">Note: As of the v9 Simplified GHG Calculation tool update, the latest mobile combustion factors reflect year 2020 data. Therefore, for all vehicle model years 2021 onward, the 2020 year factor is used. </t>
  </si>
  <si>
    <t>Vehicle Type</t>
  </si>
  <si>
    <t>Year</t>
  </si>
  <si>
    <r>
      <t>CH</t>
    </r>
    <r>
      <rPr>
        <b/>
        <vertAlign val="subscript"/>
        <sz val="10"/>
        <rFont val="Arial"/>
        <family val="2"/>
      </rPr>
      <t>4</t>
    </r>
    <r>
      <rPr>
        <b/>
        <sz val="10"/>
        <rFont val="Arial"/>
        <family val="2"/>
      </rPr>
      <t xml:space="preserve"> Factor
(g / mile)</t>
    </r>
  </si>
  <si>
    <r>
      <t>N</t>
    </r>
    <r>
      <rPr>
        <b/>
        <vertAlign val="subscript"/>
        <sz val="10"/>
        <rFont val="Arial"/>
        <family val="2"/>
      </rPr>
      <t>2</t>
    </r>
    <r>
      <rPr>
        <b/>
        <sz val="10"/>
        <rFont val="Arial"/>
        <family val="2"/>
      </rPr>
      <t>O Factor
(g / mile)</t>
    </r>
  </si>
  <si>
    <t>Notes</t>
  </si>
  <si>
    <t>Gasoline Passenger Cars</t>
  </si>
  <si>
    <t>1984-93</t>
  </si>
  <si>
    <t>Held constant from most updated data (year 2020 factor).</t>
  </si>
  <si>
    <t>Gasoline Light-Duty Trucks</t>
  </si>
  <si>
    <t>1987-93</t>
  </si>
  <si>
    <t>(Vans, Pickup Trucks, SUVs)</t>
  </si>
  <si>
    <t>Assume these CH4 and N2O factors for ethanol light-duty vehicles</t>
  </si>
  <si>
    <t>Gasoline Heavy-Duty Vehicles</t>
  </si>
  <si>
    <t>1985-86</t>
  </si>
  <si>
    <t>1988-1989</t>
  </si>
  <si>
    <t>1990-1995</t>
  </si>
  <si>
    <t>Assumed these CH4 and N2O factors for ethanol heavy-duty vehicles and buses</t>
  </si>
  <si>
    <t>Gasoline Motorcycles</t>
  </si>
  <si>
    <t>1960-1995</t>
  </si>
  <si>
    <t>1996-2005</t>
  </si>
  <si>
    <t>2006-2023</t>
  </si>
  <si>
    <t>Held constant for 2021 onwards from most recent data year (year 2020 data).</t>
  </si>
  <si>
    <t>Vehicle Year</t>
  </si>
  <si>
    <r>
      <t>CH</t>
    </r>
    <r>
      <rPr>
        <b/>
        <vertAlign val="subscript"/>
        <sz val="10"/>
        <rFont val="Arial"/>
        <family val="2"/>
      </rPr>
      <t xml:space="preserve">4 </t>
    </r>
    <r>
      <rPr>
        <b/>
        <sz val="10"/>
        <rFont val="Arial"/>
        <family val="2"/>
      </rPr>
      <t>Factor
(g / mile)</t>
    </r>
  </si>
  <si>
    <t>Passenger Cars</t>
  </si>
  <si>
    <t>Diesel</t>
  </si>
  <si>
    <t>1960-1982</t>
  </si>
  <si>
    <t>1983-2006</t>
  </si>
  <si>
    <t>2007-2023</t>
  </si>
  <si>
    <t>Light-Duty Trucks</t>
  </si>
  <si>
    <t>Medium- and Heavy-Duty Vehicles</t>
  </si>
  <si>
    <t>1960-2006</t>
  </si>
  <si>
    <t>Light-Duty Cars</t>
  </si>
  <si>
    <t>Methanol</t>
  </si>
  <si>
    <t>Ethanol</t>
  </si>
  <si>
    <t>CNG</t>
  </si>
  <si>
    <t>LPG</t>
  </si>
  <si>
    <t>Biodiesel</t>
  </si>
  <si>
    <t>LNG</t>
  </si>
  <si>
    <t>Medium-Duty Trucks</t>
  </si>
  <si>
    <t>Heavy-Duty Trucks</t>
  </si>
  <si>
    <t>Buses</t>
  </si>
  <si>
    <r>
      <t>CH</t>
    </r>
    <r>
      <rPr>
        <b/>
        <vertAlign val="subscript"/>
        <sz val="10"/>
        <rFont val="Arial"/>
        <family val="2"/>
      </rPr>
      <t>4</t>
    </r>
    <r>
      <rPr>
        <b/>
        <sz val="10"/>
        <rFont val="Arial"/>
        <family val="2"/>
      </rPr>
      <t xml:space="preserve"> and N</t>
    </r>
    <r>
      <rPr>
        <b/>
        <vertAlign val="subscript"/>
        <sz val="10"/>
        <rFont val="Arial"/>
        <family val="2"/>
      </rPr>
      <t>2</t>
    </r>
    <r>
      <rPr>
        <b/>
        <sz val="10"/>
        <rFont val="Arial"/>
        <family val="2"/>
      </rPr>
      <t>O Emissions for Non-Road Vehicles</t>
    </r>
  </si>
  <si>
    <r>
      <t>Vehicle Type</t>
    </r>
    <r>
      <rPr>
        <sz val="10"/>
        <color rgb="FFFF0000"/>
        <rFont val="Arial"/>
        <family val="2"/>
      </rPr>
      <t xml:space="preserve">
(superscript from EF Hub removed)</t>
    </r>
  </si>
  <si>
    <r>
      <t>CH</t>
    </r>
    <r>
      <rPr>
        <b/>
        <vertAlign val="subscript"/>
        <sz val="10"/>
        <rFont val="Arial"/>
        <family val="2"/>
      </rPr>
      <t xml:space="preserve">4 </t>
    </r>
    <r>
      <rPr>
        <b/>
        <sz val="10"/>
        <rFont val="Arial"/>
        <family val="2"/>
      </rPr>
      <t xml:space="preserve">Factor
(g / gallon) </t>
    </r>
  </si>
  <si>
    <r>
      <t>N</t>
    </r>
    <r>
      <rPr>
        <b/>
        <vertAlign val="subscript"/>
        <sz val="10"/>
        <rFont val="Arial"/>
        <family val="2"/>
      </rPr>
      <t>2</t>
    </r>
    <r>
      <rPr>
        <b/>
        <sz val="10"/>
        <rFont val="Arial"/>
        <family val="2"/>
      </rPr>
      <t xml:space="preserve">O Factor
(g / gallon) </t>
    </r>
  </si>
  <si>
    <t>Ships and Boats</t>
  </si>
  <si>
    <t>Gasoline (2 stroke)</t>
  </si>
  <si>
    <t>Gasoline (4 stroke)</t>
  </si>
  <si>
    <t>Locomotives</t>
  </si>
  <si>
    <t>Aircraft</t>
  </si>
  <si>
    <t>Jet Fuel</t>
  </si>
  <si>
    <t>Agricultural Equipment</t>
  </si>
  <si>
    <t>Gasoline Off-Road Trucks</t>
  </si>
  <si>
    <t>Diesel Equipment</t>
  </si>
  <si>
    <t>Diesel Off-Road Trucks</t>
  </si>
  <si>
    <t>Construction/Mining Equipment</t>
  </si>
  <si>
    <t>Lawn and Garden Equipment</t>
  </si>
  <si>
    <t>Airport Equipment</t>
  </si>
  <si>
    <t>Gasoline</t>
  </si>
  <si>
    <t>Industrial/Commercial Equipment</t>
  </si>
  <si>
    <t>Logging Equipment</t>
  </si>
  <si>
    <t>Railroad Equipment</t>
  </si>
  <si>
    <t>Recreational Equipment</t>
  </si>
  <si>
    <t>Refrigerants and Global Warming Potentials (GWPs)</t>
  </si>
  <si>
    <t>Gas</t>
  </si>
  <si>
    <t>GWP</t>
  </si>
  <si>
    <r>
      <t>CO</t>
    </r>
    <r>
      <rPr>
        <vertAlign val="subscript"/>
        <sz val="10"/>
        <rFont val="Arial"/>
        <family val="2"/>
      </rPr>
      <t>2</t>
    </r>
    <r>
      <rPr>
        <sz val="10"/>
        <rFont val="Arial"/>
        <family val="2"/>
      </rPr>
      <t xml:space="preserve"> </t>
    </r>
  </si>
  <si>
    <r>
      <t>CH</t>
    </r>
    <r>
      <rPr>
        <vertAlign val="subscript"/>
        <sz val="10"/>
        <rFont val="Arial"/>
        <family val="2"/>
      </rPr>
      <t>4</t>
    </r>
  </si>
  <si>
    <r>
      <t>N</t>
    </r>
    <r>
      <rPr>
        <vertAlign val="subscript"/>
        <sz val="10"/>
        <rFont val="Arial"/>
        <family val="2"/>
      </rPr>
      <t>2</t>
    </r>
    <r>
      <rPr>
        <sz val="10"/>
        <rFont val="Arial"/>
        <family val="2"/>
      </rPr>
      <t>O</t>
    </r>
  </si>
  <si>
    <t>HFC-134</t>
  </si>
  <si>
    <t>HFC-143</t>
  </si>
  <si>
    <t>HFC-152</t>
  </si>
  <si>
    <t>HFC-161</t>
  </si>
  <si>
    <t>HFC-236cb</t>
  </si>
  <si>
    <t>HFC-236ea</t>
  </si>
  <si>
    <t>HFC-245ca</t>
  </si>
  <si>
    <r>
      <t>SF</t>
    </r>
    <r>
      <rPr>
        <vertAlign val="subscript"/>
        <sz val="10"/>
        <rFont val="Arial"/>
        <family val="2"/>
      </rPr>
      <t>6</t>
    </r>
    <r>
      <rPr>
        <sz val="10"/>
        <rFont val="Arial"/>
        <family val="2"/>
      </rPr>
      <t xml:space="preserve"> </t>
    </r>
  </si>
  <si>
    <r>
      <t>NF</t>
    </r>
    <r>
      <rPr>
        <vertAlign val="subscript"/>
        <sz val="10"/>
        <rFont val="Arial"/>
        <family val="2"/>
      </rPr>
      <t>3</t>
    </r>
  </si>
  <si>
    <r>
      <t>CF</t>
    </r>
    <r>
      <rPr>
        <vertAlign val="subscript"/>
        <sz val="10"/>
        <rFont val="Arial"/>
        <family val="2"/>
      </rPr>
      <t>4</t>
    </r>
  </si>
  <si>
    <r>
      <t>C</t>
    </r>
    <r>
      <rPr>
        <vertAlign val="subscript"/>
        <sz val="10"/>
        <rFont val="Arial"/>
        <family val="2"/>
      </rPr>
      <t>2</t>
    </r>
    <r>
      <rPr>
        <sz val="10"/>
        <rFont val="Arial"/>
        <family val="2"/>
      </rPr>
      <t>F</t>
    </r>
    <r>
      <rPr>
        <vertAlign val="subscript"/>
        <sz val="10"/>
        <rFont val="Arial"/>
        <family val="2"/>
      </rPr>
      <t>6</t>
    </r>
    <r>
      <rPr>
        <sz val="10"/>
        <rFont val="Arial"/>
        <family val="2"/>
      </rPr>
      <t xml:space="preserve"> </t>
    </r>
  </si>
  <si>
    <r>
      <t>C</t>
    </r>
    <r>
      <rPr>
        <vertAlign val="subscript"/>
        <sz val="10"/>
        <rFont val="Arial"/>
        <family val="2"/>
      </rPr>
      <t>3</t>
    </r>
    <r>
      <rPr>
        <sz val="10"/>
        <rFont val="Arial"/>
        <family val="2"/>
      </rPr>
      <t>F</t>
    </r>
    <r>
      <rPr>
        <vertAlign val="subscript"/>
        <sz val="10"/>
        <rFont val="Arial"/>
        <family val="2"/>
      </rPr>
      <t>8</t>
    </r>
  </si>
  <si>
    <r>
      <t>c-C</t>
    </r>
    <r>
      <rPr>
        <vertAlign val="subscript"/>
        <sz val="10"/>
        <rFont val="Arial"/>
        <family val="2"/>
      </rPr>
      <t>4</t>
    </r>
    <r>
      <rPr>
        <sz val="10"/>
        <rFont val="Arial"/>
        <family val="2"/>
      </rPr>
      <t>F</t>
    </r>
    <r>
      <rPr>
        <vertAlign val="subscript"/>
        <sz val="10"/>
        <rFont val="Arial"/>
        <family val="2"/>
      </rPr>
      <t>8</t>
    </r>
  </si>
  <si>
    <r>
      <t>C</t>
    </r>
    <r>
      <rPr>
        <vertAlign val="subscript"/>
        <sz val="10"/>
        <rFont val="Arial"/>
        <family val="2"/>
      </rPr>
      <t>4</t>
    </r>
    <r>
      <rPr>
        <sz val="10"/>
        <rFont val="Arial"/>
        <family val="2"/>
      </rPr>
      <t>F</t>
    </r>
    <r>
      <rPr>
        <vertAlign val="subscript"/>
        <sz val="10"/>
        <rFont val="Arial"/>
        <family val="2"/>
      </rPr>
      <t>10</t>
    </r>
  </si>
  <si>
    <r>
      <t>C</t>
    </r>
    <r>
      <rPr>
        <vertAlign val="subscript"/>
        <sz val="10"/>
        <rFont val="Arial"/>
        <family val="2"/>
      </rPr>
      <t>5</t>
    </r>
    <r>
      <rPr>
        <sz val="10"/>
        <rFont val="Arial"/>
        <family val="2"/>
      </rPr>
      <t>F</t>
    </r>
    <r>
      <rPr>
        <vertAlign val="subscript"/>
        <sz val="10"/>
        <rFont val="Arial"/>
        <family val="2"/>
      </rPr>
      <t>12</t>
    </r>
  </si>
  <si>
    <r>
      <t>C</t>
    </r>
    <r>
      <rPr>
        <vertAlign val="subscript"/>
        <sz val="10"/>
        <rFont val="Arial"/>
        <family val="2"/>
      </rPr>
      <t>6</t>
    </r>
    <r>
      <rPr>
        <sz val="10"/>
        <rFont val="Arial"/>
        <family val="2"/>
      </rPr>
      <t>F</t>
    </r>
    <r>
      <rPr>
        <vertAlign val="subscript"/>
        <sz val="10"/>
        <rFont val="Arial"/>
        <family val="2"/>
      </rPr>
      <t>14</t>
    </r>
  </si>
  <si>
    <r>
      <t>C</t>
    </r>
    <r>
      <rPr>
        <vertAlign val="subscript"/>
        <sz val="10"/>
        <rFont val="Arial"/>
        <family val="2"/>
      </rPr>
      <t>10</t>
    </r>
    <r>
      <rPr>
        <sz val="10"/>
        <rFont val="Arial"/>
        <family val="2"/>
      </rPr>
      <t>F</t>
    </r>
    <r>
      <rPr>
        <vertAlign val="subscript"/>
        <sz val="10"/>
        <rFont val="Arial"/>
        <family val="2"/>
      </rPr>
      <t>18</t>
    </r>
  </si>
  <si>
    <t xml:space="preserve"> &gt;7,500 </t>
  </si>
  <si>
    <t>Note: Global Warming Potential (GWP) factors in the 2023 Emission Factors update associated with the Simplified GHG Calculator Tool v9 release are based on AR4 GWPs, but EPA recognizes that Fifth Assessment Report (AR5) GWPs have been published and used in the Draft Inventory of U.S. Greenhouse Gas Emissions and Sinks: 1990-2021 report (published February 2023). However, this 2023 Emission Factors Hub and the GHG Reporting Program continue to use AR4 GWPs. EPA plans to incorporate AR5 GWPs into the 2024 Emission Factors Hub update.</t>
  </si>
  <si>
    <t>Blended Refrigerants (ASHRAE #)</t>
  </si>
  <si>
    <t>ASHRAE #</t>
  </si>
  <si>
    <t>Blend GWP HFC/PFC</t>
  </si>
  <si>
    <t>Blend Make-up</t>
  </si>
  <si>
    <t>R-401A</t>
  </si>
  <si>
    <t>53% HCFC-22 , 34% HCFC-124 , 13% HFC-152a</t>
  </si>
  <si>
    <t>R-401B</t>
  </si>
  <si>
    <t>61% HCFC-22 , 28% HCFC-124 , 11% HFC-152a</t>
  </si>
  <si>
    <t>R-401C</t>
  </si>
  <si>
    <t>33% HCFC-22 , 52% HCFC-124 , 15% HFC-152a</t>
  </si>
  <si>
    <t>R-402A</t>
  </si>
  <si>
    <t>38% HCFC-22 , 6% HFC-125 , 2% propane</t>
  </si>
  <si>
    <t>R-402B</t>
  </si>
  <si>
    <t>6% HCFC-22 , 38% HFC-125 , 2% propane</t>
  </si>
  <si>
    <t>R-403B</t>
  </si>
  <si>
    <t>56% HCFC-22 , 39% PFC-218 , 5% propane</t>
  </si>
  <si>
    <t>R-404A</t>
  </si>
  <si>
    <t>44% HFC-125 , 4% HFC-134a , 52% HFC 143a</t>
  </si>
  <si>
    <t>R-406A</t>
  </si>
  <si>
    <t>55% HCFC-22 , 41% HCFC-142b , 4% isobutane</t>
  </si>
  <si>
    <t>R-407A</t>
  </si>
  <si>
    <t>20% HFC-32 , 40% HFC-125 , 40% HFC-134a</t>
  </si>
  <si>
    <t>R-407B</t>
  </si>
  <si>
    <t>10% HFC-32 , 70% HFC-125 , 20% HFC-134a</t>
  </si>
  <si>
    <t>R-407C</t>
  </si>
  <si>
    <t>23% HFC-32 , 25% HFC-125 , 52% HFC-134a</t>
  </si>
  <si>
    <t>R-407D</t>
  </si>
  <si>
    <t>15% HFC-32 , 15% HFC-125 , 70% HFC-134a</t>
  </si>
  <si>
    <t>R-407E</t>
  </si>
  <si>
    <t>25% HFC-32 , 15% HFC-125 , 60% HFC-134a</t>
  </si>
  <si>
    <t>R-408A</t>
  </si>
  <si>
    <t>47% HCFC-22 , 7% HFC-125 , 46% HFC 143a</t>
  </si>
  <si>
    <t>R-409A</t>
  </si>
  <si>
    <t>60% HCFC-22 , 25% HCFC-124 , 15% HCFC-142b</t>
  </si>
  <si>
    <t>R-410A</t>
  </si>
  <si>
    <t>50% HFC-32 , 50% HFC-125</t>
  </si>
  <si>
    <t>R-410B</t>
  </si>
  <si>
    <t xml:space="preserve">45% HFC-32 , 55% HFC-125 </t>
  </si>
  <si>
    <t>R-411A</t>
  </si>
  <si>
    <t>87.5% HCFC-22 , 11 HFC-152a , 1.5% propylene</t>
  </si>
  <si>
    <t>R-411B</t>
  </si>
  <si>
    <t>94% HCFC-22 , 3% HFC-152a , 3% propylene</t>
  </si>
  <si>
    <t>R-413A</t>
  </si>
  <si>
    <t>88% HFC-134a , 9% PFC-218 , 3% isobutane</t>
  </si>
  <si>
    <t>R-414A</t>
  </si>
  <si>
    <t>51% HCFC-22 , 28.5% HCFC-124 , 16.5% HCFC-142b</t>
  </si>
  <si>
    <t>R-414B</t>
  </si>
  <si>
    <t>5% HCFC-22 , 39% HCFC-124 , 9.5% HCFC-142b</t>
  </si>
  <si>
    <t>R-417A</t>
  </si>
  <si>
    <t>46.6% HFC-125 , 5% HFC-134a , 3.4% butane</t>
  </si>
  <si>
    <t>R-422A</t>
  </si>
  <si>
    <t>85.1% HFC-125 , 11.5% HFC-134a , 3.4% isobutane</t>
  </si>
  <si>
    <t>R-422D</t>
  </si>
  <si>
    <t>65.1% HFC-125 , 31.5% HFC-134a , 3.4% isobutane</t>
  </si>
  <si>
    <t>R-423A</t>
  </si>
  <si>
    <t xml:space="preserve">47.5% HFC-227ea , 52.5% HFC-134a ,  </t>
  </si>
  <si>
    <t>R-424A</t>
  </si>
  <si>
    <t>50.5% HFC-125, 47% HFC-134a, 2.5% butane/pentane</t>
  </si>
  <si>
    <t>R-426A</t>
  </si>
  <si>
    <t>5.1% HFC-125, 93% HFC-134a, 1.9% butane/pentane</t>
  </si>
  <si>
    <t>R-428A</t>
  </si>
  <si>
    <t>77.5% HFC-125 , 2% HFC-143a , 1.9% isobutane</t>
  </si>
  <si>
    <t>R-434A</t>
  </si>
  <si>
    <t>63.2% HFC-125, 16% HFC-134a, 18% HFC-143a, 2.8% isobutane</t>
  </si>
  <si>
    <t>R-500</t>
  </si>
  <si>
    <t>73.8% CFC-12 , 26.2% HFC-152a , 48.8% HCFC-22</t>
  </si>
  <si>
    <t>R-502</t>
  </si>
  <si>
    <t xml:space="preserve">48.8% HCFC-22 , 51.2% CFC-115 </t>
  </si>
  <si>
    <t>R-504</t>
  </si>
  <si>
    <t>48.2% HFC-32 , 51.8% CFC-115</t>
  </si>
  <si>
    <t>R-507</t>
  </si>
  <si>
    <t>5% HFC-125 , 5% HFC143a</t>
  </si>
  <si>
    <t>R-508A</t>
  </si>
  <si>
    <t>39% HFC-23 , 61% PFC-116</t>
  </si>
  <si>
    <t>R-508B</t>
  </si>
  <si>
    <t>46% HFC-23 , 54% PFC-116</t>
  </si>
  <si>
    <t>Molecular Weights</t>
  </si>
  <si>
    <t>Element</t>
  </si>
  <si>
    <t>Atomic Weight</t>
  </si>
  <si>
    <t>Carbon</t>
  </si>
  <si>
    <t>Electricity Emission Factors (System Average)</t>
  </si>
  <si>
    <r>
      <t xml:space="preserve"> CO</t>
    </r>
    <r>
      <rPr>
        <b/>
        <vertAlign val="subscript"/>
        <sz val="10"/>
        <rFont val="Arial"/>
        <family val="2"/>
      </rPr>
      <t>2</t>
    </r>
    <r>
      <rPr>
        <b/>
        <sz val="10"/>
        <rFont val="Arial"/>
        <family val="2"/>
      </rPr>
      <t>, CH</t>
    </r>
    <r>
      <rPr>
        <b/>
        <vertAlign val="subscript"/>
        <sz val="10"/>
        <rFont val="Arial"/>
        <family val="2"/>
      </rPr>
      <t>4</t>
    </r>
    <r>
      <rPr>
        <b/>
        <sz val="10"/>
        <rFont val="Arial"/>
        <family val="2"/>
      </rPr>
      <t xml:space="preserve"> and N</t>
    </r>
    <r>
      <rPr>
        <b/>
        <vertAlign val="subscript"/>
        <sz val="10"/>
        <rFont val="Arial"/>
        <family val="2"/>
      </rPr>
      <t>2</t>
    </r>
    <r>
      <rPr>
        <b/>
        <sz val="10"/>
        <rFont val="Arial"/>
        <family val="2"/>
      </rPr>
      <t>O Total Output Emission Factors by Subregion eGRID2021, January 2023.</t>
    </r>
  </si>
  <si>
    <t>Subregion</t>
  </si>
  <si>
    <r>
      <t>CO</t>
    </r>
    <r>
      <rPr>
        <b/>
        <vertAlign val="subscript"/>
        <sz val="10"/>
        <rFont val="Arial"/>
        <family val="2"/>
      </rPr>
      <t>2</t>
    </r>
    <r>
      <rPr>
        <b/>
        <sz val="10"/>
        <rFont val="Arial"/>
        <family val="2"/>
      </rPr>
      <t xml:space="preserve"> Factor</t>
    </r>
  </si>
  <si>
    <r>
      <t>CH</t>
    </r>
    <r>
      <rPr>
        <b/>
        <vertAlign val="subscript"/>
        <sz val="10"/>
        <rFont val="Arial"/>
        <family val="2"/>
      </rPr>
      <t>4</t>
    </r>
    <r>
      <rPr>
        <b/>
        <sz val="10"/>
        <rFont val="Arial"/>
        <family val="2"/>
      </rPr>
      <t xml:space="preserve"> Factor</t>
    </r>
  </si>
  <si>
    <r>
      <t>N</t>
    </r>
    <r>
      <rPr>
        <b/>
        <vertAlign val="subscript"/>
        <sz val="10"/>
        <rFont val="Arial"/>
        <family val="2"/>
      </rPr>
      <t>2</t>
    </r>
    <r>
      <rPr>
        <b/>
        <sz val="10"/>
        <rFont val="Arial"/>
        <family val="2"/>
      </rPr>
      <t>O Factor</t>
    </r>
  </si>
  <si>
    <r>
      <t>(lb CO</t>
    </r>
    <r>
      <rPr>
        <b/>
        <vertAlign val="subscript"/>
        <sz val="10"/>
        <rFont val="Arial"/>
        <family val="2"/>
      </rPr>
      <t>2</t>
    </r>
    <r>
      <rPr>
        <b/>
        <sz val="10"/>
        <rFont val="Arial"/>
        <family val="2"/>
      </rPr>
      <t>/MWh)</t>
    </r>
  </si>
  <si>
    <r>
      <t>(lb CH</t>
    </r>
    <r>
      <rPr>
        <b/>
        <vertAlign val="subscript"/>
        <sz val="10"/>
        <rFont val="Arial"/>
        <family val="2"/>
      </rPr>
      <t>4</t>
    </r>
    <r>
      <rPr>
        <b/>
        <sz val="10"/>
        <rFont val="Arial"/>
        <family val="2"/>
      </rPr>
      <t>/MWh)</t>
    </r>
  </si>
  <si>
    <r>
      <t>(lb N</t>
    </r>
    <r>
      <rPr>
        <b/>
        <vertAlign val="subscript"/>
        <sz val="10"/>
        <rFont val="Arial"/>
        <family val="2"/>
      </rPr>
      <t>2</t>
    </r>
    <r>
      <rPr>
        <b/>
        <sz val="10"/>
        <rFont val="Arial"/>
        <family val="2"/>
      </rPr>
      <t>O/MWh)</t>
    </r>
  </si>
  <si>
    <t>AKGD (ASCC Alaska Grid)</t>
  </si>
  <si>
    <t>AKMS (ASCC Miscellaneous)</t>
  </si>
  <si>
    <t>AZNM (WECC Southwest)</t>
  </si>
  <si>
    <t>CAMX (WECC California)</t>
  </si>
  <si>
    <t>ERCT (ERCOT All)</t>
  </si>
  <si>
    <t>FRCC (FRCC All)</t>
  </si>
  <si>
    <t>HIMS (HICC Miscellaneous)</t>
  </si>
  <si>
    <t>HIOA (HICC Oahu)</t>
  </si>
  <si>
    <t>MROE (MRO East)</t>
  </si>
  <si>
    <t>MROW (MRO West)</t>
  </si>
  <si>
    <t>NEWE(Northeast)</t>
  </si>
  <si>
    <t>NWPP (WECC Northwest)</t>
  </si>
  <si>
    <t>NYCW (NPCC NYC/Westchester)</t>
  </si>
  <si>
    <t>NYLI (NPCC Long Island)</t>
  </si>
  <si>
    <t>NYUP (NPCC Upstate NY)</t>
  </si>
  <si>
    <t>PRMS (Puerto Rico Miscellaneous)</t>
  </si>
  <si>
    <t>RFCE (RFC East)</t>
  </si>
  <si>
    <t>RFCM (RFC Michigan)</t>
  </si>
  <si>
    <t>RFCW (RFC West)</t>
  </si>
  <si>
    <t>RMPA (WECC Rockies)</t>
  </si>
  <si>
    <t>SPNO (SPP North)</t>
  </si>
  <si>
    <t>SPSO (SPP South)</t>
  </si>
  <si>
    <t>SRMV (SERC Mississippi Valley)</t>
  </si>
  <si>
    <t>SRMW (SERC Midwest)</t>
  </si>
  <si>
    <t>SRSO (SERC South)</t>
  </si>
  <si>
    <t>SRTV (SERC Tennessee Valley)</t>
  </si>
  <si>
    <t>SRVC (SERC Virginia/Carolina)</t>
  </si>
  <si>
    <t xml:space="preserve">Note: These factors do not include upstream transmission and distribution emissions associated with delivered electricity. </t>
  </si>
  <si>
    <t>Business Travel and Employee Commuting Emission Factors</t>
  </si>
  <si>
    <r>
      <t>CO</t>
    </r>
    <r>
      <rPr>
        <b/>
        <vertAlign val="subscript"/>
        <sz val="10"/>
        <rFont val="Arial"/>
        <family val="2"/>
      </rPr>
      <t>2</t>
    </r>
    <r>
      <rPr>
        <b/>
        <sz val="10"/>
        <rFont val="Arial"/>
        <family val="2"/>
      </rPr>
      <t xml:space="preserve"> Factor
(kg / unit)</t>
    </r>
  </si>
  <si>
    <r>
      <t>CH</t>
    </r>
    <r>
      <rPr>
        <b/>
        <vertAlign val="subscript"/>
        <sz val="10"/>
        <rFont val="Arial"/>
        <family val="2"/>
      </rPr>
      <t xml:space="preserve">4 </t>
    </r>
    <r>
      <rPr>
        <b/>
        <sz val="10"/>
        <rFont val="Arial"/>
        <family val="2"/>
      </rPr>
      <t>Factor
(g / unit)</t>
    </r>
  </si>
  <si>
    <t>Units</t>
  </si>
  <si>
    <t>Passenger Car</t>
  </si>
  <si>
    <t>vehicle-mile</t>
  </si>
  <si>
    <t>Light-Duty Truck</t>
  </si>
  <si>
    <t>Motorcycle</t>
  </si>
  <si>
    <t>Intercity Rail - Northeast Corridor</t>
  </si>
  <si>
    <t>passenger-mile</t>
  </si>
  <si>
    <t>Intercity Rail - Other Routes</t>
  </si>
  <si>
    <t>Intercity Rail - National Average</t>
  </si>
  <si>
    <t>Commuter Rail</t>
  </si>
  <si>
    <t>Transit Rail (i.e. Subway, Tram)</t>
  </si>
  <si>
    <t>Bus</t>
  </si>
  <si>
    <t>Air Short Haul (&lt; 300 miles)</t>
  </si>
  <si>
    <t>Air Medium Haul (&gt;= 300 miles, &lt; 2300 miles)</t>
  </si>
  <si>
    <t>Air Long Haul (&gt;= 2300 miles)</t>
  </si>
  <si>
    <t>Upstream Transportation and Distribution Emission Factors</t>
  </si>
  <si>
    <t>Medium- and Heavy-Duty Truck</t>
  </si>
  <si>
    <t>ton-mile</t>
  </si>
  <si>
    <t>Rail</t>
  </si>
  <si>
    <t>Waterborne Craft</t>
  </si>
  <si>
    <t>Fire Suppressant Leak Rates</t>
  </si>
  <si>
    <t>Type of Equipment</t>
  </si>
  <si>
    <t>Leak Rate</t>
  </si>
  <si>
    <t>Fixed</t>
  </si>
  <si>
    <t>Portable</t>
  </si>
  <si>
    <t>Source:</t>
  </si>
  <si>
    <t>EPA (2021) Inventory of U.S. Greenhouse Gas Emissions and Sinks: 1990-2019. Page A-275.</t>
  </si>
  <si>
    <t>Waste Emission Factors</t>
  </si>
  <si>
    <r>
      <t>Metric Tons CO</t>
    </r>
    <r>
      <rPr>
        <b/>
        <vertAlign val="subscript"/>
        <sz val="10"/>
        <rFont val="Arial"/>
        <family val="2"/>
      </rPr>
      <t>2</t>
    </r>
    <r>
      <rPr>
        <b/>
        <sz val="10"/>
        <rFont val="Arial"/>
        <family val="2"/>
      </rPr>
      <t>e / Short Ton Material</t>
    </r>
  </si>
  <si>
    <t>WARM Material</t>
  </si>
  <si>
    <r>
      <t>Material for SGEC Lookup</t>
    </r>
    <r>
      <rPr>
        <sz val="10"/>
        <color rgb="FFFF0000"/>
        <rFont val="Arial"/>
        <family val="2"/>
      </rPr>
      <t xml:space="preserve">
(red text indicates different name from WARM)</t>
    </r>
  </si>
  <si>
    <t>Recycled</t>
  </si>
  <si>
    <t>Landfilled</t>
  </si>
  <si>
    <t>Combusted</t>
  </si>
  <si>
    <t>Composted</t>
  </si>
  <si>
    <t>Anaerobically Digested (Dry Digestate with Curing)</t>
  </si>
  <si>
    <t>Anaerobically Digested (Wet  Digestate with Curing)</t>
  </si>
  <si>
    <t>Aluminum Cans</t>
  </si>
  <si>
    <t>NA</t>
  </si>
  <si>
    <t xml:space="preserve"> No update needed for v9 -- WARM not yet updated.  </t>
  </si>
  <si>
    <t>Aluminum Ingot</t>
  </si>
  <si>
    <t>Steel Cans</t>
  </si>
  <si>
    <t>Copper Wire</t>
  </si>
  <si>
    <t>Glass</t>
  </si>
  <si>
    <t>HDPE</t>
  </si>
  <si>
    <t>LDPE</t>
  </si>
  <si>
    <t xml:space="preserve"> NA </t>
  </si>
  <si>
    <t>PET</t>
  </si>
  <si>
    <t>LLDPE</t>
  </si>
  <si>
    <t>PP</t>
  </si>
  <si>
    <t>PS</t>
  </si>
  <si>
    <t>PVC</t>
  </si>
  <si>
    <t>PLA</t>
  </si>
  <si>
    <t>Corrugated Containers</t>
  </si>
  <si>
    <t>Magazines/Third-class mail</t>
  </si>
  <si>
    <t>Magazines and Third class mail</t>
  </si>
  <si>
    <t>Newspaper</t>
  </si>
  <si>
    <t>Office Paper</t>
  </si>
  <si>
    <t>Phonebooks</t>
  </si>
  <si>
    <t>Textbooks</t>
  </si>
  <si>
    <t>Dimensional Lumber</t>
  </si>
  <si>
    <t>Medium-density Fiberboard</t>
  </si>
  <si>
    <t>Medium density Fiberboard</t>
  </si>
  <si>
    <t>Food Waste (non-meat)</t>
  </si>
  <si>
    <t>Food Waste non meat</t>
  </si>
  <si>
    <t>Food Waste (meat only)</t>
  </si>
  <si>
    <t>Food Waste meat only</t>
  </si>
  <si>
    <t>Beef</t>
  </si>
  <si>
    <t>Poultry</t>
  </si>
  <si>
    <t>Grains</t>
  </si>
  <si>
    <t>Bread</t>
  </si>
  <si>
    <t>Fruits and Vegetables</t>
  </si>
  <si>
    <t>Dairy Products</t>
  </si>
  <si>
    <t>Yard Trimmings</t>
  </si>
  <si>
    <t>Grass</t>
  </si>
  <si>
    <t>Leaves</t>
  </si>
  <si>
    <t>Branches</t>
  </si>
  <si>
    <t>Mixed Paper (general)</t>
  </si>
  <si>
    <t>Mixed Paper general</t>
  </si>
  <si>
    <t>Mixed Paper (primarily residential)</t>
  </si>
  <si>
    <t>Mixed Paper primarily residential</t>
  </si>
  <si>
    <t>Mixed Paper (primarily from offices)</t>
  </si>
  <si>
    <t>Mixed Paper primarily from offices</t>
  </si>
  <si>
    <t>Mixed Metals</t>
  </si>
  <si>
    <t>Mixed Plastics</t>
  </si>
  <si>
    <t>Mixed Recyclables</t>
  </si>
  <si>
    <t>Food Waste</t>
  </si>
  <si>
    <t>Mixed Organics</t>
  </si>
  <si>
    <t>Mixed MSW</t>
  </si>
  <si>
    <t>Mixed MSW municipal solid waste</t>
  </si>
  <si>
    <t>Carpet</t>
  </si>
  <si>
    <t>Desktop CPUs</t>
  </si>
  <si>
    <t>Portable Electronic Devices</t>
  </si>
  <si>
    <t>Flat-panel Displays</t>
  </si>
  <si>
    <t>Flat panel Displays</t>
  </si>
  <si>
    <t>CRT Displays</t>
  </si>
  <si>
    <t>Electronic Peripherals</t>
  </si>
  <si>
    <t>Hard-copy Devices</t>
  </si>
  <si>
    <t>Hard copy Devices</t>
  </si>
  <si>
    <t>Mixed Electronics</t>
  </si>
  <si>
    <t>Clay Bricks</t>
  </si>
  <si>
    <t>Concrete</t>
  </si>
  <si>
    <t>Fly Ash</t>
  </si>
  <si>
    <t>Asphalt Concrete</t>
  </si>
  <si>
    <t xml:space="preserve">                             -  </t>
  </si>
  <si>
    <t>Asphalt Shingles</t>
  </si>
  <si>
    <t>Drywall</t>
  </si>
  <si>
    <t>Fiberglass Insulation</t>
  </si>
  <si>
    <t>Vinyl Flooring</t>
  </si>
  <si>
    <t>Wood Flooring</t>
  </si>
  <si>
    <r>
      <t xml:space="preserve">Notes: </t>
    </r>
    <r>
      <rPr>
        <sz val="9"/>
        <rFont val="Arial"/>
        <family val="2"/>
      </rPr>
      <t>These factors do not include any avoided emissions impact from any of the disposal methods. All the factors presented here include transportation emissions, which are optional in the Scope 3 Calculation Guidance, with an assumed average distance traveled to the processing facility. AR4 GWPs are used to convert all waste emission factors into CO</t>
    </r>
    <r>
      <rPr>
        <vertAlign val="subscript"/>
        <sz val="9"/>
        <rFont val="Arial"/>
        <family val="2"/>
      </rPr>
      <t>2</t>
    </r>
    <r>
      <rPr>
        <sz val="9"/>
        <rFont val="Arial"/>
        <family val="2"/>
      </rPr>
      <t xml:space="preserve">e.  
Recycling emissions include transport to recycling facility and sorting of recycled materials at material recovery facility. 
Landfilling emissions include transport to landfill, equipment use at landfill and fugitive landfill CH4 emissions.  Landfill CH4 is based on typical landfill gas collection practices and average landfill moisture conditions.
Combustion emissions include transport to combustion facility and combustion-related non-biogenic CO2 and N2O 
Composting emissions include transport to composting facility, equipment use at composting facility and CH4 and N2O emissions during composting. </t>
    </r>
  </si>
  <si>
    <t>Tool Sheet: Unit Conversions</t>
  </si>
  <si>
    <t>Mass</t>
  </si>
  <si>
    <t xml:space="preserve">Convert From </t>
  </si>
  <si>
    <t>Convert To</t>
  </si>
  <si>
    <t>Multiply By</t>
  </si>
  <si>
    <t>pounds (lb)</t>
  </si>
  <si>
    <t>gram (g)</t>
  </si>
  <si>
    <t>g /  lb</t>
  </si>
  <si>
    <t>kilogram (kg)</t>
  </si>
  <si>
    <t>kg / lb</t>
  </si>
  <si>
    <t>metric ton</t>
  </si>
  <si>
    <t>metric ton / lb</t>
  </si>
  <si>
    <t>lb / kg</t>
  </si>
  <si>
    <t>short ton</t>
  </si>
  <si>
    <t>short ton / g</t>
  </si>
  <si>
    <t>short ton / kg</t>
  </si>
  <si>
    <t>short ton / metric ton</t>
  </si>
  <si>
    <t>short ton / lb</t>
  </si>
  <si>
    <t>short ton / short ton</t>
  </si>
  <si>
    <t>lb / metric ton</t>
  </si>
  <si>
    <t>kg / metric ton</t>
  </si>
  <si>
    <t>Volume</t>
  </si>
  <si>
    <t>standard cubic foot (scf)</t>
  </si>
  <si>
    <t>US gallon (gal)</t>
  </si>
  <si>
    <t>gal / scf</t>
  </si>
  <si>
    <t>barrel (bbl)</t>
  </si>
  <si>
    <t>bbl / scf</t>
  </si>
  <si>
    <t>liters (L)</t>
  </si>
  <si>
    <t>L / scf</t>
  </si>
  <si>
    <t>cubic meters (m3)</t>
  </si>
  <si>
    <t>m3 / scf</t>
  </si>
  <si>
    <t>bbl / gal</t>
  </si>
  <si>
    <t>L / gal</t>
  </si>
  <si>
    <t>m3 / gal</t>
  </si>
  <si>
    <t>US gallons (gal)</t>
  </si>
  <si>
    <t>gal / bbl</t>
  </si>
  <si>
    <t>L / bbl</t>
  </si>
  <si>
    <t>m3 / bbl</t>
  </si>
  <si>
    <t>m3 / L</t>
  </si>
  <si>
    <t>gal / L</t>
  </si>
  <si>
    <t>bbl / m3</t>
  </si>
  <si>
    <t>gal / m3</t>
  </si>
  <si>
    <t>L / m3</t>
  </si>
  <si>
    <t>Energy</t>
  </si>
  <si>
    <t>kilowatt hour (kWh)</t>
  </si>
  <si>
    <t>Btu</t>
  </si>
  <si>
    <t>Btu / kWh</t>
  </si>
  <si>
    <t xml:space="preserve">kilojoules (KJ) </t>
  </si>
  <si>
    <t>KJ / kWh</t>
  </si>
  <si>
    <t>megajoule (MJ)</t>
  </si>
  <si>
    <t xml:space="preserve">gigajoules (GJ) </t>
  </si>
  <si>
    <t>GJ / MJ</t>
  </si>
  <si>
    <t>gigajoule (GJ)</t>
  </si>
  <si>
    <t>million Btu (mmBtu)</t>
  </si>
  <si>
    <t>mmBtu / GJ</t>
  </si>
  <si>
    <t>kilowatt hours (kWh)</t>
  </si>
  <si>
    <t>kWh / GJ</t>
  </si>
  <si>
    <t xml:space="preserve">joules (J) </t>
  </si>
  <si>
    <t>J / Btu</t>
  </si>
  <si>
    <t>GJ / mmBtu</t>
  </si>
  <si>
    <t>kWh / mmBtu</t>
  </si>
  <si>
    <t>therm</t>
  </si>
  <si>
    <t>Btu / therm</t>
  </si>
  <si>
    <t>GJ / therm</t>
  </si>
  <si>
    <t>kWh / therm</t>
  </si>
  <si>
    <t>Distance</t>
  </si>
  <si>
    <t>mile</t>
  </si>
  <si>
    <t>kilometers (km)</t>
  </si>
  <si>
    <t>km / mile</t>
  </si>
  <si>
    <t>nautical mile</t>
  </si>
  <si>
    <t>miles</t>
  </si>
  <si>
    <t>mile / nautical mile</t>
  </si>
  <si>
    <t>kilometer (km)</t>
  </si>
  <si>
    <t>mile / km</t>
  </si>
  <si>
    <t>Other</t>
  </si>
  <si>
    <t>Kilo</t>
  </si>
  <si>
    <t>Mega</t>
  </si>
  <si>
    <t>Giga</t>
  </si>
  <si>
    <t>Tera</t>
  </si>
  <si>
    <t>Molecular Weigh of C</t>
  </si>
  <si>
    <r>
      <t>Molecular Weight of CO</t>
    </r>
    <r>
      <rPr>
        <vertAlign val="subscript"/>
        <sz val="10"/>
        <rFont val="Arial"/>
        <family val="2"/>
      </rPr>
      <t>2</t>
    </r>
    <r>
      <rPr>
        <sz val="10"/>
        <rFont val="Arial"/>
        <family val="2"/>
      </rPr>
      <t xml:space="preserve"> </t>
    </r>
  </si>
  <si>
    <t>Tool Sheet: Heat Content for Specific Fuels</t>
  </si>
  <si>
    <t>Additional heat contents can be found in the EF Hub.</t>
  </si>
  <si>
    <t>Source</t>
  </si>
  <si>
    <t>mmBtu</t>
  </si>
  <si>
    <t>scf / mmBtu</t>
  </si>
  <si>
    <t>EPA, Emission Factors Hub March 2023,  Based on Federal Register EPA; 40 CFR Part 98; e-CFR, (see link below).
Table C-1, Table C-2 (as amended at 81 FR 89252, Dec. 9, 2016), Table AA-1 (78 FR 71965, Nov. 29, 2013).   https://www.ecfr.gov/cgi-bin/text-idx?SID=ae265d7d6f98ec86fcd8640b9793a3f6&amp;mc=true&amp;node=pt40.23.98&amp;rgn=div5#ap40.23.98_19.1</t>
  </si>
  <si>
    <t>Dth (Decatherm)</t>
  </si>
  <si>
    <t>scf / Dth</t>
  </si>
  <si>
    <t>scf / therm</t>
  </si>
  <si>
    <t>ccf</t>
  </si>
  <si>
    <t>scf / ccf</t>
  </si>
  <si>
    <t>Mcf</t>
  </si>
  <si>
    <t>scf / Mcf</t>
  </si>
  <si>
    <t>=680*'Heat Content'!$D$30*</t>
  </si>
  <si>
    <t>cubic meter</t>
  </si>
  <si>
    <t>scf / cubic meter</t>
  </si>
  <si>
    <t>kWh</t>
  </si>
  <si>
    <t>scf / kWh</t>
  </si>
  <si>
    <t>Short ton</t>
  </si>
  <si>
    <t>short ton / mmBtu</t>
  </si>
  <si>
    <t>gallon / mmBtu</t>
  </si>
  <si>
    <t>Steam</t>
  </si>
  <si>
    <t>Mlb (1,000 pounds)</t>
  </si>
  <si>
    <t>mmBtu / Mlb</t>
  </si>
  <si>
    <t>EPA, ENERGY STAR, https://www.energystar.gov/buildings/tools-and-resources/portfolio-manager-technical-reference-thermal-conversion-factors</t>
  </si>
  <si>
    <t>lb</t>
  </si>
  <si>
    <t>mmBtu / lb</t>
  </si>
  <si>
    <t>mmBtu / short ton</t>
  </si>
  <si>
    <t>Measure</t>
  </si>
  <si>
    <t>CPRG Funding Requested</t>
  </si>
  <si>
    <t>Total Budget</t>
  </si>
  <si>
    <t>Total GHG Reductions 2025-2030 (short tons CO2)</t>
  </si>
  <si>
    <t>Total GHG Reductions 2025-2050 (short tons CO2)</t>
  </si>
  <si>
    <t>Cost per GHG ER (short tons CO2)</t>
  </si>
  <si>
    <t>Total GHG Reductions 2025-2030 (MMTCO2e)</t>
  </si>
  <si>
    <t>Total GHG Reductions 2025-2050 (MMTCO2e)</t>
  </si>
  <si>
    <t>Estimated cost per 1 GHG (MMTCO2e)</t>
  </si>
  <si>
    <t>Total GHG Reductions 2025-2030 (mTCO2e)</t>
  </si>
  <si>
    <t>Total GHG Reductions 2025-2050 (mtCO2e)</t>
  </si>
  <si>
    <t>Cost per GHG ER (mtCO2e)</t>
  </si>
  <si>
    <t>Muni Buildings</t>
  </si>
  <si>
    <t>Schools</t>
  </si>
  <si>
    <t>Light Duty EV Incentives</t>
  </si>
  <si>
    <t>Medium and Heavy Duty Pilot</t>
  </si>
  <si>
    <t>Rural Workforce Transit</t>
  </si>
  <si>
    <t>TOTALS</t>
  </si>
  <si>
    <t>Overall cost effectiveness - total CPRG requested (minus admin)/total GHG ERs</t>
  </si>
  <si>
    <t>CPRG</t>
  </si>
  <si>
    <t>Match</t>
  </si>
  <si>
    <t>Cost per GHG</t>
  </si>
  <si>
    <t>Cost per 1 GHG (MMTCO2e)</t>
  </si>
  <si>
    <t>4 $1.25 m grant rounds</t>
  </si>
  <si>
    <t>TA $1,300,000</t>
  </si>
  <si>
    <t>Capacity $809,264</t>
  </si>
  <si>
    <t>Scenario A</t>
  </si>
  <si>
    <t>Energy conservation and efficiency retrofits in public facilities</t>
  </si>
  <si>
    <t>Square Feet Served</t>
  </si>
  <si>
    <t>Heat Load (MMBTU/year)</t>
  </si>
  <si>
    <t>Baseline Fuel</t>
  </si>
  <si>
    <t>Baseline Fuel Emission Factors</t>
  </si>
  <si>
    <t>Primary Measure</t>
  </si>
  <si>
    <t>Cost Per Square Foot</t>
  </si>
  <si>
    <t>Cost Per Project</t>
  </si>
  <si>
    <t>Assumed Lifetime (years)</t>
  </si>
  <si>
    <t>Replacement Fuel</t>
  </si>
  <si>
    <t>Replacement Fuel Amount (kWh/year)</t>
  </si>
  <si>
    <t>Replacement Emission Factor</t>
  </si>
  <si>
    <t>Fuel Savings (gallons/year)</t>
  </si>
  <si>
    <t>Fuel Savings (MMBTU/year)</t>
  </si>
  <si>
    <t>Annual GHG Emissions Baseline (short tons CO2)</t>
  </si>
  <si>
    <t>Annual GHG Emissions Project ( short tons CO2)</t>
  </si>
  <si>
    <t>Net GHG emission reductions short tons 2025-2030</t>
  </si>
  <si>
    <t>Net GHG Emission Reductions short tons 2025-2050</t>
  </si>
  <si>
    <t>VRF</t>
  </si>
  <si>
    <t>Distillate Fuel Oil No. 6</t>
  </si>
  <si>
    <t>CO2, CH4, N2O</t>
  </si>
  <si>
    <t xml:space="preserve">VRF </t>
  </si>
  <si>
    <t>Electricity</t>
  </si>
  <si>
    <t>Number of Projects</t>
  </si>
  <si>
    <t>Cost Per Unit</t>
  </si>
  <si>
    <t>Heat Pump - mini-split</t>
  </si>
  <si>
    <t>Heat Pump Mini-Splits</t>
  </si>
  <si>
    <t>rooms</t>
  </si>
  <si>
    <t>Scenario B</t>
  </si>
  <si>
    <t>Electric Vehicle Charging Infrastructure for Public Use</t>
  </si>
  <si>
    <t>Charging Infrastructure L2 charger</t>
  </si>
  <si>
    <t>Cost Per unit</t>
  </si>
  <si>
    <t>Baseline Emission Factor</t>
  </si>
  <si>
    <t>Average Annual Miles</t>
  </si>
  <si>
    <t>MPG</t>
  </si>
  <si>
    <t>Annual GHG Emissions Project</t>
  </si>
  <si>
    <t>Net GHG emission reductions 2025-2030</t>
  </si>
  <si>
    <t>Net GHG Emission Reductions 2025-2050</t>
  </si>
  <si>
    <t>CO2</t>
  </si>
  <si>
    <t>Charger Assumptions</t>
  </si>
  <si>
    <t>30kWh</t>
  </si>
  <si>
    <t>8 hrs/200 miles</t>
  </si>
  <si>
    <t>average charge rate</t>
  </si>
  <si>
    <t>hours in a year</t>
  </si>
  <si>
    <t>hours charger in use</t>
  </si>
  <si>
    <t>1 L2 charger can provide these miles of charge in a year</t>
  </si>
  <si>
    <t>30 kWh/100 miles</t>
  </si>
  <si>
    <t>average electricity consumed per 100 miles</t>
  </si>
  <si>
    <t>Scenario C</t>
  </si>
  <si>
    <t>Clean Energy and Distributed Energy Systems including battery storage</t>
  </si>
  <si>
    <t>Annual GHG Emissions Baseline (short ton CO2)</t>
  </si>
  <si>
    <t>Annual GHG savings (short tons CO2)</t>
  </si>
  <si>
    <t>Solar PV 45,000 kWh</t>
  </si>
  <si>
    <t>Grid electricity</t>
  </si>
  <si>
    <t>Solar Electricity</t>
  </si>
  <si>
    <t>Battery Storage 1,000 kWh</t>
  </si>
  <si>
    <t>Diesel Generator</t>
  </si>
  <si>
    <t>Number of rooftop installations</t>
  </si>
  <si>
    <t>Annual hours: 8760</t>
  </si>
  <si>
    <t xml:space="preserve">Number of batterys </t>
  </si>
  <si>
    <t xml:space="preserve">AVERT Solar PV </t>
  </si>
  <si>
    <t>https://www.epa.gov/avert/avert-web-edition</t>
  </si>
  <si>
    <t>Diesel Generator Assumptions</t>
  </si>
  <si>
    <t>1000 kW</t>
  </si>
  <si>
    <t>71 gallons/hr</t>
  </si>
  <si>
    <t>estimated hours of operation</t>
  </si>
  <si>
    <t>Annual consumption</t>
  </si>
  <si>
    <t>Replaced generators</t>
  </si>
  <si>
    <t>Funds</t>
  </si>
  <si>
    <t>kW: 102</t>
  </si>
  <si>
    <t>Light Duty Electric Vehicle Incentive Program</t>
  </si>
  <si>
    <t>Community and Fleet Vehicle incentive amount (minus program delivery fee 20%)</t>
  </si>
  <si>
    <t>Low Income Incentive amount (minus program delivery fee 20%)</t>
  </si>
  <si>
    <t>Moderate Income Incentive amount (minus program delivery fee 20%)</t>
  </si>
  <si>
    <t>Scenario A - using program design from EMT, AFLEET per unit GHG reductions</t>
  </si>
  <si>
    <t>EV Incentives</t>
  </si>
  <si>
    <t>Number of Rebates</t>
  </si>
  <si>
    <t>Average MPG</t>
  </si>
  <si>
    <t>Annual GHG Emissions Baseline per unit from AFLEET  car(short tons CO2)</t>
  </si>
  <si>
    <t>Annual GHG Emissions Project per BEV unit from AFLEET car (short tons CO2)</t>
  </si>
  <si>
    <t>Annual GHG Emissions Project per PHEV unit from AFLEET car (short tons CO2)</t>
  </si>
  <si>
    <t>Net GHG emission reductions 2025-2030 (short tons CO2)</t>
  </si>
  <si>
    <t>Net GHG Emission Reductions 2025-2050 (short tons CO2)</t>
  </si>
  <si>
    <t>Community Vehicle Rebates - BEV Car</t>
  </si>
  <si>
    <t>gasoline</t>
  </si>
  <si>
    <t xml:space="preserve">CO2 </t>
  </si>
  <si>
    <t>electricity</t>
  </si>
  <si>
    <t>Community Vehicle Rebates - BEV Truck</t>
  </si>
  <si>
    <t>CH4</t>
  </si>
  <si>
    <t>Low Income Rebates - BEV car</t>
  </si>
  <si>
    <t>N2O</t>
  </si>
  <si>
    <t>Low Income Rebates - PHEV car</t>
  </si>
  <si>
    <t>electricity/gasoline</t>
  </si>
  <si>
    <t>Moderate Income Rebates - BEV car</t>
  </si>
  <si>
    <t>Moderate Income Rebates - PHEV car</t>
  </si>
  <si>
    <t>Est. Total</t>
  </si>
  <si>
    <t>Annual GHG Emissions Baseline per unit from AFLEET  truck(short tons CO2)</t>
  </si>
  <si>
    <t>Annual GHG Emissions Project per BEV unit from AFLEET truck (short tons CO2)</t>
  </si>
  <si>
    <t>Public and Dealer EV education</t>
  </si>
  <si>
    <t>Fleet Advisory Services</t>
  </si>
  <si>
    <t>Based on the following incentive amount assumptions in the second column, and the vehicle mix that the program has experienced in FY2024, we can expect the following vehicle quantities to be funded by CPRG:</t>
  </si>
  <si>
    <t>Rebate type</t>
  </si>
  <si>
    <t>Incentive amount</t>
  </si>
  <si>
    <t xml:space="preserve">Qty expected </t>
  </si>
  <si>
    <t>LI BEV</t>
  </si>
  <si>
    <t>$10k incentive amount INCLUDES incentive for home EV charger</t>
  </si>
  <si>
    <t>LI PHEV</t>
  </si>
  <si>
    <t>MI BEV</t>
  </si>
  <si>
    <t>MI PHEV</t>
  </si>
  <si>
    <t>Community BEV</t>
  </si>
  <si>
    <t>Assume 50% pickups, 50% cars</t>
  </si>
  <si>
    <t>TOTAL</t>
  </si>
  <si>
    <t>For carbon emissions calcs, please continue to use the AFLEET tool with assumptions from our TRM, page 107 and 108:</t>
  </si>
  <si>
    <t>Annual VMT (Maine specific) = 11,895</t>
  </si>
  <si>
    <t>Expected lifetime = 14 years</t>
  </si>
  <si>
    <t>Efficiency assumptions are derived from here: Alternative Fuels Data Center: Data Sources and Assumptions for the Electricity Sources and Fuel-Cycle Emissions Tool (energy.gov)</t>
  </si>
  <si>
    <t>https://afleet.es.anl.gov/hdv-emissions-calculator/</t>
  </si>
  <si>
    <t>Argonne National Laboratory</t>
  </si>
  <si>
    <t>https://afleet.es.anl.gov/afleet/</t>
  </si>
  <si>
    <t>-10% PROGRAM DELIVERY FEE</t>
  </si>
  <si>
    <t>$4,500,000 for incentives split 50% for Class 2,3,4, and 50% for Class 5+</t>
  </si>
  <si>
    <t>Incremental Cost Voucher Heavy Duty Vehicle</t>
  </si>
  <si>
    <t>Average Cost per Voucher</t>
  </si>
  <si>
    <t>Avg MPG</t>
  </si>
  <si>
    <t>Annual GHG Emissions Baseline per unit from AFLEET (short tons CO2)</t>
  </si>
  <si>
    <t>Annual GHG Emissions Project per unit from AFLEET (short tons CO2)</t>
  </si>
  <si>
    <t>NOx</t>
  </si>
  <si>
    <t>Incremental Cost Voucher Medium Duty Vehicle</t>
  </si>
  <si>
    <t>Charging Infrastructure DC Fast charger</t>
  </si>
  <si>
    <t>Annual GHG Emissions Project (short tons CO2)</t>
  </si>
  <si>
    <t>included in vouchers</t>
  </si>
  <si>
    <t>100 kWh</t>
  </si>
  <si>
    <t>8 hrs can charge 1600 miles</t>
  </si>
  <si>
    <t>Total</t>
  </si>
  <si>
    <t>1 DC fast charger can provide these miles of charge in a year if used 8 hours a day</t>
  </si>
  <si>
    <t>Assumptions needed charge</t>
  </si>
  <si>
    <t>100 kWh per 100 mi</t>
  </si>
  <si>
    <t>Average power output for full charge adjusted to 100mi</t>
  </si>
  <si>
    <t>https://www.transportation.gov/rural/ev/toolkit/ev-basics/charging-speeds</t>
  </si>
  <si>
    <t>From US Department of Transportation</t>
  </si>
  <si>
    <t>Level 1</t>
  </si>
  <si>
    <t>Level 2</t>
  </si>
  <si>
    <t>DC Fast Charger</t>
  </si>
  <si>
    <t>Voltage</t>
  </si>
  <si>
    <t>120 V AC</t>
  </si>
  <si>
    <t>208 - 240 V AC</t>
  </si>
  <si>
    <t>400 V - 1000 V DC</t>
  </si>
  <si>
    <t>Typical Power Output</t>
  </si>
  <si>
    <t>1 kW</t>
  </si>
  <si>
    <t>7 kW - 19 kW</t>
  </si>
  <si>
    <t>50 - 350 kW</t>
  </si>
  <si>
    <t>Estimated PHEV Charge Time from Empty</t>
  </si>
  <si>
    <t>5 - 6 hours </t>
  </si>
  <si>
    <t>1 - 2 hours </t>
  </si>
  <si>
    <t>N/A</t>
  </si>
  <si>
    <t>Estimated BEV Charge Time from Empty</t>
  </si>
  <si>
    <t>40 - 50 hours</t>
  </si>
  <si>
    <t>4 - 10 hours</t>
  </si>
  <si>
    <t>20 minutes - 1 hour</t>
  </si>
  <si>
    <t>Estimated Electric Range per Hour of Charging</t>
  </si>
  <si>
    <t>2 - 5 miles</t>
  </si>
  <si>
    <t>10 - 20 miles</t>
  </si>
  <si>
    <t>180 - 240 miles</t>
  </si>
  <si>
    <t>Based on the following incentive amount assumptions in the second column, we can expect the following vehicle quantities to be funded by CPRG:</t>
  </si>
  <si>
    <t>Average incentive</t>
  </si>
  <si>
    <t>Qty expected</t>
  </si>
  <si>
    <t>Class 2, 3, 4</t>
  </si>
  <si>
    <t>Charger incentive included in average rebate</t>
  </si>
  <si>
    <t>Class 5+</t>
  </si>
  <si>
    <t>For GHG calcs: here is a good article for assumptions: EDFMHDVEVFeasibilityReport22jul21.pdf</t>
  </si>
  <si>
    <t>Applicant Match</t>
  </si>
  <si>
    <t>Light Duty Hybrid or Electric Van purchased</t>
  </si>
  <si>
    <t>Passengers who ride, Single OV replacement</t>
  </si>
  <si>
    <t>E-bikes</t>
  </si>
  <si>
    <t>total</t>
  </si>
  <si>
    <t xml:space="preserve">EV Light Duty Commercial </t>
  </si>
  <si>
    <t>Assumptions</t>
  </si>
  <si>
    <t>30 kWh per 100 mi</t>
  </si>
  <si>
    <t>12130 mi/year</t>
  </si>
  <si>
    <t>1 kWh per 3.2 mi</t>
  </si>
  <si>
    <t>1250 miles per year</t>
  </si>
  <si>
    <t>commute 5 mi/day, 5 days/wk, 50 wks/yr</t>
  </si>
  <si>
    <t>CAPs and HAPs Tons reduced by project measures</t>
  </si>
  <si>
    <t xml:space="preserve">Annual Air Pollutants per vehicle (pounds) </t>
  </si>
  <si>
    <t>Vehicle Class</t>
  </si>
  <si>
    <t>Powertrain</t>
  </si>
  <si>
    <t>CO</t>
  </si>
  <si>
    <t>PM10</t>
  </si>
  <si>
    <t>PM2.5</t>
  </si>
  <si>
    <t>VOC</t>
  </si>
  <si>
    <t>SOx</t>
  </si>
  <si>
    <t>Scenario</t>
  </si>
  <si>
    <t>Number of Vehicles</t>
  </si>
  <si>
    <t>Vehicle lifetime</t>
  </si>
  <si>
    <t>Light Duty Car</t>
  </si>
  <si>
    <t>Baseline</t>
  </si>
  <si>
    <t>PHEV</t>
  </si>
  <si>
    <t>Project</t>
  </si>
  <si>
    <t>EV</t>
  </si>
  <si>
    <t>Light Duty Truck</t>
  </si>
  <si>
    <t>Class 2,3,4</t>
  </si>
  <si>
    <t>Annual pollutants 2030 (lbs)</t>
  </si>
  <si>
    <t>M2 and M3 cumulative</t>
  </si>
  <si>
    <t>Annual pollutants 2030 (short tons)</t>
  </si>
  <si>
    <t>M2</t>
  </si>
  <si>
    <t>M3</t>
  </si>
  <si>
    <t xml:space="preserve">Data source: AFLEET tool </t>
  </si>
  <si>
    <t>same assumptions for inputs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</si>
</sst>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164" formatCode="_([$$-409]* #,##0.00_);_([$$-409]* \(#,##0.00\);_([$$-409]* &quot;-&quot;??_);_(@_)"/>
    <numFmt numFmtId="165" formatCode="0.000"/>
    <numFmt numFmtId="166" formatCode="_([$$-409]* #,##0_);_([$$-409]* \(#,##0\);_([$$-409]* &quot;-&quot;??_);_(@_)"/>
    <numFmt numFmtId="167" formatCode="&quot;$&quot;#,##0"/>
    <numFmt numFmtId="168" formatCode="_(* #,##0_);_(* \(#,##0\);_(* &quot;-&quot;??_);_(@_)"/>
    <numFmt numFmtId="169" formatCode="0.0"/>
  </numFmts>
  <fonts count="34">
    <font>
      <sz val="11"/>
      <color theme="1"/>
      <name val="Aptos Narrow"/>
      <family val="2"/>
      <scheme val="minor"/>
    </font>
    <font>
      <sz val="11"/>
      <color rgb="FF000000"/>
      <name val="Calibri"/>
      <charset val="1"/>
    </font>
    <font>
      <sz val="11"/>
      <color theme="1"/>
      <name val="Aptos"/>
      <family val="2"/>
      <charset val="1"/>
    </font>
    <font>
      <sz val="11"/>
      <color theme="1"/>
      <name val="Calibri"/>
      <family val="2"/>
      <charset val="1"/>
    </font>
    <font>
      <sz val="11"/>
      <color rgb="FF000000"/>
      <name val="Aptos Narrow"/>
      <family val="2"/>
    </font>
    <font>
      <u/>
      <sz val="11"/>
      <color theme="10"/>
      <name val="Aptos Narrow"/>
      <family val="2"/>
      <scheme val="minor"/>
    </font>
    <font>
      <b/>
      <i/>
      <sz val="12"/>
      <name val="Arial"/>
      <family val="2"/>
    </font>
    <font>
      <sz val="10"/>
      <name val="Arial"/>
    </font>
    <font>
      <sz val="10"/>
      <name val="Arial"/>
      <family val="2"/>
    </font>
    <font>
      <i/>
      <sz val="10"/>
      <name val="Arial"/>
      <family val="2"/>
    </font>
    <font>
      <u/>
      <sz val="10"/>
      <color rgb="FF0000FF"/>
      <name val="Arial"/>
      <family val="2"/>
    </font>
    <font>
      <b/>
      <sz val="10"/>
      <name val="Arial"/>
      <family val="2"/>
    </font>
    <font>
      <b/>
      <vertAlign val="subscript"/>
      <sz val="10"/>
      <name val="Arial"/>
      <family val="2"/>
    </font>
    <font>
      <i/>
      <sz val="8"/>
      <name val="Arial"/>
      <family val="2"/>
    </font>
    <font>
      <sz val="8"/>
      <name val="Arial"/>
      <family val="2"/>
    </font>
    <font>
      <b/>
      <i/>
      <sz val="10"/>
      <name val="Arial"/>
      <family val="2"/>
    </font>
    <font>
      <sz val="10"/>
      <name val="Geneva"/>
    </font>
    <font>
      <sz val="10"/>
      <color rgb="FFFF0000"/>
      <name val="Arial"/>
      <family val="2"/>
    </font>
    <font>
      <b/>
      <sz val="9"/>
      <name val="Geneva"/>
    </font>
    <font>
      <vertAlign val="subscript"/>
      <sz val="10"/>
      <name val="Arial"/>
      <family val="2"/>
    </font>
    <font>
      <b/>
      <sz val="9"/>
      <name val="Arial"/>
      <family val="2"/>
    </font>
    <font>
      <sz val="9"/>
      <name val="Arial"/>
      <family val="2"/>
    </font>
    <font>
      <vertAlign val="subscript"/>
      <sz val="9"/>
      <name val="Arial"/>
      <family val="2"/>
    </font>
    <font>
      <b/>
      <sz val="11"/>
      <color theme="1"/>
      <name val="Aptos Narrow"/>
      <family val="2"/>
      <scheme val="minor"/>
    </font>
    <font>
      <sz val="11"/>
      <color rgb="FF000000"/>
      <name val="Calibri"/>
      <family val="2"/>
    </font>
    <font>
      <sz val="11"/>
      <color rgb="FF000000"/>
      <name val="Calibri"/>
      <family val="2"/>
      <charset val="1"/>
    </font>
    <font>
      <b/>
      <sz val="11"/>
      <color rgb="FF000000"/>
      <name val="Consolas"/>
      <charset val="1"/>
    </font>
    <font>
      <sz val="11"/>
      <color rgb="FF242424"/>
      <name val="Calibri"/>
      <family val="2"/>
      <charset val="1"/>
    </font>
    <font>
      <b/>
      <sz val="11"/>
      <color rgb="FF242424"/>
      <name val="Calibri"/>
      <family val="2"/>
      <charset val="1"/>
    </font>
    <font>
      <sz val="11"/>
      <color rgb="FFFF0000"/>
      <name val="Aptos Narrow"/>
      <family val="2"/>
      <scheme val="minor"/>
    </font>
    <font>
      <b/>
      <sz val="11"/>
      <color rgb="FF000000"/>
      <name val="Calibri"/>
      <family val="2"/>
      <charset val="1"/>
    </font>
    <font>
      <sz val="11"/>
      <color rgb="FF000000"/>
      <name val="Aptos Narrow"/>
      <scheme val="minor"/>
    </font>
    <font>
      <b/>
      <sz val="11"/>
      <color rgb="FFFFFFFF"/>
      <name val="Arial"/>
      <family val="2"/>
    </font>
    <font>
      <sz val="11"/>
      <color rgb="FF000000"/>
      <name val="Arial"/>
      <family val="2"/>
    </font>
  </fonts>
  <fills count="9">
    <fill>
      <patternFill patternType="none"/>
    </fill>
    <fill>
      <patternFill patternType="gray125"/>
    </fill>
    <fill>
      <patternFill patternType="solid">
        <fgColor rgb="FFFFFFFF"/>
        <bgColor rgb="FF000000"/>
      </patternFill>
    </fill>
    <fill>
      <patternFill patternType="solid">
        <fgColor rgb="FF62C3EF"/>
        <bgColor rgb="FF000000"/>
      </patternFill>
    </fill>
    <fill>
      <patternFill patternType="solid">
        <fgColor rgb="FFC0C0C0"/>
        <bgColor rgb="FF000000"/>
      </patternFill>
    </fill>
    <fill>
      <patternFill patternType="solid">
        <fgColor rgb="FFD9D9D9"/>
        <bgColor rgb="FF000000"/>
      </patternFill>
    </fill>
    <fill>
      <patternFill patternType="solid">
        <fgColor rgb="FFFFFF00"/>
        <bgColor indexed="64"/>
      </patternFill>
    </fill>
    <fill>
      <patternFill patternType="solid">
        <fgColor rgb="FFFFFFFF"/>
        <bgColor indexed="64"/>
      </patternFill>
    </fill>
    <fill>
      <patternFill patternType="solid">
        <fgColor rgb="FF1F74AD"/>
        <bgColor rgb="FF000000"/>
      </patternFill>
    </fill>
  </fills>
  <borders count="7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rgb="FF000000"/>
      </right>
      <top style="medium">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medium">
        <color rgb="FF000000"/>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rgb="FF000000"/>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style="medium">
        <color rgb="FF000000"/>
      </right>
      <top style="medium">
        <color indexed="64"/>
      </top>
      <bottom/>
      <diagonal/>
    </border>
    <border>
      <left style="medium">
        <color indexed="64"/>
      </left>
      <right/>
      <top/>
      <bottom style="thin">
        <color rgb="FF000000"/>
      </bottom>
      <diagonal/>
    </border>
    <border>
      <left style="thin">
        <color indexed="64"/>
      </left>
      <right style="thin">
        <color indexed="64"/>
      </right>
      <top/>
      <bottom style="thin">
        <color rgb="FF000000"/>
      </bottom>
      <diagonal/>
    </border>
    <border>
      <left/>
      <right style="thin">
        <color indexed="64"/>
      </right>
      <top style="thin">
        <color indexed="64"/>
      </top>
      <bottom style="thin">
        <color indexed="64"/>
      </bottom>
      <diagonal/>
    </border>
    <border>
      <left style="medium">
        <color indexed="64"/>
      </left>
      <right style="thin">
        <color indexed="64"/>
      </right>
      <top/>
      <bottom style="thin">
        <color rgb="FF000000"/>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rgb="FF000000"/>
      </right>
      <top style="thin">
        <color indexed="64"/>
      </top>
      <bottom/>
      <diagonal/>
    </border>
    <border>
      <left style="thin">
        <color indexed="64"/>
      </left>
      <right/>
      <top/>
      <bottom style="thin">
        <color rgb="FF000000"/>
      </bottom>
      <diagonal/>
    </border>
    <border>
      <left/>
      <right style="thin">
        <color rgb="FF000000"/>
      </right>
      <top/>
      <bottom style="thin">
        <color rgb="FF000000"/>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rgb="FF000000"/>
      </right>
      <top style="medium">
        <color indexed="64"/>
      </top>
      <bottom/>
      <diagonal/>
    </border>
    <border>
      <left/>
      <right style="thin">
        <color rgb="FF000000"/>
      </right>
      <top/>
      <bottom style="medium">
        <color indexed="64"/>
      </bottom>
      <diagonal/>
    </border>
    <border>
      <left style="thin">
        <color indexed="64"/>
      </left>
      <right/>
      <top/>
      <bottom style="medium">
        <color indexed="64"/>
      </bottom>
      <diagonal/>
    </border>
    <border>
      <left/>
      <right style="medium">
        <color rgb="FF000000"/>
      </right>
      <top/>
      <bottom style="medium">
        <color indexed="64"/>
      </bottom>
      <diagonal/>
    </border>
    <border>
      <left/>
      <right style="thin">
        <color rgb="FF000000"/>
      </right>
      <top style="medium">
        <color indexed="64"/>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medium">
        <color indexed="64"/>
      </left>
      <right style="medium">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327">
    <xf numFmtId="0" fontId="0" fillId="0" borderId="0" xfId="0"/>
    <xf numFmtId="0" fontId="0" fillId="0" borderId="2" xfId="0" applyBorder="1"/>
    <xf numFmtId="3" fontId="0" fillId="0" borderId="2" xfId="0" applyNumberFormat="1" applyBorder="1"/>
    <xf numFmtId="6" fontId="0" fillId="0" borderId="2" xfId="0" applyNumberFormat="1" applyBorder="1"/>
    <xf numFmtId="6" fontId="0" fillId="0" borderId="0" xfId="0" applyNumberFormat="1"/>
    <xf numFmtId="164" fontId="0" fillId="0" borderId="0" xfId="0" applyNumberFormat="1"/>
    <xf numFmtId="0" fontId="3" fillId="0" borderId="0" xfId="0" applyFont="1"/>
    <xf numFmtId="0" fontId="3" fillId="0" borderId="0" xfId="0" applyFont="1"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3" fontId="0" fillId="0" borderId="0" xfId="0" applyNumberFormat="1"/>
    <xf numFmtId="0" fontId="1" fillId="0" borderId="0" xfId="0" applyFont="1" applyAlignment="1">
      <alignment wrapText="1"/>
    </xf>
    <xf numFmtId="3" fontId="4" fillId="0" borderId="0" xfId="0" applyNumberFormat="1" applyFont="1"/>
    <xf numFmtId="0" fontId="7" fillId="2" borderId="0" xfId="0" applyFont="1" applyFill="1"/>
    <xf numFmtId="0" fontId="7" fillId="0" borderId="0" xfId="0" applyFont="1"/>
    <xf numFmtId="0" fontId="8" fillId="2" borderId="0" xfId="0" applyFont="1" applyFill="1"/>
    <xf numFmtId="0" fontId="9" fillId="0" borderId="0" xfId="0" applyFont="1"/>
    <xf numFmtId="0" fontId="10" fillId="2" borderId="0" xfId="0" applyFont="1" applyFill="1"/>
    <xf numFmtId="0" fontId="11" fillId="3" borderId="0" xfId="0" applyFont="1" applyFill="1"/>
    <xf numFmtId="0" fontId="7" fillId="3" borderId="0" xfId="0" applyFont="1" applyFill="1"/>
    <xf numFmtId="0" fontId="11" fillId="4" borderId="3" xfId="0" applyFont="1" applyFill="1" applyBorder="1"/>
    <xf numFmtId="0" fontId="11" fillId="4" borderId="4" xfId="0" applyFont="1" applyFill="1" applyBorder="1" applyAlignment="1">
      <alignment wrapText="1"/>
    </xf>
    <xf numFmtId="0" fontId="11" fillId="4" borderId="5" xfId="0" applyFont="1" applyFill="1" applyBorder="1" applyAlignment="1">
      <alignment wrapText="1"/>
    </xf>
    <xf numFmtId="0" fontId="8" fillId="2" borderId="6" xfId="0" applyFont="1" applyFill="1" applyBorder="1"/>
    <xf numFmtId="0" fontId="8" fillId="2" borderId="7" xfId="0" applyFont="1" applyFill="1" applyBorder="1"/>
    <xf numFmtId="0" fontId="8" fillId="2" borderId="8" xfId="0" applyFont="1" applyFill="1" applyBorder="1"/>
    <xf numFmtId="0" fontId="8" fillId="0" borderId="9" xfId="0" applyFont="1" applyBorder="1"/>
    <xf numFmtId="0" fontId="8" fillId="2" borderId="10" xfId="0" applyFont="1" applyFill="1" applyBorder="1"/>
    <xf numFmtId="0" fontId="8" fillId="2" borderId="11" xfId="0" applyFont="1" applyFill="1" applyBorder="1"/>
    <xf numFmtId="0" fontId="8" fillId="2" borderId="9" xfId="0" applyFont="1" applyFill="1" applyBorder="1"/>
    <xf numFmtId="3" fontId="8" fillId="2" borderId="10" xfId="0" applyNumberFormat="1" applyFont="1" applyFill="1" applyBorder="1"/>
    <xf numFmtId="0" fontId="8" fillId="0" borderId="10" xfId="0" applyFont="1" applyBorder="1"/>
    <xf numFmtId="0" fontId="8" fillId="2" borderId="12" xfId="0" applyFont="1" applyFill="1" applyBorder="1"/>
    <xf numFmtId="0" fontId="8" fillId="2" borderId="13" xfId="0" applyFont="1" applyFill="1" applyBorder="1"/>
    <xf numFmtId="0" fontId="8" fillId="2" borderId="14" xfId="0" applyFont="1" applyFill="1" applyBorder="1"/>
    <xf numFmtId="0" fontId="13" fillId="2" borderId="0" xfId="0" applyFont="1" applyFill="1"/>
    <xf numFmtId="0" fontId="11" fillId="2" borderId="0" xfId="0" applyFont="1" applyFill="1"/>
    <xf numFmtId="0" fontId="11" fillId="4" borderId="15" xfId="0" applyFont="1" applyFill="1" applyBorder="1"/>
    <xf numFmtId="0" fontId="11" fillId="4" borderId="16" xfId="0" applyFont="1" applyFill="1" applyBorder="1" applyAlignment="1">
      <alignment wrapText="1"/>
    </xf>
    <xf numFmtId="0" fontId="11" fillId="4" borderId="17" xfId="0" applyFont="1" applyFill="1" applyBorder="1" applyAlignment="1">
      <alignment wrapText="1"/>
    </xf>
    <xf numFmtId="0" fontId="7" fillId="2" borderId="9" xfId="0" applyFont="1" applyFill="1" applyBorder="1"/>
    <xf numFmtId="0" fontId="7" fillId="2" borderId="10" xfId="0" applyFont="1" applyFill="1" applyBorder="1"/>
    <xf numFmtId="0" fontId="8" fillId="0" borderId="11" xfId="0" applyFont="1" applyBorder="1"/>
    <xf numFmtId="0" fontId="7" fillId="2" borderId="12" xfId="0" applyFont="1" applyFill="1" applyBorder="1"/>
    <xf numFmtId="0" fontId="7" fillId="2" borderId="13" xfId="0" applyFont="1" applyFill="1" applyBorder="1"/>
    <xf numFmtId="0" fontId="8" fillId="0" borderId="14" xfId="0" applyFont="1" applyBorder="1"/>
    <xf numFmtId="0" fontId="15" fillId="2" borderId="0" xfId="0" applyFont="1" applyFill="1"/>
    <xf numFmtId="0" fontId="11" fillId="4" borderId="16" xfId="0" applyFont="1" applyFill="1" applyBorder="1"/>
    <xf numFmtId="0" fontId="7" fillId="2" borderId="21" xfId="0" applyFont="1" applyFill="1" applyBorder="1"/>
    <xf numFmtId="0" fontId="8" fillId="2" borderId="22" xfId="0" applyFont="1" applyFill="1" applyBorder="1"/>
    <xf numFmtId="0" fontId="7" fillId="0" borderId="10" xfId="0" applyFont="1" applyBorder="1"/>
    <xf numFmtId="0" fontId="7" fillId="0" borderId="23" xfId="0" applyFont="1" applyBorder="1"/>
    <xf numFmtId="0" fontId="7" fillId="2" borderId="22" xfId="0" applyFont="1" applyFill="1" applyBorder="1"/>
    <xf numFmtId="0" fontId="7" fillId="2" borderId="23" xfId="0" applyFont="1" applyFill="1" applyBorder="1"/>
    <xf numFmtId="0" fontId="16" fillId="2" borderId="22" xfId="0" applyFont="1" applyFill="1" applyBorder="1"/>
    <xf numFmtId="0" fontId="16" fillId="2" borderId="32" xfId="0" applyFont="1" applyFill="1" applyBorder="1"/>
    <xf numFmtId="0" fontId="7" fillId="2" borderId="33" xfId="0" applyFont="1" applyFill="1" applyBorder="1"/>
    <xf numFmtId="0" fontId="16" fillId="2" borderId="34" xfId="0" applyFont="1" applyFill="1" applyBorder="1"/>
    <xf numFmtId="0" fontId="7" fillId="2" borderId="35" xfId="0" applyFont="1" applyFill="1" applyBorder="1"/>
    <xf numFmtId="0" fontId="7" fillId="2" borderId="28" xfId="0" applyFont="1" applyFill="1" applyBorder="1"/>
    <xf numFmtId="0" fontId="16" fillId="0" borderId="34" xfId="0" applyFont="1" applyBorder="1"/>
    <xf numFmtId="0" fontId="7" fillId="0" borderId="35" xfId="0" applyFont="1" applyBorder="1"/>
    <xf numFmtId="0" fontId="7" fillId="0" borderId="28" xfId="0" applyFont="1" applyBorder="1"/>
    <xf numFmtId="0" fontId="7" fillId="0" borderId="36" xfId="0" applyFont="1" applyBorder="1"/>
    <xf numFmtId="0" fontId="16" fillId="0" borderId="37" xfId="0" applyFont="1" applyBorder="1"/>
    <xf numFmtId="0" fontId="8" fillId="0" borderId="38" xfId="0" applyFont="1" applyBorder="1"/>
    <xf numFmtId="0" fontId="8" fillId="0" borderId="39" xfId="0" applyFont="1" applyBorder="1"/>
    <xf numFmtId="0" fontId="16" fillId="0" borderId="22" xfId="0" applyFont="1" applyBorder="1"/>
    <xf numFmtId="0" fontId="16" fillId="0" borderId="32" xfId="0" applyFont="1" applyBorder="1"/>
    <xf numFmtId="0" fontId="7" fillId="2" borderId="45" xfId="0" applyFont="1" applyFill="1" applyBorder="1"/>
    <xf numFmtId="0" fontId="7" fillId="2" borderId="7" xfId="0" applyFont="1" applyFill="1" applyBorder="1"/>
    <xf numFmtId="0" fontId="7" fillId="2" borderId="8" xfId="0" applyFont="1" applyFill="1" applyBorder="1"/>
    <xf numFmtId="0" fontId="7" fillId="2" borderId="11" xfId="0" applyFont="1" applyFill="1" applyBorder="1"/>
    <xf numFmtId="0" fontId="7" fillId="0" borderId="21" xfId="0" applyFont="1" applyBorder="1"/>
    <xf numFmtId="0" fontId="16" fillId="0" borderId="10" xfId="0" applyFont="1" applyBorder="1"/>
    <xf numFmtId="0" fontId="8" fillId="0" borderId="7" xfId="0" applyFont="1" applyBorder="1"/>
    <xf numFmtId="0" fontId="8" fillId="0" borderId="8" xfId="0" applyFont="1" applyBorder="1"/>
    <xf numFmtId="0" fontId="16" fillId="0" borderId="33" xfId="0" applyFont="1" applyBorder="1"/>
    <xf numFmtId="0" fontId="8" fillId="0" borderId="33" xfId="0" applyFont="1" applyBorder="1"/>
    <xf numFmtId="0" fontId="8" fillId="0" borderId="48" xfId="0" applyFont="1" applyBorder="1"/>
    <xf numFmtId="0" fontId="16" fillId="0" borderId="38" xfId="0" applyFont="1" applyBorder="1"/>
    <xf numFmtId="0" fontId="11" fillId="4" borderId="19" xfId="0" applyFont="1" applyFill="1" applyBorder="1"/>
    <xf numFmtId="0" fontId="11" fillId="4" borderId="49" xfId="0" applyFont="1" applyFill="1" applyBorder="1" applyAlignment="1">
      <alignment wrapText="1"/>
    </xf>
    <xf numFmtId="0" fontId="8" fillId="0" borderId="53" xfId="0" applyFont="1" applyBorder="1"/>
    <xf numFmtId="0" fontId="8" fillId="0" borderId="23" xfId="0" applyFont="1" applyBorder="1"/>
    <xf numFmtId="0" fontId="8" fillId="0" borderId="0" xfId="0" applyFont="1"/>
    <xf numFmtId="0" fontId="8" fillId="0" borderId="22" xfId="0" applyFont="1" applyBorder="1"/>
    <xf numFmtId="0" fontId="8" fillId="4" borderId="10" xfId="0" applyFont="1" applyFill="1" applyBorder="1"/>
    <xf numFmtId="0" fontId="8" fillId="4" borderId="13" xfId="0" applyFont="1" applyFill="1" applyBorder="1"/>
    <xf numFmtId="0" fontId="8" fillId="0" borderId="13" xfId="0" applyFont="1" applyBorder="1"/>
    <xf numFmtId="0" fontId="8" fillId="0" borderId="55" xfId="0" applyFont="1" applyBorder="1"/>
    <xf numFmtId="0" fontId="18" fillId="2" borderId="0" xfId="0" applyFont="1" applyFill="1"/>
    <xf numFmtId="0" fontId="11" fillId="4" borderId="15" xfId="0" applyFont="1" applyFill="1" applyBorder="1" applyAlignment="1">
      <alignment wrapText="1"/>
    </xf>
    <xf numFmtId="0" fontId="8" fillId="2" borderId="53" xfId="0" applyFont="1" applyFill="1" applyBorder="1"/>
    <xf numFmtId="0" fontId="8" fillId="2" borderId="33" xfId="0" applyFont="1" applyFill="1" applyBorder="1"/>
    <xf numFmtId="0" fontId="11" fillId="4" borderId="3" xfId="0" applyFont="1" applyFill="1" applyBorder="1" applyAlignment="1">
      <alignment wrapText="1"/>
    </xf>
    <xf numFmtId="0" fontId="8" fillId="0" borderId="56" xfId="0" applyFont="1" applyBorder="1"/>
    <xf numFmtId="0" fontId="8" fillId="2" borderId="42" xfId="0" applyFont="1" applyFill="1" applyBorder="1"/>
    <xf numFmtId="0" fontId="8" fillId="0" borderId="57" xfId="0" applyFont="1" applyBorder="1"/>
    <xf numFmtId="3" fontId="8" fillId="0" borderId="57" xfId="0" applyNumberFormat="1" applyFont="1" applyBorder="1"/>
    <xf numFmtId="3" fontId="7" fillId="0" borderId="0" xfId="0" applyNumberFormat="1" applyFont="1"/>
    <xf numFmtId="3" fontId="8" fillId="0" borderId="11" xfId="0" applyNumberFormat="1" applyFont="1" applyBorder="1"/>
    <xf numFmtId="0" fontId="8" fillId="0" borderId="36" xfId="0" applyFont="1" applyBorder="1"/>
    <xf numFmtId="0" fontId="16" fillId="2" borderId="55" xfId="0" applyFont="1" applyFill="1" applyBorder="1"/>
    <xf numFmtId="0" fontId="11" fillId="0" borderId="12" xfId="0" applyFont="1" applyBorder="1"/>
    <xf numFmtId="0" fontId="7" fillId="2" borderId="18" xfId="0" applyFont="1" applyFill="1" applyBorder="1"/>
    <xf numFmtId="0" fontId="7" fillId="2" borderId="17" xfId="0" applyFont="1" applyFill="1" applyBorder="1"/>
    <xf numFmtId="0" fontId="11" fillId="4" borderId="46" xfId="0" applyFont="1" applyFill="1" applyBorder="1" applyAlignment="1">
      <alignment wrapText="1"/>
    </xf>
    <xf numFmtId="0" fontId="11" fillId="4" borderId="0" xfId="0" applyFont="1" applyFill="1" applyAlignment="1">
      <alignment wrapText="1"/>
    </xf>
    <xf numFmtId="0" fontId="8" fillId="0" borderId="6" xfId="0" applyFont="1" applyBorder="1"/>
    <xf numFmtId="0" fontId="16" fillId="2" borderId="7" xfId="0" applyFont="1" applyFill="1" applyBorder="1"/>
    <xf numFmtId="0" fontId="16" fillId="2" borderId="10" xfId="0" applyFont="1" applyFill="1" applyBorder="1"/>
    <xf numFmtId="3" fontId="16" fillId="2" borderId="10" xfId="0" applyNumberFormat="1" applyFont="1" applyFill="1" applyBorder="1"/>
    <xf numFmtId="0" fontId="8" fillId="0" borderId="12" xfId="0" applyFont="1" applyBorder="1"/>
    <xf numFmtId="3" fontId="16" fillId="2" borderId="13" xfId="0" applyNumberFormat="1" applyFont="1" applyFill="1" applyBorder="1"/>
    <xf numFmtId="0" fontId="7" fillId="4" borderId="19" xfId="0" applyFont="1" applyFill="1" applyBorder="1"/>
    <xf numFmtId="0" fontId="7" fillId="4" borderId="64" xfId="0" applyFont="1" applyFill="1" applyBorder="1"/>
    <xf numFmtId="0" fontId="7" fillId="0" borderId="12" xfId="0" applyFont="1" applyBorder="1"/>
    <xf numFmtId="0" fontId="7" fillId="0" borderId="14" xfId="0" applyFont="1" applyBorder="1"/>
    <xf numFmtId="0" fontId="11" fillId="0" borderId="0" xfId="0" applyFont="1"/>
    <xf numFmtId="0" fontId="21" fillId="0" borderId="0" xfId="0" applyFont="1"/>
    <xf numFmtId="0" fontId="11" fillId="4" borderId="4" xfId="0" applyFont="1" applyFill="1" applyBorder="1"/>
    <xf numFmtId="0" fontId="21" fillId="2" borderId="0" xfId="0" applyFont="1" applyFill="1"/>
    <xf numFmtId="0" fontId="11" fillId="4" borderId="13" xfId="0" applyFont="1" applyFill="1" applyBorder="1"/>
    <xf numFmtId="4" fontId="8" fillId="0" borderId="10" xfId="0" applyNumberFormat="1" applyFont="1" applyBorder="1"/>
    <xf numFmtId="0" fontId="8" fillId="0" borderId="70" xfId="0" applyFont="1" applyBorder="1"/>
    <xf numFmtId="0" fontId="8" fillId="2" borderId="23" xfId="0" applyFont="1" applyFill="1" applyBorder="1"/>
    <xf numFmtId="0" fontId="8" fillId="0" borderId="67" xfId="0" applyFont="1" applyBorder="1"/>
    <xf numFmtId="0" fontId="9" fillId="2" borderId="0" xfId="0" applyFont="1" applyFill="1"/>
    <xf numFmtId="0" fontId="8" fillId="0" borderId="42" xfId="0" applyFont="1" applyBorder="1"/>
    <xf numFmtId="0" fontId="8" fillId="0" borderId="73" xfId="0" applyFont="1" applyBorder="1"/>
    <xf numFmtId="0" fontId="8" fillId="0" borderId="32" xfId="0" applyFont="1" applyBorder="1"/>
    <xf numFmtId="0" fontId="8" fillId="0" borderId="34" xfId="0" applyFont="1" applyBorder="1"/>
    <xf numFmtId="0" fontId="8" fillId="0" borderId="35" xfId="0" applyFont="1" applyBorder="1"/>
    <xf numFmtId="0" fontId="8" fillId="0" borderId="9" xfId="0" applyFont="1" applyBorder="1" applyAlignment="1">
      <alignment wrapText="1"/>
    </xf>
    <xf numFmtId="0" fontId="17" fillId="2" borderId="0" xfId="0" applyFont="1" applyFill="1"/>
    <xf numFmtId="0" fontId="14" fillId="2" borderId="0" xfId="0" applyFont="1" applyFill="1"/>
    <xf numFmtId="0" fontId="7" fillId="2" borderId="6" xfId="0" applyFont="1" applyFill="1" applyBorder="1"/>
    <xf numFmtId="10" fontId="7" fillId="2" borderId="8" xfId="0" applyNumberFormat="1" applyFont="1" applyFill="1" applyBorder="1"/>
    <xf numFmtId="10" fontId="7" fillId="2" borderId="14" xfId="0" applyNumberFormat="1" applyFont="1" applyFill="1" applyBorder="1"/>
    <xf numFmtId="0" fontId="11" fillId="5" borderId="15" xfId="0" applyFont="1" applyFill="1" applyBorder="1" applyAlignment="1">
      <alignment wrapText="1"/>
    </xf>
    <xf numFmtId="0" fontId="11" fillId="5" borderId="13" xfId="0" applyFont="1" applyFill="1" applyBorder="1" applyAlignment="1">
      <alignment wrapText="1"/>
    </xf>
    <xf numFmtId="0" fontId="11" fillId="5" borderId="14" xfId="0" applyFont="1" applyFill="1" applyBorder="1" applyAlignment="1">
      <alignment wrapText="1"/>
    </xf>
    <xf numFmtId="0" fontId="17" fillId="0" borderId="9" xfId="0" applyFont="1" applyBorder="1"/>
    <xf numFmtId="0" fontId="6" fillId="2" borderId="0" xfId="0" applyFont="1" applyFill="1"/>
    <xf numFmtId="0" fontId="11" fillId="2" borderId="74" xfId="0" applyFont="1" applyFill="1" applyBorder="1"/>
    <xf numFmtId="0" fontId="11" fillId="2" borderId="13" xfId="0" applyFont="1" applyFill="1" applyBorder="1"/>
    <xf numFmtId="0" fontId="11" fillId="2" borderId="12" xfId="0" applyFont="1" applyFill="1" applyBorder="1"/>
    <xf numFmtId="0" fontId="11" fillId="2" borderId="46" xfId="0" applyFont="1" applyFill="1" applyBorder="1"/>
    <xf numFmtId="0" fontId="11" fillId="2" borderId="33" xfId="0" applyFont="1" applyFill="1" applyBorder="1"/>
    <xf numFmtId="0" fontId="11" fillId="2" borderId="10" xfId="0" applyFont="1" applyFill="1" applyBorder="1"/>
    <xf numFmtId="0" fontId="8" fillId="2" borderId="73" xfId="0" applyFont="1" applyFill="1" applyBorder="1"/>
    <xf numFmtId="0" fontId="8" fillId="3" borderId="17" xfId="0" applyFont="1" applyFill="1" applyBorder="1"/>
    <xf numFmtId="0" fontId="11" fillId="3" borderId="3" xfId="0" applyFont="1" applyFill="1" applyBorder="1"/>
    <xf numFmtId="0" fontId="11" fillId="3" borderId="4" xfId="0" applyFont="1" applyFill="1" applyBorder="1"/>
    <xf numFmtId="0" fontId="11" fillId="3" borderId="5" xfId="0" applyFont="1" applyFill="1" applyBorder="1"/>
    <xf numFmtId="0" fontId="7" fillId="0" borderId="22" xfId="0" applyFont="1" applyBorder="1"/>
    <xf numFmtId="0" fontId="8" fillId="6" borderId="10" xfId="0" applyFont="1" applyFill="1" applyBorder="1"/>
    <xf numFmtId="0" fontId="8" fillId="6" borderId="23" xfId="0" applyFont="1" applyFill="1" applyBorder="1"/>
    <xf numFmtId="0" fontId="8" fillId="6" borderId="70" xfId="0" applyFont="1" applyFill="1" applyBorder="1"/>
    <xf numFmtId="0" fontId="8" fillId="6" borderId="11" xfId="0" applyFont="1" applyFill="1" applyBorder="1"/>
    <xf numFmtId="0" fontId="0" fillId="0" borderId="0" xfId="0" applyAlignment="1">
      <alignment wrapText="1"/>
    </xf>
    <xf numFmtId="3" fontId="0" fillId="0" borderId="0" xfId="0" applyNumberFormat="1" applyAlignment="1">
      <alignment wrapText="1"/>
    </xf>
    <xf numFmtId="165" fontId="0" fillId="0" borderId="0" xfId="0" applyNumberFormat="1"/>
    <xf numFmtId="2" fontId="0" fillId="0" borderId="0" xfId="0" applyNumberFormat="1"/>
    <xf numFmtId="0" fontId="23" fillId="0" borderId="0" xfId="0" applyFont="1"/>
    <xf numFmtId="0" fontId="23" fillId="0" borderId="0" xfId="0" applyFont="1" applyAlignment="1">
      <alignment wrapText="1"/>
    </xf>
    <xf numFmtId="2" fontId="3" fillId="0" borderId="0" xfId="0" applyNumberFormat="1" applyFont="1" applyAlignment="1">
      <alignment horizontal="right"/>
    </xf>
    <xf numFmtId="2" fontId="3" fillId="0" borderId="0" xfId="0" applyNumberFormat="1" applyFont="1"/>
    <xf numFmtId="0" fontId="0" fillId="0" borderId="0" xfId="0" applyAlignment="1">
      <alignment horizontal="center"/>
    </xf>
    <xf numFmtId="0" fontId="5" fillId="0" borderId="0" xfId="1"/>
    <xf numFmtId="0" fontId="24" fillId="0" borderId="0" xfId="0" applyFont="1"/>
    <xf numFmtId="2" fontId="23" fillId="0" borderId="0" xfId="0" applyNumberFormat="1" applyFont="1"/>
    <xf numFmtId="8" fontId="0" fillId="0" borderId="0" xfId="0" applyNumberFormat="1"/>
    <xf numFmtId="0" fontId="23" fillId="0" borderId="2" xfId="0" applyFont="1" applyBorder="1"/>
    <xf numFmtId="2" fontId="23" fillId="0" borderId="2" xfId="0" applyNumberFormat="1" applyFont="1" applyBorder="1"/>
    <xf numFmtId="0" fontId="23" fillId="0" borderId="2" xfId="0" applyFont="1" applyBorder="1" applyAlignment="1">
      <alignment wrapText="1"/>
    </xf>
    <xf numFmtId="8" fontId="0" fillId="0" borderId="2" xfId="0" applyNumberFormat="1" applyBorder="1"/>
    <xf numFmtId="1" fontId="0" fillId="0" borderId="0" xfId="0" applyNumberFormat="1"/>
    <xf numFmtId="2" fontId="0" fillId="0" borderId="2" xfId="0" applyNumberFormat="1" applyBorder="1"/>
    <xf numFmtId="167" fontId="0" fillId="0" borderId="0" xfId="0" applyNumberFormat="1"/>
    <xf numFmtId="1" fontId="23" fillId="0" borderId="0" xfId="0" applyNumberFormat="1" applyFont="1"/>
    <xf numFmtId="0" fontId="26" fillId="0" borderId="2" xfId="0" applyFont="1" applyBorder="1"/>
    <xf numFmtId="164" fontId="0" fillId="0" borderId="2" xfId="0" applyNumberFormat="1" applyBorder="1"/>
    <xf numFmtId="1" fontId="0" fillId="0" borderId="2" xfId="0" applyNumberFormat="1" applyBorder="1"/>
    <xf numFmtId="166" fontId="0" fillId="0" borderId="2" xfId="0" applyNumberFormat="1" applyBorder="1"/>
    <xf numFmtId="0" fontId="23" fillId="0" borderId="75" xfId="0" applyFont="1" applyBorder="1"/>
    <xf numFmtId="0" fontId="23" fillId="0" borderId="75" xfId="0" applyFont="1" applyBorder="1" applyAlignment="1">
      <alignment wrapText="1"/>
    </xf>
    <xf numFmtId="8" fontId="0" fillId="0" borderId="76" xfId="0" applyNumberFormat="1" applyBorder="1"/>
    <xf numFmtId="164" fontId="23" fillId="0" borderId="0" xfId="0" applyNumberFormat="1" applyFont="1"/>
    <xf numFmtId="0" fontId="0" fillId="0" borderId="76" xfId="0" applyBorder="1"/>
    <xf numFmtId="8" fontId="23" fillId="0" borderId="0" xfId="0" applyNumberFormat="1" applyFont="1"/>
    <xf numFmtId="168" fontId="23" fillId="0" borderId="0" xfId="0" applyNumberFormat="1" applyFont="1"/>
    <xf numFmtId="0" fontId="8" fillId="2" borderId="46" xfId="0" applyFont="1" applyFill="1" applyBorder="1"/>
    <xf numFmtId="0" fontId="8" fillId="0" borderId="30" xfId="0" applyFont="1" applyBorder="1"/>
    <xf numFmtId="0" fontId="11" fillId="4" borderId="24" xfId="0" applyFont="1" applyFill="1" applyBorder="1"/>
    <xf numFmtId="0" fontId="11" fillId="4" borderId="55" xfId="0" applyFont="1" applyFill="1" applyBorder="1"/>
    <xf numFmtId="0" fontId="8" fillId="2" borderId="25" xfId="0" applyFont="1" applyFill="1" applyBorder="1"/>
    <xf numFmtId="0" fontId="11" fillId="3" borderId="19" xfId="0" applyFont="1" applyFill="1" applyBorder="1"/>
    <xf numFmtId="0" fontId="27" fillId="7" borderId="0" xfId="0" applyFont="1" applyFill="1" applyAlignment="1">
      <alignment wrapText="1"/>
    </xf>
    <xf numFmtId="0" fontId="27" fillId="7" borderId="64" xfId="0" applyFont="1" applyFill="1" applyBorder="1" applyAlignment="1">
      <alignment wrapText="1"/>
    </xf>
    <xf numFmtId="0" fontId="27" fillId="7" borderId="17" xfId="0" applyFont="1" applyFill="1" applyBorder="1" applyAlignment="1">
      <alignment wrapText="1"/>
    </xf>
    <xf numFmtId="0" fontId="27" fillId="7" borderId="77" xfId="0" applyFont="1" applyFill="1" applyBorder="1" applyAlignment="1">
      <alignment wrapText="1"/>
    </xf>
    <xf numFmtId="0" fontId="27" fillId="7" borderId="14" xfId="0" applyFont="1" applyFill="1" applyBorder="1" applyAlignment="1">
      <alignment wrapText="1"/>
    </xf>
    <xf numFmtId="6" fontId="27" fillId="7" borderId="14" xfId="0" applyNumberFormat="1" applyFont="1" applyFill="1" applyBorder="1" applyAlignment="1">
      <alignment wrapText="1"/>
    </xf>
    <xf numFmtId="0" fontId="28" fillId="7" borderId="77" xfId="0" applyFont="1" applyFill="1" applyBorder="1" applyAlignment="1">
      <alignment wrapText="1"/>
    </xf>
    <xf numFmtId="0" fontId="28" fillId="7" borderId="14" xfId="0" applyFont="1" applyFill="1" applyBorder="1" applyAlignment="1">
      <alignment wrapText="1"/>
    </xf>
    <xf numFmtId="0" fontId="5" fillId="7" borderId="0" xfId="1" applyFill="1" applyAlignment="1">
      <alignment wrapText="1"/>
    </xf>
    <xf numFmtId="0" fontId="29" fillId="0" borderId="0" xfId="0" applyFont="1"/>
    <xf numFmtId="0" fontId="25" fillId="7" borderId="0" xfId="0" applyFont="1" applyFill="1" applyAlignment="1">
      <alignment wrapText="1"/>
    </xf>
    <xf numFmtId="0" fontId="25" fillId="7" borderId="64" xfId="0" applyFont="1" applyFill="1" applyBorder="1" applyAlignment="1">
      <alignment wrapText="1"/>
    </xf>
    <xf numFmtId="0" fontId="25" fillId="7" borderId="17" xfId="0" applyFont="1" applyFill="1" applyBorder="1" applyAlignment="1">
      <alignment wrapText="1"/>
    </xf>
    <xf numFmtId="0" fontId="25" fillId="7" borderId="77" xfId="0" applyFont="1" applyFill="1" applyBorder="1" applyAlignment="1">
      <alignment wrapText="1"/>
    </xf>
    <xf numFmtId="0" fontId="25" fillId="7" borderId="14" xfId="0" applyFont="1" applyFill="1" applyBorder="1" applyAlignment="1">
      <alignment wrapText="1"/>
    </xf>
    <xf numFmtId="6" fontId="25" fillId="7" borderId="14" xfId="0" applyNumberFormat="1" applyFont="1" applyFill="1" applyBorder="1" applyAlignment="1">
      <alignment wrapText="1"/>
    </xf>
    <xf numFmtId="0" fontId="30" fillId="7" borderId="77" xfId="0" applyFont="1" applyFill="1" applyBorder="1" applyAlignment="1">
      <alignment wrapText="1"/>
    </xf>
    <xf numFmtId="0" fontId="30" fillId="7" borderId="14" xfId="0" applyFont="1" applyFill="1" applyBorder="1" applyAlignment="1">
      <alignment wrapText="1"/>
    </xf>
    <xf numFmtId="0" fontId="26" fillId="0" borderId="0" xfId="0" applyFont="1"/>
    <xf numFmtId="169" fontId="0" fillId="0" borderId="0" xfId="0" applyNumberFormat="1"/>
    <xf numFmtId="0" fontId="31" fillId="0" borderId="0" xfId="0" applyFont="1"/>
    <xf numFmtId="0" fontId="32" fillId="8" borderId="73" xfId="0" applyFont="1" applyFill="1" applyBorder="1"/>
    <xf numFmtId="0" fontId="32" fillId="8" borderId="53" xfId="0" applyFont="1" applyFill="1" applyBorder="1"/>
    <xf numFmtId="0" fontId="33" fillId="0" borderId="10" xfId="0" applyFont="1" applyBorder="1"/>
    <xf numFmtId="0" fontId="33" fillId="0" borderId="23" xfId="0" applyFont="1" applyBorder="1"/>
    <xf numFmtId="0" fontId="32" fillId="8" borderId="35" xfId="0" applyFont="1" applyFill="1" applyBorder="1"/>
    <xf numFmtId="0" fontId="33" fillId="0" borderId="53" xfId="0" applyFont="1" applyBorder="1"/>
    <xf numFmtId="0" fontId="32" fillId="8" borderId="34" xfId="0" applyFont="1" applyFill="1" applyBorder="1"/>
    <xf numFmtId="0" fontId="32" fillId="8" borderId="35" xfId="0" applyFont="1" applyFill="1" applyBorder="1" applyAlignment="1">
      <alignment wrapText="1"/>
    </xf>
    <xf numFmtId="0" fontId="9" fillId="0" borderId="0" xfId="0" applyFont="1" applyAlignment="1">
      <alignment wrapText="1"/>
    </xf>
    <xf numFmtId="0" fontId="14" fillId="2" borderId="0" xfId="0" applyFont="1" applyFill="1" applyAlignment="1">
      <alignment wrapText="1"/>
    </xf>
    <xf numFmtId="0" fontId="11" fillId="4" borderId="18" xfId="0" applyFont="1" applyFill="1" applyBorder="1" applyAlignment="1">
      <alignment wrapText="1"/>
    </xf>
    <xf numFmtId="0" fontId="20" fillId="2" borderId="0" xfId="0" applyFont="1" applyFill="1" applyAlignment="1">
      <alignment wrapText="1"/>
    </xf>
    <xf numFmtId="0" fontId="0" fillId="0" borderId="0" xfId="0" applyAlignment="1">
      <alignment horizontal="right"/>
    </xf>
    <xf numFmtId="0" fontId="27" fillId="0" borderId="17" xfId="0" applyFont="1" applyBorder="1" applyAlignment="1">
      <alignment wrapText="1"/>
    </xf>
    <xf numFmtId="0" fontId="27" fillId="0" borderId="14" xfId="0" applyFont="1" applyBorder="1" applyAlignment="1">
      <alignment wrapText="1"/>
    </xf>
    <xf numFmtId="3" fontId="28" fillId="0" borderId="14" xfId="0" applyNumberFormat="1" applyFont="1" applyBorder="1" applyAlignment="1">
      <alignment wrapText="1"/>
    </xf>
    <xf numFmtId="0" fontId="0" fillId="0" borderId="1" xfId="0" applyBorder="1" applyAlignment="1">
      <alignment horizontal="center"/>
    </xf>
    <xf numFmtId="0" fontId="9" fillId="0" borderId="0" xfId="0" applyFont="1" applyAlignment="1">
      <alignment wrapText="1"/>
    </xf>
    <xf numFmtId="0" fontId="14" fillId="2" borderId="0" xfId="0" applyFont="1" applyFill="1" applyAlignment="1">
      <alignment wrapText="1"/>
    </xf>
    <xf numFmtId="0" fontId="11" fillId="4" borderId="19" xfId="0" applyFont="1" applyFill="1" applyBorder="1" applyAlignment="1">
      <alignment wrapText="1"/>
    </xf>
    <xf numFmtId="0" fontId="11" fillId="4" borderId="18" xfId="0" applyFont="1" applyFill="1" applyBorder="1" applyAlignment="1">
      <alignment wrapText="1"/>
    </xf>
    <xf numFmtId="0" fontId="11" fillId="4" borderId="20" xfId="0" applyFont="1" applyFill="1" applyBorder="1" applyAlignment="1">
      <alignment wrapText="1"/>
    </xf>
    <xf numFmtId="0" fontId="8" fillId="0" borderId="25" xfId="0" applyFont="1" applyBorder="1" applyAlignment="1">
      <alignment wrapText="1"/>
    </xf>
    <xf numFmtId="0" fontId="8" fillId="0" borderId="26" xfId="0" applyFont="1" applyBorder="1" applyAlignment="1">
      <alignment wrapText="1"/>
    </xf>
    <xf numFmtId="0" fontId="8" fillId="0" borderId="27" xfId="0" applyFont="1" applyBorder="1" applyAlignment="1">
      <alignment wrapText="1"/>
    </xf>
    <xf numFmtId="0" fontId="8" fillId="0" borderId="29" xfId="0" applyFont="1" applyBorder="1" applyAlignment="1">
      <alignment wrapText="1"/>
    </xf>
    <xf numFmtId="0" fontId="8" fillId="0" borderId="30" xfId="0" applyFont="1" applyBorder="1" applyAlignment="1">
      <alignment wrapText="1"/>
    </xf>
    <xf numFmtId="0" fontId="8" fillId="0" borderId="31" xfId="0" applyFont="1" applyBorder="1" applyAlignment="1">
      <alignment wrapText="1"/>
    </xf>
    <xf numFmtId="0" fontId="8" fillId="2" borderId="0" xfId="0" applyFont="1" applyFill="1" applyAlignment="1">
      <alignment horizontal="center"/>
    </xf>
    <xf numFmtId="0" fontId="5" fillId="2" borderId="0" xfId="1" applyFill="1" applyBorder="1" applyAlignment="1">
      <alignment horizontal="left"/>
    </xf>
    <xf numFmtId="0" fontId="11" fillId="3" borderId="0" xfId="0" applyFont="1" applyFill="1" applyAlignment="1">
      <alignment horizontal="left"/>
    </xf>
    <xf numFmtId="0" fontId="8" fillId="2" borderId="29" xfId="0" applyFont="1" applyFill="1" applyBorder="1" applyAlignment="1">
      <alignment wrapText="1"/>
    </xf>
    <xf numFmtId="0" fontId="8" fillId="2" borderId="30" xfId="0" applyFont="1" applyFill="1" applyBorder="1" applyAlignment="1">
      <alignment wrapText="1"/>
    </xf>
    <xf numFmtId="0" fontId="8" fillId="2" borderId="31" xfId="0" applyFont="1" applyFill="1" applyBorder="1" applyAlignment="1">
      <alignment wrapText="1"/>
    </xf>
    <xf numFmtId="0" fontId="8" fillId="0" borderId="41" xfId="0" applyFont="1" applyBorder="1" applyAlignment="1">
      <alignment wrapText="1"/>
    </xf>
    <xf numFmtId="0" fontId="8" fillId="0" borderId="40" xfId="0" applyFont="1" applyBorder="1" applyAlignment="1">
      <alignment wrapText="1"/>
    </xf>
    <xf numFmtId="0" fontId="8" fillId="2" borderId="42" xfId="0" applyFont="1" applyFill="1" applyBorder="1" applyAlignment="1">
      <alignment wrapText="1"/>
    </xf>
    <xf numFmtId="0" fontId="8" fillId="2" borderId="23" xfId="0" applyFont="1" applyFill="1" applyBorder="1" applyAlignment="1">
      <alignment wrapText="1"/>
    </xf>
    <xf numFmtId="0" fontId="8" fillId="2" borderId="43" xfId="0" applyFont="1" applyFill="1" applyBorder="1" applyAlignment="1">
      <alignment wrapText="1"/>
    </xf>
    <xf numFmtId="0" fontId="8" fillId="0" borderId="44" xfId="0" applyFont="1" applyBorder="1" applyAlignment="1">
      <alignment wrapText="1"/>
    </xf>
    <xf numFmtId="0" fontId="16" fillId="2" borderId="3" xfId="0" applyFont="1" applyFill="1" applyBorder="1"/>
    <xf numFmtId="0" fontId="16" fillId="2" borderId="46" xfId="0" applyFont="1" applyFill="1" applyBorder="1"/>
    <xf numFmtId="0" fontId="16" fillId="2" borderId="47" xfId="0" applyFont="1" applyFill="1" applyBorder="1"/>
    <xf numFmtId="0" fontId="8" fillId="0" borderId="23" xfId="0" applyFont="1" applyBorder="1" applyAlignment="1">
      <alignment wrapText="1"/>
    </xf>
    <xf numFmtId="0" fontId="8" fillId="0" borderId="43" xfId="0" applyFont="1" applyBorder="1" applyAlignment="1">
      <alignment wrapText="1"/>
    </xf>
    <xf numFmtId="0" fontId="17" fillId="0" borderId="23" xfId="0" applyFont="1" applyBorder="1" applyAlignment="1">
      <alignment wrapText="1"/>
    </xf>
    <xf numFmtId="0" fontId="17" fillId="0" borderId="43" xfId="0" applyFont="1" applyBorder="1" applyAlignment="1">
      <alignment wrapText="1"/>
    </xf>
    <xf numFmtId="0" fontId="11" fillId="4" borderId="24" xfId="0" applyFont="1" applyFill="1" applyBorder="1" applyAlignment="1">
      <alignment wrapText="1"/>
    </xf>
    <xf numFmtId="0" fontId="11" fillId="4" borderId="50" xfId="0" applyFont="1" applyFill="1" applyBorder="1" applyAlignment="1">
      <alignment wrapText="1"/>
    </xf>
    <xf numFmtId="0" fontId="8" fillId="2" borderId="21" xfId="0" applyFont="1" applyFill="1" applyBorder="1"/>
    <xf numFmtId="0" fontId="8" fillId="2" borderId="51" xfId="0" applyFont="1" applyFill="1" applyBorder="1"/>
    <xf numFmtId="0" fontId="8" fillId="2" borderId="32" xfId="0" applyFont="1" applyFill="1" applyBorder="1"/>
    <xf numFmtId="0" fontId="8" fillId="2" borderId="52" xfId="0" applyFont="1" applyFill="1" applyBorder="1"/>
    <xf numFmtId="0" fontId="8" fillId="2" borderId="46" xfId="0" applyFont="1" applyFill="1" applyBorder="1"/>
    <xf numFmtId="0" fontId="8" fillId="2" borderId="54" xfId="0" applyFont="1" applyFill="1" applyBorder="1"/>
    <xf numFmtId="0" fontId="8" fillId="2" borderId="47" xfId="0" applyFont="1" applyFill="1" applyBorder="1"/>
    <xf numFmtId="0" fontId="8" fillId="2" borderId="58" xfId="0" applyFont="1" applyFill="1" applyBorder="1" applyAlignment="1">
      <alignment wrapText="1"/>
    </xf>
    <xf numFmtId="0" fontId="8" fillId="2" borderId="59" xfId="0" applyFont="1" applyFill="1" applyBorder="1" applyAlignment="1">
      <alignment wrapText="1"/>
    </xf>
    <xf numFmtId="0" fontId="8" fillId="2" borderId="60" xfId="0" applyFont="1" applyFill="1" applyBorder="1" applyAlignment="1">
      <alignment wrapText="1"/>
    </xf>
    <xf numFmtId="0" fontId="8" fillId="2" borderId="61" xfId="0" applyFont="1" applyFill="1" applyBorder="1" applyAlignment="1">
      <alignment wrapText="1"/>
    </xf>
    <xf numFmtId="0" fontId="11" fillId="4" borderId="62" xfId="0" applyFont="1" applyFill="1" applyBorder="1" applyAlignment="1">
      <alignment wrapText="1"/>
    </xf>
    <xf numFmtId="0" fontId="7" fillId="0" borderId="30" xfId="0" applyFont="1" applyBorder="1"/>
    <xf numFmtId="0" fontId="7" fillId="0" borderId="31" xfId="0" applyFont="1" applyBorder="1"/>
    <xf numFmtId="0" fontId="7" fillId="0" borderId="26" xfId="0" applyFont="1" applyBorder="1"/>
    <xf numFmtId="0" fontId="7" fillId="0" borderId="27" xfId="0" applyFont="1" applyBorder="1"/>
    <xf numFmtId="0" fontId="8" fillId="0" borderId="30" xfId="0" applyFont="1" applyBorder="1"/>
    <xf numFmtId="0" fontId="8" fillId="0" borderId="31" xfId="0" applyFont="1" applyBorder="1"/>
    <xf numFmtId="0" fontId="7" fillId="0" borderId="41" xfId="0" applyFont="1" applyBorder="1"/>
    <xf numFmtId="0" fontId="7" fillId="0" borderId="40" xfId="0" applyFont="1" applyBorder="1"/>
    <xf numFmtId="0" fontId="8" fillId="2" borderId="29" xfId="0" applyFont="1" applyFill="1" applyBorder="1"/>
    <xf numFmtId="0" fontId="8" fillId="2" borderId="30" xfId="0" applyFont="1" applyFill="1" applyBorder="1"/>
    <xf numFmtId="0" fontId="8" fillId="2" borderId="71" xfId="0" applyFont="1" applyFill="1" applyBorder="1"/>
    <xf numFmtId="0" fontId="11" fillId="4" borderId="45" xfId="0" applyFont="1" applyFill="1" applyBorder="1"/>
    <xf numFmtId="0" fontId="11" fillId="4" borderId="24" xfId="0" applyFont="1" applyFill="1" applyBorder="1"/>
    <xf numFmtId="0" fontId="11" fillId="4" borderId="65" xfId="0" applyFont="1" applyFill="1" applyBorder="1"/>
    <xf numFmtId="0" fontId="11" fillId="4" borderId="63" xfId="0" applyFont="1" applyFill="1" applyBorder="1"/>
    <xf numFmtId="0" fontId="11" fillId="4" borderId="50" xfId="0" applyFont="1" applyFill="1" applyBorder="1"/>
    <xf numFmtId="0" fontId="11" fillId="4" borderId="36" xfId="0" applyFont="1" applyFill="1" applyBorder="1"/>
    <xf numFmtId="0" fontId="11" fillId="4" borderId="55" xfId="0" applyFont="1" applyFill="1" applyBorder="1"/>
    <xf numFmtId="0" fontId="11" fillId="4" borderId="66" xfId="0" applyFont="1" applyFill="1" applyBorder="1"/>
    <xf numFmtId="0" fontId="11" fillId="4" borderId="67" xfId="0" applyFont="1" applyFill="1" applyBorder="1"/>
    <xf numFmtId="0" fontId="11" fillId="4" borderId="68" xfId="0" applyFont="1" applyFill="1" applyBorder="1"/>
    <xf numFmtId="0" fontId="8" fillId="2" borderId="25" xfId="0" applyFont="1" applyFill="1" applyBorder="1"/>
    <xf numFmtId="0" fontId="8" fillId="2" borderId="26" xfId="0" applyFont="1" applyFill="1" applyBorder="1"/>
    <xf numFmtId="0" fontId="8" fillId="2" borderId="69" xfId="0" applyFont="1" applyFill="1" applyBorder="1"/>
    <xf numFmtId="0" fontId="8" fillId="2" borderId="44" xfId="0" applyFont="1" applyFill="1" applyBorder="1"/>
    <xf numFmtId="0" fontId="8" fillId="2" borderId="41" xfId="0" applyFont="1" applyFill="1" applyBorder="1"/>
    <xf numFmtId="0" fontId="8" fillId="2" borderId="72" xfId="0" applyFont="1" applyFill="1" applyBorder="1"/>
    <xf numFmtId="0" fontId="21" fillId="0" borderId="0" xfId="0" applyFont="1" applyAlignment="1">
      <alignment wrapText="1"/>
    </xf>
    <xf numFmtId="0" fontId="11" fillId="5" borderId="19" xfId="0" applyFont="1" applyFill="1" applyBorder="1"/>
    <xf numFmtId="0" fontId="11" fillId="5" borderId="18" xfId="0" applyFont="1" applyFill="1" applyBorder="1"/>
    <xf numFmtId="0" fontId="11" fillId="5" borderId="20" xfId="0" applyFont="1" applyFill="1" applyBorder="1"/>
    <xf numFmtId="0" fontId="20" fillId="2" borderId="0" xfId="0" applyFont="1" applyFill="1" applyAlignment="1">
      <alignment wrapText="1"/>
    </xf>
    <xf numFmtId="0" fontId="6" fillId="2" borderId="0" xfId="0" applyFont="1" applyFill="1" applyAlignment="1">
      <alignment horizontal="center"/>
    </xf>
    <xf numFmtId="0" fontId="8" fillId="6" borderId="29" xfId="0" applyFont="1" applyFill="1" applyBorder="1"/>
    <xf numFmtId="0" fontId="8" fillId="6" borderId="30" xfId="0" applyFont="1" applyFill="1" applyBorder="1"/>
    <xf numFmtId="0" fontId="8" fillId="6" borderId="71" xfId="0" applyFont="1" applyFill="1" applyBorder="1"/>
    <xf numFmtId="0" fontId="11" fillId="3" borderId="19" xfId="0" applyFont="1" applyFill="1" applyBorder="1"/>
    <xf numFmtId="0" fontId="11" fillId="3" borderId="18" xfId="0" applyFont="1" applyFill="1" applyBorder="1"/>
    <xf numFmtId="0" fontId="11" fillId="3" borderId="20" xfId="0" applyFont="1" applyFill="1" applyBorder="1"/>
    <xf numFmtId="0" fontId="8" fillId="0" borderId="34" xfId="0" applyFont="1" applyBorder="1" applyAlignment="1">
      <alignment wrapText="1"/>
    </xf>
    <xf numFmtId="0" fontId="8" fillId="0" borderId="32" xfId="0" applyFont="1" applyBorder="1" applyAlignment="1">
      <alignment wrapText="1"/>
    </xf>
    <xf numFmtId="0" fontId="8" fillId="0" borderId="52" xfId="0" applyFont="1" applyBorder="1" applyAlignment="1">
      <alignment wrapText="1"/>
    </xf>
    <xf numFmtId="0" fontId="8" fillId="2" borderId="32" xfId="0" applyFont="1" applyFill="1" applyBorder="1" applyAlignment="1">
      <alignment wrapText="1"/>
    </xf>
    <xf numFmtId="0" fontId="8" fillId="2" borderId="22" xfId="0" applyFont="1" applyFill="1" applyBorder="1" applyAlignment="1">
      <alignment wrapText="1"/>
    </xf>
    <xf numFmtId="0" fontId="27" fillId="7" borderId="0" xfId="0" applyFont="1" applyFill="1" applyAlignment="1">
      <alignment horizontal="left" wrapText="1"/>
    </xf>
    <xf numFmtId="0" fontId="0" fillId="0" borderId="23" xfId="0"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anHook, Lucy" id="{48EB6971-6A70-4FFA-8E00-B21186D70D51}" userId="S::lucy.vanhook@maine.gov::8fc9abc1-9750-4b1d-9d5c-15dab8efaa3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9" dT="2024-03-21T14:10:43.67" personId="{48EB6971-6A70-4FFA-8E00-B21186D70D51}" id="{719AFA61-D82C-43CF-B0DF-2A5E4610A69B}">
    <text>From EMT: average cost of unit and installation from schools VRF program in Maine</text>
  </threadedComment>
  <threadedComment ref="A11" dT="2024-03-21T20:17:35.62" personId="{48EB6971-6A70-4FFA-8E00-B21186D70D51}" id="{523372D8-5B13-4866-9E19-345498F95AA7}">
    <text xml:space="preserve">approximately $2m allocation
</text>
  </threadedComment>
  <threadedComment ref="G15" dT="2024-03-21T14:14:15.61" personId="{48EB6971-6A70-4FFA-8E00-B21186D70D51}" id="{531D8334-E8E9-4D52-AFCB-F64566F840C7}">
    <text xml:space="preserve">average cost per single mini split with installation from Ross. 
</text>
  </threadedComment>
  <threadedComment ref="A18" dT="2024-03-21T20:20:39.30" personId="{48EB6971-6A70-4FFA-8E00-B21186D70D51}" id="{AF75BADA-08F6-49F6-BC1E-1B7CFA81E6AD}">
    <text>$1.5 M allocated</text>
  </threadedComment>
  <threadedComment ref="A22" dT="2024-03-21T20:18:30.37" personId="{48EB6971-6A70-4FFA-8E00-B21186D70D51}" id="{E0877CE7-88E6-4777-BCEB-F91A060FE0DB}">
    <text>approximately $200,000 allocation</text>
  </threadedComment>
  <threadedComment ref="K34" dT="2024-03-21T14:38:47.00" personId="{48EB6971-6A70-4FFA-8E00-B21186D70D51}" id="{140D5CD6-E21C-4779-B008-F660D34A0968}">
    <text xml:space="preserve">Assumes replacing 45,000 kWh of grid electricity with solar PV
</text>
  </threadedComment>
</ThreadedComments>
</file>

<file path=xl/threadedComments/threadedComment2.xml><?xml version="1.0" encoding="utf-8"?>
<ThreadedComments xmlns="http://schemas.microsoft.com/office/spreadsheetml/2018/threadedcomments" xmlns:x="http://schemas.openxmlformats.org/spreadsheetml/2006/main">
  <threadedComment ref="D10" dT="2024-03-21T14:21:55.89" personId="{48EB6971-6A70-4FFA-8E00-B21186D70D51}" id="{A519ECDD-8D35-4FCA-9C99-138DB3FAA619}">
    <text xml:space="preserve">Assumes 80% efficiency in original heating source
</text>
  </threadedComment>
  <threadedComment ref="G10" dT="2024-03-21T14:10:43.67" personId="{48EB6971-6A70-4FFA-8E00-B21186D70D51}" id="{A21B9A89-3646-427D-8FC2-C7FC9CFB2E11}">
    <text>From EMT: average cost of unit and installation from schools VRF program in Maine</text>
  </threadedComment>
  <threadedComment ref="A12" dT="2024-03-21T20:26:24.23" personId="{48EB6971-6A70-4FFA-8E00-B21186D70D51}" id="{160E8456-1423-4EE3-9B6A-61BDB813843A}">
    <text>Allocates $6M</text>
  </threadedComment>
  <threadedComment ref="D16" dT="2024-03-21T14:22:10.53" personId="{48EB6971-6A70-4FFA-8E00-B21186D70D51}" id="{FA88064C-5E97-4E44-917E-C8E9DAF9747B}">
    <text>Assumes 80% efficiency in original heating fuel source</text>
  </threadedComment>
  <threadedComment ref="G16" dT="2024-03-21T14:14:15.61" personId="{48EB6971-6A70-4FFA-8E00-B21186D70D51}" id="{A2EE6037-79A8-4285-A283-C22F70DBB66E}">
    <text xml:space="preserve">average cost per single mini split with installation from Ross. 
</text>
  </threadedComment>
  <threadedComment ref="A19" dT="2024-03-21T20:26:41.61" personId="{48EB6971-6A70-4FFA-8E00-B21186D70D51}" id="{04E6926F-C28B-46B5-A069-83BCEABD8038}">
    <text>Allocates $5m</text>
  </threadedComment>
  <threadedComment ref="A23" dT="2024-03-21T20:26:59.59" personId="{48EB6971-6A70-4FFA-8E00-B21186D70D51}" id="{BAA291D3-C490-472F-8E25-34DCEDFD93C7}">
    <text>Allocates 0.5M</text>
  </threadedComment>
  <threadedComment ref="K34" dT="2024-03-21T14:38:47.00" personId="{48EB6971-6A70-4FFA-8E00-B21186D70D51}" id="{1ECD8A28-AA29-43BD-B7DA-E2945C277A37}">
    <text xml:space="preserve">Assumes replacing 45,000 kWh of grid electricity with solar PV
</text>
  </threadedComment>
  <threadedComment ref="A35" dT="2024-03-21T20:27:25.75" personId="{48EB6971-6A70-4FFA-8E00-B21186D70D51}" id="{8CC040BF-3732-436E-A974-4E83A7E5A959}">
    <text>Allocates $2m</text>
  </threadedComment>
  <threadedComment ref="A36" dT="2024-03-21T20:27:37.83" personId="{48EB6971-6A70-4FFA-8E00-B21186D70D51}" id="{3E2C984F-1F0C-46CF-8B52-1D93F9FBA5FF}">
    <text xml:space="preserve">Allocates $0,5m
</text>
  </threadedComment>
</ThreadedComments>
</file>

<file path=xl/threadedComments/threadedComment3.xml><?xml version="1.0" encoding="utf-8"?>
<ThreadedComments xmlns="http://schemas.microsoft.com/office/spreadsheetml/2018/threadedcomments" xmlns:x="http://schemas.openxmlformats.org/spreadsheetml/2006/main">
  <threadedComment ref="F10" dT="2024-03-22T23:12:00.43" personId="{48EB6971-6A70-4FFA-8E00-B21186D70D51}" id="{FE99EA33-1C80-41A0-997E-39A9AF25CE90}">
    <text>need to add CH4 and NOx?</text>
  </threadedComment>
  <threadedComment ref="F17" dT="2024-03-22T23:12:32.58" personId="{48EB6971-6A70-4FFA-8E00-B21186D70D51}" id="{C27A35AD-81D7-43E6-B9B3-790ABD1FA3E8}">
    <text>Need to add CH4 and NOx?</text>
  </threadedComment>
</ThreadedComment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2" Type="http://schemas.openxmlformats.org/officeDocument/2006/relationships/hyperlink" Target="https://www.epa.gov/climateleadership/center-corporate-climate-leadership-ghg-emission-factors-hub" TargetMode="External"/><Relationship Id="rId1" Type="http://schemas.openxmlformats.org/officeDocument/2006/relationships/hyperlink" Target="https://www.epa.gov/climateleadership/center-corporate-climate-leadership-ghg-emission-factors-hub"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epa.gov/avert/avert-web-edition" TargetMode="External"/><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hyperlink" Target="https://gcc02.safelinks.protection.outlook.com/?url=https%3A%2F%2Fafdc.energy.gov%2Fvehicles%2Felectric_emissions_sources.html&amp;data=05%7C02%7Clucy.vanhook%40maine.gov%7C6cefa843f7184136336108dc4db24314%7C413fa8ab207d4b629bcdea1a8f2f864e%7C0%7C0%7C638470675874780649%7CUnknown%7CTWFpbGZsb3d8eyJWIjoiMC4wLjAwMDAiLCJQIjoiV2luMzIiLCJBTiI6Ik1haWwiLCJXVCI6Mn0%3D%7C0%7C%7C%7C&amp;sdata=cngF1jHN05AT61J%2FNaE1160CBbgwQLBgQfgIJIQC6qE%3D&amp;reserved=0" TargetMode="External"/><Relationship Id="rId1" Type="http://schemas.openxmlformats.org/officeDocument/2006/relationships/hyperlink" Target="https://gcc02.safelinks.protection.outlook.com/?url=https%3A%2F%2Fwww.efficiencymaine.com%2Fdocs%2FEMT-TRM_Retail_Residential_v2024_3_.pdf&amp;data=05%7C02%7Clucy.vanhook%40maine.gov%7C6cefa843f7184136336108dc4db24314%7C413fa8ab207d4b629bcdea1a8f2f864e%7C0%7C0%7C638470675874770863%7CUnknown%7CTWFpbGZsb3d8eyJWIjoiMC4wLjAwMDAiLCJQIjoiV2luMzIiLCJBTiI6Ik1haWwiLCJXVCI6Mn0%3D%7C0%7C%7C%7C&amp;sdata=FcXD%2FmcT9VvC%2BPJuT0oNw6fEDfR6whSokPn7nHeb9Q8%3D&amp;reserved=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transportation.gov/rural/ev/toolkit/ev-basics/charging-speeds" TargetMode="External"/><Relationship Id="rId2" Type="http://schemas.openxmlformats.org/officeDocument/2006/relationships/hyperlink" Target="https://afleet.es.anl.gov/afleet/" TargetMode="External"/><Relationship Id="rId1" Type="http://schemas.openxmlformats.org/officeDocument/2006/relationships/hyperlink" Target="https://afleet.es.anl.gov/hdv-emissions-calculator/" TargetMode="External"/><Relationship Id="rId4" Type="http://schemas.openxmlformats.org/officeDocument/2006/relationships/hyperlink" Target="https://gcc02.safelinks.protection.outlook.com/?url=https%3A%2F%2Fwww.edf.org%2Fsites%2Fdefault%2Ffiles%2Fdocuments%2FEDFMHDVEVFeasibilityReport22jul21.pdf&amp;data=05%7C02%7Clucy.vanhook%40maine.gov%7C8d0c9a88a2c8461bb81e08dc4db3aa0f%7C413fa8ab207d4b629bcdea1a8f2f864e%7C0%7C0%7C638470681585963984%7CUnknown%7CTWFpbGZsb3d8eyJWIjoiMC4wLjAwMDAiLCJQIjoiV2luMzIiLCJBTiI6Ik1haWwiLCJXVCI6Mn0%3D%7C0%7C%7C%7C&amp;sdata=N9i5hyEOS6CQfkh5t1F38pu%2FwGSiuZNbeaqLOu8uvKU%3D&amp;reserved=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D7071-CEDD-4B62-8985-05597715A222}">
  <dimension ref="A1:F30"/>
  <sheetViews>
    <sheetView workbookViewId="0">
      <selection activeCell="C31" sqref="C31"/>
    </sheetView>
  </sheetViews>
  <sheetFormatPr defaultRowHeight="14.5"/>
  <cols>
    <col min="1" max="1" width="21" customWidth="1"/>
    <col min="2" max="2" width="3.1796875" customWidth="1"/>
    <col min="3" max="3" width="31.453125" customWidth="1"/>
  </cols>
  <sheetData>
    <row r="1" spans="1:6">
      <c r="A1" t="s">
        <v>0</v>
      </c>
    </row>
    <row r="2" spans="1:6">
      <c r="A2" s="236" t="s">
        <v>1</v>
      </c>
      <c r="B2" s="236"/>
      <c r="C2" s="236"/>
    </row>
    <row r="4" spans="1:6">
      <c r="A4" s="1" t="s">
        <v>2</v>
      </c>
      <c r="B4" s="1"/>
      <c r="C4" s="1" t="s">
        <v>3</v>
      </c>
      <c r="F4" t="s">
        <v>4</v>
      </c>
    </row>
    <row r="5" spans="1:6">
      <c r="A5" s="1" t="s">
        <v>5</v>
      </c>
      <c r="B5" s="1"/>
      <c r="C5" s="1">
        <v>1</v>
      </c>
      <c r="F5" t="s">
        <v>6</v>
      </c>
    </row>
    <row r="6" spans="1:6">
      <c r="A6" s="1" t="s">
        <v>7</v>
      </c>
      <c r="B6" s="1"/>
      <c r="C6" s="1">
        <v>28</v>
      </c>
      <c r="F6" t="s">
        <v>8</v>
      </c>
    </row>
    <row r="7" spans="1:6">
      <c r="A7" s="1" t="s">
        <v>9</v>
      </c>
      <c r="B7" s="1"/>
      <c r="C7" s="1">
        <v>265</v>
      </c>
    </row>
    <row r="8" spans="1:6">
      <c r="A8" s="1" t="s">
        <v>10</v>
      </c>
      <c r="B8" s="1"/>
      <c r="C8" s="2">
        <v>12400</v>
      </c>
    </row>
    <row r="9" spans="1:6">
      <c r="A9" s="1" t="s">
        <v>11</v>
      </c>
      <c r="B9" s="1"/>
      <c r="C9" s="1">
        <v>677</v>
      </c>
    </row>
    <row r="10" spans="1:6">
      <c r="A10" s="1" t="s">
        <v>12</v>
      </c>
      <c r="B10" s="1"/>
      <c r="C10" s="1">
        <v>116</v>
      </c>
    </row>
    <row r="11" spans="1:6">
      <c r="A11" s="1" t="s">
        <v>13</v>
      </c>
      <c r="B11" s="1"/>
      <c r="C11" s="2">
        <v>3170</v>
      </c>
    </row>
    <row r="12" spans="1:6">
      <c r="A12" s="1" t="s">
        <v>14</v>
      </c>
      <c r="B12" s="1"/>
      <c r="C12" s="2">
        <v>1300</v>
      </c>
    </row>
    <row r="13" spans="1:6">
      <c r="A13" s="1" t="s">
        <v>15</v>
      </c>
      <c r="B13" s="1"/>
      <c r="C13" s="2">
        <v>4800</v>
      </c>
    </row>
    <row r="14" spans="1:6">
      <c r="A14" s="1" t="s">
        <v>16</v>
      </c>
      <c r="B14" s="1"/>
      <c r="C14" s="1">
        <v>138</v>
      </c>
    </row>
    <row r="15" spans="1:6">
      <c r="A15" s="1" t="s">
        <v>17</v>
      </c>
      <c r="B15" s="1"/>
      <c r="C15" s="2">
        <v>3350</v>
      </c>
    </row>
    <row r="16" spans="1:6">
      <c r="A16" s="1" t="s">
        <v>18</v>
      </c>
      <c r="B16" s="1"/>
      <c r="C16" s="2">
        <v>8060</v>
      </c>
    </row>
    <row r="17" spans="1:3">
      <c r="A17" s="1" t="s">
        <v>19</v>
      </c>
      <c r="B17" s="1"/>
      <c r="C17" s="2">
        <v>1650</v>
      </c>
    </row>
    <row r="18" spans="1:3">
      <c r="A18" s="1" t="s">
        <v>20</v>
      </c>
      <c r="B18" s="1"/>
      <c r="C18" s="1">
        <v>858</v>
      </c>
    </row>
    <row r="19" spans="1:3">
      <c r="A19" s="1" t="s">
        <v>21</v>
      </c>
      <c r="B19" s="1"/>
      <c r="C19" s="1">
        <v>804</v>
      </c>
    </row>
    <row r="20" spans="1:3">
      <c r="A20" s="1" t="s">
        <v>22</v>
      </c>
      <c r="B20" s="1"/>
      <c r="C20" s="2">
        <v>6630</v>
      </c>
    </row>
    <row r="21" spans="1:3">
      <c r="A21" s="1" t="s">
        <v>23</v>
      </c>
      <c r="B21" s="1"/>
      <c r="C21" s="2">
        <v>11100</v>
      </c>
    </row>
    <row r="22" spans="1:3">
      <c r="A22" s="1" t="s">
        <v>24</v>
      </c>
      <c r="B22" s="1"/>
      <c r="C22" s="2">
        <v>8900</v>
      </c>
    </row>
    <row r="23" spans="1:3">
      <c r="A23" s="1" t="s">
        <v>25</v>
      </c>
      <c r="B23" s="1"/>
      <c r="C23" s="1">
        <v>3.0000000000000001E-3</v>
      </c>
    </row>
    <row r="24" spans="1:3">
      <c r="A24" s="1" t="s">
        <v>26</v>
      </c>
      <c r="B24" s="1"/>
      <c r="C24" s="1">
        <v>2</v>
      </c>
    </row>
    <row r="25" spans="1:3">
      <c r="A25" s="1" t="s">
        <v>27</v>
      </c>
      <c r="B25" s="1"/>
      <c r="C25" s="2">
        <v>9200</v>
      </c>
    </row>
    <row r="26" spans="1:3">
      <c r="A26" s="1" t="s">
        <v>28</v>
      </c>
      <c r="B26" s="1"/>
      <c r="C26" s="2">
        <v>9540</v>
      </c>
    </row>
    <row r="27" spans="1:3">
      <c r="A27" s="1" t="s">
        <v>29</v>
      </c>
      <c r="B27" s="1"/>
      <c r="C27" s="2">
        <v>8550</v>
      </c>
    </row>
    <row r="28" spans="1:3">
      <c r="A28" s="1" t="s">
        <v>30</v>
      </c>
      <c r="B28" s="1"/>
      <c r="C28" s="2">
        <v>7910</v>
      </c>
    </row>
    <row r="29" spans="1:3">
      <c r="A29" s="1" t="s">
        <v>31</v>
      </c>
      <c r="B29" s="1"/>
      <c r="C29" s="2">
        <v>23500</v>
      </c>
    </row>
    <row r="30" spans="1:3">
      <c r="A30" s="1" t="s">
        <v>32</v>
      </c>
      <c r="B30" s="1"/>
      <c r="C30" s="2">
        <v>16100</v>
      </c>
    </row>
  </sheetData>
  <mergeCells count="1">
    <mergeCell ref="A2:C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EAD1A-69E9-47CC-AC33-CA47EC8AA965}">
  <dimension ref="A3:R36"/>
  <sheetViews>
    <sheetView workbookViewId="0">
      <selection activeCell="C4" sqref="C4"/>
    </sheetView>
  </sheetViews>
  <sheetFormatPr defaultRowHeight="14.5"/>
  <cols>
    <col min="1" max="1" width="38.453125" customWidth="1"/>
    <col min="2" max="2" width="13.1796875" customWidth="1"/>
    <col min="3" max="3" width="19.1796875" customWidth="1"/>
    <col min="4" max="4" width="12.81640625" customWidth="1"/>
    <col min="5" max="5" width="28.7265625" customWidth="1"/>
    <col min="6" max="6" width="22.453125" customWidth="1"/>
    <col min="7" max="7" width="19.81640625" customWidth="1"/>
    <col min="8" max="8" width="20.453125" customWidth="1"/>
    <col min="9" max="9" width="27.453125" customWidth="1"/>
    <col min="10" max="10" width="24.26953125" customWidth="1"/>
    <col min="11" max="11" width="19" customWidth="1"/>
    <col min="12" max="12" width="10.453125" customWidth="1"/>
    <col min="13" max="13" width="21" customWidth="1"/>
    <col min="14" max="14" width="26.7265625" customWidth="1"/>
    <col min="15" max="16" width="4" customWidth="1"/>
    <col min="17" max="17" width="35.7265625" customWidth="1"/>
    <col min="18" max="18" width="36.7265625" customWidth="1"/>
  </cols>
  <sheetData>
    <row r="3" spans="1:18" ht="51" customHeight="1">
      <c r="A3" s="176" t="s">
        <v>521</v>
      </c>
      <c r="B3" s="176" t="s">
        <v>540</v>
      </c>
      <c r="C3" s="176" t="s">
        <v>718</v>
      </c>
      <c r="D3" s="176" t="s">
        <v>523</v>
      </c>
      <c r="E3" s="176" t="s">
        <v>524</v>
      </c>
      <c r="F3" s="176" t="s">
        <v>525</v>
      </c>
      <c r="G3" s="176" t="s">
        <v>526</v>
      </c>
      <c r="H3" s="1"/>
      <c r="I3" s="176" t="s">
        <v>527</v>
      </c>
      <c r="J3" s="176" t="s">
        <v>528</v>
      </c>
      <c r="K3" s="176" t="s">
        <v>543</v>
      </c>
    </row>
    <row r="4" spans="1:18">
      <c r="A4" s="1" t="s">
        <v>537</v>
      </c>
      <c r="B4" s="3">
        <v>4000000</v>
      </c>
      <c r="C4" s="3"/>
      <c r="D4" s="3">
        <f>B4+C4</f>
        <v>4000000</v>
      </c>
      <c r="E4" s="1">
        <f>Q11+Q18+Q25</f>
        <v>10873.038016794144</v>
      </c>
      <c r="F4" s="179">
        <f>R11+R18+R25</f>
        <v>58701.408138057246</v>
      </c>
      <c r="G4" s="3">
        <f>D4/F4</f>
        <v>68.141465884303443</v>
      </c>
      <c r="H4" s="1"/>
      <c r="I4" s="1">
        <f>(E4/'Unit Conversions'!$C$12)/'Unit Conversions'!$B$58</f>
        <v>9.8666406685972256E-3</v>
      </c>
      <c r="J4" s="1">
        <f>(F4/'Unit Conversions'!$C$12)/'Unit Conversions'!$B$58</f>
        <v>5.3268065461031973E-2</v>
      </c>
      <c r="K4" s="177">
        <f>D4/J4</f>
        <v>75091895.404502407</v>
      </c>
    </row>
    <row r="10" spans="1:18" ht="43.5">
      <c r="A10" t="s">
        <v>719</v>
      </c>
      <c r="B10" t="s">
        <v>579</v>
      </c>
      <c r="C10" t="s">
        <v>556</v>
      </c>
      <c r="E10" t="s">
        <v>551</v>
      </c>
      <c r="F10" t="s">
        <v>580</v>
      </c>
      <c r="H10" t="s">
        <v>557</v>
      </c>
      <c r="I10" t="s">
        <v>559</v>
      </c>
      <c r="K10" t="s">
        <v>581</v>
      </c>
      <c r="L10" t="s">
        <v>671</v>
      </c>
      <c r="M10" s="161" t="s">
        <v>672</v>
      </c>
      <c r="N10" s="161" t="s">
        <v>673</v>
      </c>
      <c r="Q10" s="176" t="s">
        <v>629</v>
      </c>
      <c r="R10" s="176" t="s">
        <v>630</v>
      </c>
    </row>
    <row r="11" spans="1:18">
      <c r="A11">
        <v>45</v>
      </c>
      <c r="B11" s="4">
        <v>100000</v>
      </c>
      <c r="C11">
        <v>20</v>
      </c>
      <c r="E11" t="s">
        <v>151</v>
      </c>
      <c r="F11" t="s">
        <v>586</v>
      </c>
      <c r="H11" t="s">
        <v>570</v>
      </c>
      <c r="I11" t="s">
        <v>586</v>
      </c>
      <c r="K11">
        <v>12130</v>
      </c>
      <c r="L11">
        <v>13</v>
      </c>
      <c r="M11" s="163">
        <v>11</v>
      </c>
      <c r="N11">
        <v>2.7</v>
      </c>
      <c r="Q11" s="174">
        <f>((M11-N11)*B13*(A11*0.4)*4)+((M11-N11)*B13*(A11*0.4)*3)+((M11-N11)*B13*(A11*0.2)*2)</f>
        <v>7171.2000000000007</v>
      </c>
      <c r="R11" s="174">
        <f>Q11+(((M11-N11)*B13)*45*15)</f>
        <v>40786.199999999997</v>
      </c>
    </row>
    <row r="12" spans="1:18">
      <c r="I12" t="s">
        <v>636</v>
      </c>
      <c r="M12" s="163"/>
    </row>
    <row r="13" spans="1:18">
      <c r="A13" t="s">
        <v>720</v>
      </c>
      <c r="B13">
        <v>6</v>
      </c>
      <c r="I13" t="s">
        <v>638</v>
      </c>
      <c r="M13" s="163"/>
      <c r="R13" s="163"/>
    </row>
    <row r="14" spans="1:18">
      <c r="L14" s="165"/>
      <c r="N14" s="165"/>
    </row>
    <row r="17" spans="1:18" ht="43.5">
      <c r="A17" t="s">
        <v>578</v>
      </c>
      <c r="B17" t="s">
        <v>579</v>
      </c>
      <c r="C17" t="s">
        <v>556</v>
      </c>
      <c r="E17" t="s">
        <v>551</v>
      </c>
      <c r="F17" t="s">
        <v>580</v>
      </c>
      <c r="H17" t="s">
        <v>557</v>
      </c>
      <c r="I17" t="s">
        <v>559</v>
      </c>
      <c r="K17" t="s">
        <v>581</v>
      </c>
      <c r="L17" t="s">
        <v>582</v>
      </c>
      <c r="M17" s="161" t="s">
        <v>562</v>
      </c>
      <c r="N17" s="161" t="s">
        <v>583</v>
      </c>
      <c r="Q17" s="174" t="s">
        <v>584</v>
      </c>
      <c r="R17" s="174" t="s">
        <v>585</v>
      </c>
    </row>
    <row r="18" spans="1:18">
      <c r="A18">
        <v>9</v>
      </c>
      <c r="B18" s="4">
        <v>50000</v>
      </c>
      <c r="C18">
        <v>50</v>
      </c>
      <c r="E18" t="s">
        <v>151</v>
      </c>
      <c r="F18" t="s">
        <v>586</v>
      </c>
      <c r="H18" t="s">
        <v>570</v>
      </c>
      <c r="I18" t="s">
        <v>568</v>
      </c>
      <c r="K18" s="10">
        <v>219000</v>
      </c>
      <c r="L18">
        <v>22</v>
      </c>
      <c r="M18">
        <f>(K18/L18)*'EPA Emission Factors'!$B$42*'Unit Conversions'!$C$11</f>
        <v>96.315801818181797</v>
      </c>
      <c r="N18">
        <f>(K18/L19)*30*1/1000*'EPA Emission Factors'!$D$327*'Unit Conversions'!$C$13</f>
        <v>17.719290000000001</v>
      </c>
      <c r="Q18" s="174">
        <f>($M$18-$N$18)*5*$A$18</f>
        <v>3536.8430318181809</v>
      </c>
      <c r="R18" s="174">
        <f>($M$18-$N$18)*25*$A$18</f>
        <v>17684.215159090905</v>
      </c>
    </row>
    <row r="19" spans="1:18">
      <c r="K19" t="s">
        <v>588</v>
      </c>
      <c r="L19">
        <v>100</v>
      </c>
    </row>
    <row r="20" spans="1:18">
      <c r="A20" t="s">
        <v>589</v>
      </c>
    </row>
    <row r="21" spans="1:18">
      <c r="A21">
        <f>24*365</f>
        <v>8760</v>
      </c>
      <c r="B21" t="s">
        <v>591</v>
      </c>
    </row>
    <row r="22" spans="1:18">
      <c r="A22">
        <f>A21/8</f>
        <v>1095</v>
      </c>
    </row>
    <row r="23" spans="1:18">
      <c r="A23">
        <f>A22*200</f>
        <v>219000</v>
      </c>
      <c r="B23" t="s">
        <v>593</v>
      </c>
    </row>
    <row r="24" spans="1:18" ht="43.5">
      <c r="A24" t="s">
        <v>721</v>
      </c>
      <c r="B24" t="s">
        <v>579</v>
      </c>
      <c r="C24" t="s">
        <v>556</v>
      </c>
      <c r="E24" t="s">
        <v>551</v>
      </c>
      <c r="F24" t="s">
        <v>580</v>
      </c>
      <c r="H24" t="s">
        <v>557</v>
      </c>
      <c r="I24" t="s">
        <v>559</v>
      </c>
      <c r="K24" t="s">
        <v>581</v>
      </c>
      <c r="M24" s="161" t="s">
        <v>562</v>
      </c>
      <c r="N24" s="161" t="s">
        <v>677</v>
      </c>
      <c r="Q24" s="174" t="s">
        <v>584</v>
      </c>
      <c r="R24" s="174" t="s">
        <v>585</v>
      </c>
    </row>
    <row r="25" spans="1:18">
      <c r="A25">
        <v>40</v>
      </c>
      <c r="B25" s="5">
        <v>1250</v>
      </c>
      <c r="C25">
        <v>7</v>
      </c>
      <c r="E25" t="s">
        <v>151</v>
      </c>
      <c r="F25" t="s">
        <v>586</v>
      </c>
      <c r="H25" t="s">
        <v>570</v>
      </c>
      <c r="I25" t="s">
        <v>586</v>
      </c>
      <c r="K25" s="10">
        <v>1250</v>
      </c>
      <c r="M25">
        <f>(K25/L11)*'EPA Emission Factors'!B42*'Unit Conversions'!C11</f>
        <v>0.93034230769230764</v>
      </c>
      <c r="N25">
        <f>(K25/3.2)*1/1000*'EPA Emission Factors'!D327*'Unit Conversions'!C13</f>
        <v>0.1053515625</v>
      </c>
      <c r="Q25" s="174">
        <f>(M25-N28)*A25*5</f>
        <v>164.99498497596153</v>
      </c>
      <c r="R25" s="175">
        <f>(M25-N28)*A25*7</f>
        <v>230.99297896634616</v>
      </c>
    </row>
    <row r="26" spans="1:18">
      <c r="I26" t="s">
        <v>636</v>
      </c>
      <c r="N26">
        <f>(K25/3.2)*1/1000*'EPA Emission Factors'!E327*'Unit Conversions'!C13</f>
        <v>1.40625E-5</v>
      </c>
    </row>
    <row r="27" spans="1:18">
      <c r="I27" t="s">
        <v>638</v>
      </c>
      <c r="N27">
        <f>(K25/3.2)*1/1000*'EPA Emission Factors'!G327*'Unit Conversions'!C13</f>
        <v>1.7578125E-6</v>
      </c>
    </row>
    <row r="28" spans="1:18">
      <c r="M28" s="165" t="s">
        <v>722</v>
      </c>
      <c r="N28" s="165">
        <f>SUM(N25:N27)</f>
        <v>0.10536738281249999</v>
      </c>
    </row>
    <row r="29" spans="1:18">
      <c r="A29" t="s">
        <v>723</v>
      </c>
    </row>
    <row r="30" spans="1:18">
      <c r="A30" t="s">
        <v>724</v>
      </c>
      <c r="B30" t="s">
        <v>725</v>
      </c>
    </row>
    <row r="31" spans="1:18">
      <c r="B31" t="s">
        <v>726</v>
      </c>
    </row>
    <row r="34" spans="1:2">
      <c r="A34" t="s">
        <v>721</v>
      </c>
      <c r="B34" t="s">
        <v>727</v>
      </c>
    </row>
    <row r="35" spans="1:2">
      <c r="B35" t="s">
        <v>728</v>
      </c>
    </row>
    <row r="36" spans="1:2">
      <c r="A36" t="s">
        <v>729</v>
      </c>
      <c r="B36">
        <f>5*50*5</f>
        <v>1250</v>
      </c>
    </row>
  </sheetData>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F4120-CA56-4F8E-A95C-00DCF423040C}">
  <dimension ref="A1:M24"/>
  <sheetViews>
    <sheetView topLeftCell="A14" workbookViewId="0">
      <selection activeCell="B14" sqref="B14"/>
    </sheetView>
  </sheetViews>
  <sheetFormatPr defaultRowHeight="14.5"/>
  <cols>
    <col min="1" max="1" width="30.81640625" customWidth="1"/>
    <col min="2" max="2" width="15" customWidth="1"/>
    <col min="10" max="10" width="20.81640625" customWidth="1"/>
    <col min="11" max="11" width="16.7265625" customWidth="1"/>
    <col min="12" max="12" width="21" customWidth="1"/>
    <col min="13" max="13" width="17.1796875" customWidth="1"/>
    <col min="14" max="14" width="3.81640625" customWidth="1"/>
    <col min="15" max="15" width="2.7265625" customWidth="1"/>
    <col min="16" max="16" width="24.54296875" customWidth="1"/>
    <col min="17" max="17" width="19.81640625" customWidth="1"/>
  </cols>
  <sheetData>
    <row r="1" spans="1:13">
      <c r="A1" t="s">
        <v>730</v>
      </c>
    </row>
    <row r="2" spans="1:13">
      <c r="C2" s="326" t="s">
        <v>731</v>
      </c>
      <c r="D2" s="326"/>
      <c r="E2" s="326"/>
      <c r="F2" s="326"/>
      <c r="G2" s="326"/>
      <c r="H2" s="326"/>
    </row>
    <row r="3" spans="1:13" ht="33" customHeight="1">
      <c r="A3" s="226" t="s">
        <v>732</v>
      </c>
      <c r="B3" s="220" t="s">
        <v>733</v>
      </c>
      <c r="C3" s="221" t="s">
        <v>734</v>
      </c>
      <c r="D3" s="221" t="s">
        <v>674</v>
      </c>
      <c r="E3" s="221" t="s">
        <v>735</v>
      </c>
      <c r="F3" s="221" t="s">
        <v>736</v>
      </c>
      <c r="G3" s="221" t="s">
        <v>737</v>
      </c>
      <c r="H3" s="221" t="s">
        <v>738</v>
      </c>
      <c r="I3" s="224" t="s">
        <v>739</v>
      </c>
      <c r="J3" s="224" t="s">
        <v>740</v>
      </c>
      <c r="K3" s="224" t="s">
        <v>741</v>
      </c>
      <c r="M3" s="161"/>
    </row>
    <row r="4" spans="1:13">
      <c r="A4" s="1" t="s">
        <v>742</v>
      </c>
      <c r="B4" s="222" t="s">
        <v>151</v>
      </c>
      <c r="C4" s="222">
        <v>38.700000000000003</v>
      </c>
      <c r="D4" s="222">
        <v>0.9</v>
      </c>
      <c r="E4" s="222">
        <v>0.8</v>
      </c>
      <c r="F4" s="222">
        <v>0.2</v>
      </c>
      <c r="G4" s="222">
        <v>3.6</v>
      </c>
      <c r="H4" s="223">
        <v>0.1</v>
      </c>
      <c r="I4" s="1" t="s">
        <v>743</v>
      </c>
      <c r="J4">
        <v>1520</v>
      </c>
      <c r="K4">
        <v>14</v>
      </c>
    </row>
    <row r="5" spans="1:13">
      <c r="A5" s="1" t="s">
        <v>742</v>
      </c>
      <c r="B5" s="222" t="s">
        <v>744</v>
      </c>
      <c r="C5" s="222">
        <v>13.8</v>
      </c>
      <c r="D5" s="222">
        <v>0.3</v>
      </c>
      <c r="E5" s="222">
        <v>0.7</v>
      </c>
      <c r="F5" s="222">
        <v>0.1</v>
      </c>
      <c r="G5" s="222">
        <v>1.1000000000000001</v>
      </c>
      <c r="H5" s="223">
        <v>0</v>
      </c>
      <c r="I5" s="1" t="s">
        <v>745</v>
      </c>
      <c r="J5">
        <v>223</v>
      </c>
      <c r="K5">
        <v>14</v>
      </c>
    </row>
    <row r="6" spans="1:13">
      <c r="A6" s="1" t="s">
        <v>742</v>
      </c>
      <c r="B6" s="222" t="s">
        <v>746</v>
      </c>
      <c r="C6" s="222">
        <v>0</v>
      </c>
      <c r="D6" s="222">
        <v>0</v>
      </c>
      <c r="E6" s="222">
        <v>0.7</v>
      </c>
      <c r="F6" s="222">
        <v>0.1</v>
      </c>
      <c r="G6" s="222">
        <v>0</v>
      </c>
      <c r="H6" s="223">
        <v>0</v>
      </c>
      <c r="I6" s="1" t="s">
        <v>745</v>
      </c>
      <c r="J6">
        <v>1297</v>
      </c>
      <c r="K6">
        <v>14</v>
      </c>
    </row>
    <row r="7" spans="1:13">
      <c r="A7" s="1" t="s">
        <v>747</v>
      </c>
      <c r="B7" s="225" t="s">
        <v>151</v>
      </c>
      <c r="C7" s="225">
        <v>37.1</v>
      </c>
      <c r="D7" s="225">
        <v>0.9</v>
      </c>
      <c r="E7" s="225">
        <v>0.8</v>
      </c>
      <c r="F7" s="225">
        <v>0.2</v>
      </c>
      <c r="G7" s="225">
        <v>3.4</v>
      </c>
      <c r="H7" s="225">
        <v>0.1</v>
      </c>
      <c r="I7" s="1" t="s">
        <v>743</v>
      </c>
      <c r="J7">
        <v>200</v>
      </c>
      <c r="K7">
        <v>14</v>
      </c>
    </row>
    <row r="8" spans="1:13">
      <c r="A8" s="1" t="s">
        <v>747</v>
      </c>
      <c r="B8" s="222" t="s">
        <v>746</v>
      </c>
      <c r="C8" s="222">
        <v>0</v>
      </c>
      <c r="D8" s="222">
        <v>0</v>
      </c>
      <c r="E8" s="222">
        <v>0.7</v>
      </c>
      <c r="F8" s="222">
        <v>0.1</v>
      </c>
      <c r="G8" s="222">
        <v>0</v>
      </c>
      <c r="H8" s="222">
        <v>0</v>
      </c>
      <c r="I8" s="1" t="s">
        <v>745</v>
      </c>
      <c r="J8">
        <v>200</v>
      </c>
      <c r="K8">
        <v>14</v>
      </c>
    </row>
    <row r="9" spans="1:13">
      <c r="A9" s="1" t="s">
        <v>748</v>
      </c>
      <c r="B9" s="225" t="s">
        <v>151</v>
      </c>
      <c r="C9" s="225">
        <v>37.799999999999997</v>
      </c>
      <c r="D9" s="225">
        <v>1.2</v>
      </c>
      <c r="E9" s="225">
        <v>0.9</v>
      </c>
      <c r="F9" s="225">
        <v>0.2</v>
      </c>
      <c r="G9" s="225">
        <v>3.9</v>
      </c>
      <c r="H9" s="225">
        <v>0.1</v>
      </c>
      <c r="I9" s="1" t="s">
        <v>743</v>
      </c>
      <c r="J9">
        <v>46</v>
      </c>
      <c r="K9">
        <v>10</v>
      </c>
    </row>
    <row r="10" spans="1:13">
      <c r="A10" s="1" t="s">
        <v>748</v>
      </c>
      <c r="B10" s="222" t="s">
        <v>746</v>
      </c>
      <c r="C10" s="222">
        <v>0</v>
      </c>
      <c r="D10" s="222">
        <v>0</v>
      </c>
      <c r="E10" s="222">
        <v>0.7</v>
      </c>
      <c r="F10" s="222">
        <v>0.1</v>
      </c>
      <c r="G10" s="222">
        <v>0</v>
      </c>
      <c r="H10" s="222">
        <v>0</v>
      </c>
      <c r="I10" s="1" t="s">
        <v>745</v>
      </c>
      <c r="J10">
        <v>46</v>
      </c>
      <c r="K10">
        <v>10</v>
      </c>
    </row>
    <row r="11" spans="1:13">
      <c r="A11" s="1" t="s">
        <v>716</v>
      </c>
      <c r="B11" s="225" t="s">
        <v>117</v>
      </c>
      <c r="C11" s="225">
        <v>158.30000000000001</v>
      </c>
      <c r="D11" s="225">
        <v>184.4</v>
      </c>
      <c r="E11" s="225">
        <v>13.4</v>
      </c>
      <c r="F11" s="225">
        <v>2.5</v>
      </c>
      <c r="G11" s="225">
        <v>19.899999999999999</v>
      </c>
      <c r="H11" s="225">
        <v>1.9</v>
      </c>
      <c r="I11" s="1" t="s">
        <v>743</v>
      </c>
      <c r="J11">
        <v>11</v>
      </c>
      <c r="K11">
        <v>14</v>
      </c>
    </row>
    <row r="12" spans="1:13">
      <c r="A12" s="1" t="s">
        <v>716</v>
      </c>
      <c r="B12" s="222" t="s">
        <v>746</v>
      </c>
      <c r="C12" s="222">
        <v>0</v>
      </c>
      <c r="D12" s="222">
        <v>0</v>
      </c>
      <c r="E12" s="222">
        <v>12.7</v>
      </c>
      <c r="F12" s="222">
        <v>1.7</v>
      </c>
      <c r="G12" s="222">
        <v>0</v>
      </c>
      <c r="H12" s="222">
        <v>0</v>
      </c>
      <c r="I12" s="1" t="s">
        <v>745</v>
      </c>
      <c r="J12">
        <v>11</v>
      </c>
      <c r="K12">
        <v>14</v>
      </c>
    </row>
    <row r="13" spans="1:13" ht="42.5">
      <c r="B13" s="227" t="s">
        <v>749</v>
      </c>
      <c r="C13">
        <f>((C$4*$J$4)-(C$5*$J$5)-(C$6*$J$6))+((C$7*$J$7)-(C$8*$J$8))+((C$9*$J$9)-(C$10*$J$10))+((C$11*$J11)-(C$12*$J$12))</f>
        <v>66646.700000000012</v>
      </c>
      <c r="D13">
        <f>((D$4*$J$4)-(D$5*$J$5)-(D$6*$J$6))+((D$7*$J$7)-(D$8*$J$8))+((D$9*$J$9)-(D$10*$J$10))+((D$11*$J11)-(D$12*$J$12))</f>
        <v>3564.7</v>
      </c>
      <c r="E13">
        <f t="shared" ref="E13:H13" si="0">((E$4*$J$4)-(E$5*$J$5)-(E$6*$J$6))+((E$7*$J$7)-(E$8*$J$8))+((E$9*$J$9)-(E$10*$J$10))+((E$11*$J11)-(E$12*$J$12))</f>
        <v>188.90000000000012</v>
      </c>
      <c r="F13">
        <f t="shared" si="0"/>
        <v>185.39999999999998</v>
      </c>
      <c r="G13">
        <f t="shared" si="0"/>
        <v>6304.9999999999991</v>
      </c>
      <c r="H13">
        <f t="shared" si="0"/>
        <v>197.5</v>
      </c>
    </row>
    <row r="14" spans="1:13" ht="66.75" customHeight="1">
      <c r="A14" t="s">
        <v>750</v>
      </c>
      <c r="B14" s="227" t="s">
        <v>751</v>
      </c>
      <c r="C14">
        <f>C13*'Unit Conversions'!$C$13</f>
        <v>33.323350000000005</v>
      </c>
      <c r="D14">
        <f>D13*'Unit Conversions'!$C$13</f>
        <v>1.7823499999999999</v>
      </c>
      <c r="E14">
        <f>E13*'Unit Conversions'!$C$13</f>
        <v>9.4450000000000062E-2</v>
      </c>
      <c r="F14">
        <f>F13*'Unit Conversions'!$C$13</f>
        <v>9.2699999999999991E-2</v>
      </c>
      <c r="G14">
        <f>G13*'Unit Conversions'!$C$13</f>
        <v>3.1524999999999994</v>
      </c>
      <c r="H14">
        <f>H13*'Unit Conversions'!$C$13</f>
        <v>9.8750000000000004E-2</v>
      </c>
    </row>
    <row r="15" spans="1:13" ht="21" customHeight="1"/>
    <row r="16" spans="1:13" ht="65.25" customHeight="1">
      <c r="A16" t="s">
        <v>752</v>
      </c>
      <c r="B16" s="227" t="s">
        <v>749</v>
      </c>
      <c r="C16">
        <f>((C$4*$J$4)-(C$5*$J$5)-(C$6*$J$6))+((C$7*$J$7)-(C$8*$J$8))</f>
        <v>63166.600000000006</v>
      </c>
      <c r="D16">
        <f t="shared" ref="D16:H16" si="1">((D$4*$J$4)-(D$5*$J$5)-(D$6*$J$6))+((D$7*$J$7)-(D$8*$J$8))</f>
        <v>1481.1</v>
      </c>
      <c r="E16">
        <f t="shared" si="1"/>
        <v>172.00000000000011</v>
      </c>
      <c r="F16">
        <f t="shared" si="1"/>
        <v>171.99999999999997</v>
      </c>
      <c r="G16">
        <f t="shared" si="1"/>
        <v>5906.7</v>
      </c>
      <c r="H16">
        <f t="shared" si="1"/>
        <v>172</v>
      </c>
    </row>
    <row r="17" spans="1:8" ht="42.5">
      <c r="A17" t="s">
        <v>752</v>
      </c>
      <c r="B17" s="227" t="s">
        <v>751</v>
      </c>
      <c r="C17">
        <f>C16*'Unit Conversions'!$C$13</f>
        <v>31.583300000000005</v>
      </c>
      <c r="D17">
        <f>D16*'Unit Conversions'!$C$13</f>
        <v>0.74054999999999993</v>
      </c>
      <c r="E17">
        <f>E16*'Unit Conversions'!$C$13</f>
        <v>8.6000000000000063E-2</v>
      </c>
      <c r="F17">
        <f>F16*'Unit Conversions'!$C$13</f>
        <v>8.5999999999999993E-2</v>
      </c>
      <c r="G17">
        <f>G16*'Unit Conversions'!$C$13</f>
        <v>2.9533499999999999</v>
      </c>
      <c r="H17">
        <f>H16*'Unit Conversions'!$C$13</f>
        <v>8.6000000000000007E-2</v>
      </c>
    </row>
    <row r="19" spans="1:8" ht="53.25" customHeight="1">
      <c r="A19" t="s">
        <v>753</v>
      </c>
      <c r="B19" s="227" t="s">
        <v>749</v>
      </c>
      <c r="C19">
        <f>((C$9*$J$9)-(C$10*$J$10))+((C$11*$J$11)-(C$12*$J$12))</f>
        <v>3480.1000000000004</v>
      </c>
      <c r="D19">
        <f t="shared" ref="D19:H19" si="2">((D$9*$J$9)-(D$10*$J$10))+((D$11*$J$11)-(D$12*$J$12))</f>
        <v>2083.6</v>
      </c>
      <c r="E19">
        <f t="shared" si="2"/>
        <v>16.90000000000002</v>
      </c>
      <c r="F19">
        <f t="shared" si="2"/>
        <v>13.400000000000002</v>
      </c>
      <c r="G19">
        <f t="shared" si="2"/>
        <v>398.29999999999995</v>
      </c>
      <c r="H19">
        <f t="shared" si="2"/>
        <v>25.5</v>
      </c>
    </row>
    <row r="20" spans="1:8" ht="42.5">
      <c r="A20" t="s">
        <v>753</v>
      </c>
      <c r="B20" s="227" t="s">
        <v>751</v>
      </c>
      <c r="C20">
        <f>C19*'Unit Conversions'!$C$13</f>
        <v>1.7400500000000003</v>
      </c>
      <c r="D20">
        <f>D19*'Unit Conversions'!$C$13</f>
        <v>1.0418000000000001</v>
      </c>
      <c r="E20">
        <f>E19*'Unit Conversions'!$C$13</f>
        <v>8.4500000000000096E-3</v>
      </c>
      <c r="F20">
        <f>F19*'Unit Conversions'!$C$13</f>
        <v>6.7000000000000011E-3</v>
      </c>
      <c r="G20">
        <f>G19*'Unit Conversions'!$C$13</f>
        <v>0.19914999999999999</v>
      </c>
      <c r="H20">
        <f>H19*'Unit Conversions'!$C$13</f>
        <v>1.2750000000000001E-2</v>
      </c>
    </row>
    <row r="23" spans="1:8">
      <c r="A23" t="s">
        <v>754</v>
      </c>
    </row>
    <row r="24" spans="1:8">
      <c r="A24" t="s">
        <v>755</v>
      </c>
    </row>
  </sheetData>
  <mergeCells count="1">
    <mergeCell ref="C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E3256-1103-418D-8A73-05C37DCDC833}">
  <dimension ref="A1:IV441"/>
  <sheetViews>
    <sheetView topLeftCell="A30" workbookViewId="0">
      <selection activeCell="A5" sqref="A5:G5"/>
    </sheetView>
  </sheetViews>
  <sheetFormatPr defaultRowHeight="14.5"/>
  <cols>
    <col min="1" max="1" width="27.7265625" customWidth="1"/>
    <col min="2" max="2" width="16.1796875" customWidth="1"/>
    <col min="3" max="3" width="13.26953125" customWidth="1"/>
    <col min="4" max="4" width="14.1796875" customWidth="1"/>
    <col min="5" max="5" width="22.26953125" customWidth="1"/>
    <col min="6" max="6" width="27.26953125" customWidth="1"/>
    <col min="7" max="7" width="65" customWidth="1"/>
  </cols>
  <sheetData>
    <row r="1" spans="1:30" ht="15.5">
      <c r="A1" s="313" t="s">
        <v>33</v>
      </c>
      <c r="B1" s="313"/>
      <c r="C1" s="313"/>
      <c r="D1" s="313"/>
      <c r="E1" s="313"/>
      <c r="F1" s="313"/>
      <c r="G1" s="313"/>
      <c r="H1" s="13" t="s">
        <v>34</v>
      </c>
      <c r="I1" s="13" t="s">
        <v>34</v>
      </c>
      <c r="J1" s="13" t="s">
        <v>34</v>
      </c>
      <c r="K1" s="13" t="s">
        <v>34</v>
      </c>
      <c r="L1" s="13" t="s">
        <v>34</v>
      </c>
      <c r="M1" s="13" t="s">
        <v>34</v>
      </c>
      <c r="N1" s="13" t="s">
        <v>34</v>
      </c>
      <c r="O1" s="13" t="s">
        <v>34</v>
      </c>
      <c r="P1" s="13" t="s">
        <v>34</v>
      </c>
      <c r="Q1" s="13" t="s">
        <v>34</v>
      </c>
      <c r="R1" s="13" t="s">
        <v>34</v>
      </c>
      <c r="S1" s="13" t="s">
        <v>34</v>
      </c>
      <c r="T1" s="13" t="s">
        <v>34</v>
      </c>
      <c r="U1" s="13" t="s">
        <v>34</v>
      </c>
      <c r="V1" s="13" t="s">
        <v>34</v>
      </c>
      <c r="W1" s="13" t="s">
        <v>34</v>
      </c>
      <c r="X1" s="13" t="s">
        <v>34</v>
      </c>
      <c r="Y1" s="13" t="s">
        <v>34</v>
      </c>
      <c r="Z1" s="13" t="s">
        <v>34</v>
      </c>
      <c r="AA1" s="13" t="s">
        <v>34</v>
      </c>
      <c r="AB1" s="13" t="s">
        <v>34</v>
      </c>
      <c r="AC1" s="13" t="s">
        <v>34</v>
      </c>
      <c r="AD1" s="13" t="s">
        <v>34</v>
      </c>
    </row>
    <row r="2" spans="1:30">
      <c r="A2" s="248" t="s">
        <v>35</v>
      </c>
      <c r="B2" s="248"/>
      <c r="C2" s="248"/>
      <c r="D2" s="248"/>
      <c r="E2" s="248"/>
      <c r="F2" s="248"/>
      <c r="G2" s="248"/>
      <c r="H2" s="13" t="s">
        <v>34</v>
      </c>
      <c r="I2" s="13" t="s">
        <v>34</v>
      </c>
      <c r="J2" s="13" t="s">
        <v>34</v>
      </c>
      <c r="K2" s="13" t="s">
        <v>34</v>
      </c>
      <c r="L2" s="13" t="s">
        <v>34</v>
      </c>
      <c r="M2" s="13" t="s">
        <v>34</v>
      </c>
      <c r="N2" s="13" t="s">
        <v>34</v>
      </c>
      <c r="O2" s="13" t="s">
        <v>34</v>
      </c>
      <c r="P2" s="13" t="s">
        <v>34</v>
      </c>
      <c r="Q2" s="13" t="s">
        <v>34</v>
      </c>
      <c r="R2" s="13" t="s">
        <v>34</v>
      </c>
      <c r="S2" s="13" t="s">
        <v>34</v>
      </c>
      <c r="T2" s="13" t="s">
        <v>34</v>
      </c>
      <c r="U2" s="13" t="s">
        <v>34</v>
      </c>
      <c r="V2" s="13" t="s">
        <v>34</v>
      </c>
      <c r="W2" s="13" t="s">
        <v>34</v>
      </c>
      <c r="X2" s="13" t="s">
        <v>34</v>
      </c>
      <c r="Y2" s="13" t="s">
        <v>34</v>
      </c>
      <c r="Z2" s="13" t="s">
        <v>34</v>
      </c>
      <c r="AA2" s="13" t="s">
        <v>34</v>
      </c>
      <c r="AB2" s="13" t="s">
        <v>34</v>
      </c>
      <c r="AC2" s="13" t="s">
        <v>34</v>
      </c>
      <c r="AD2" s="13" t="s">
        <v>34</v>
      </c>
    </row>
    <row r="3" spans="1:30" ht="77.25" customHeight="1">
      <c r="A3" s="237" t="s">
        <v>36</v>
      </c>
      <c r="B3" s="237"/>
      <c r="C3" s="237"/>
      <c r="D3" s="237"/>
      <c r="E3" s="237"/>
      <c r="F3" s="237"/>
      <c r="G3" s="237"/>
      <c r="H3" s="237"/>
      <c r="I3" s="14"/>
      <c r="J3" s="14"/>
      <c r="K3" s="14"/>
      <c r="L3" s="14"/>
      <c r="M3" s="14"/>
      <c r="N3" s="14"/>
      <c r="O3" s="14"/>
      <c r="P3" s="14"/>
      <c r="Q3" s="14"/>
      <c r="R3" s="14"/>
      <c r="S3" s="14"/>
      <c r="T3" s="14"/>
      <c r="U3" s="14"/>
      <c r="V3" s="14"/>
      <c r="W3" s="14"/>
      <c r="X3" s="14"/>
      <c r="Y3" s="14"/>
      <c r="Z3" s="14"/>
      <c r="AA3" s="14"/>
      <c r="AB3" s="14"/>
      <c r="AC3" s="14"/>
      <c r="AD3" s="14"/>
    </row>
    <row r="4" spans="1:30">
      <c r="A4" s="16" t="s">
        <v>37</v>
      </c>
      <c r="B4" s="16"/>
      <c r="C4" s="16"/>
      <c r="D4" s="16"/>
      <c r="E4" s="16"/>
      <c r="F4" s="16"/>
      <c r="G4" s="16"/>
      <c r="H4" s="228"/>
      <c r="I4" s="14"/>
      <c r="J4" s="14"/>
      <c r="K4" s="14"/>
      <c r="L4" s="14"/>
      <c r="M4" s="14"/>
      <c r="N4" s="14"/>
      <c r="O4" s="14"/>
      <c r="P4" s="14"/>
      <c r="Q4" s="14"/>
      <c r="R4" s="14"/>
      <c r="S4" s="14"/>
      <c r="T4" s="14"/>
      <c r="U4" s="14"/>
      <c r="V4" s="14"/>
      <c r="W4" s="14"/>
      <c r="X4" s="14"/>
      <c r="Y4" s="14"/>
      <c r="Z4" s="14"/>
      <c r="AA4" s="14"/>
      <c r="AB4" s="14"/>
      <c r="AC4" s="14"/>
      <c r="AD4" s="14"/>
    </row>
    <row r="5" spans="1:30">
      <c r="A5" s="249" t="s">
        <v>38</v>
      </c>
      <c r="B5" s="249"/>
      <c r="C5" s="249"/>
      <c r="D5" s="249"/>
      <c r="E5" s="249"/>
      <c r="F5" s="249"/>
      <c r="G5" s="249"/>
      <c r="H5" s="13" t="s">
        <v>34</v>
      </c>
      <c r="I5" s="13" t="s">
        <v>34</v>
      </c>
      <c r="J5" s="13" t="s">
        <v>34</v>
      </c>
      <c r="K5" s="13" t="s">
        <v>34</v>
      </c>
      <c r="L5" s="13" t="s">
        <v>34</v>
      </c>
      <c r="M5" s="13" t="s">
        <v>34</v>
      </c>
      <c r="N5" s="13" t="s">
        <v>34</v>
      </c>
      <c r="O5" s="13" t="s">
        <v>34</v>
      </c>
      <c r="P5" s="13" t="s">
        <v>34</v>
      </c>
      <c r="Q5" s="13" t="s">
        <v>34</v>
      </c>
      <c r="R5" s="13" t="s">
        <v>34</v>
      </c>
      <c r="S5" s="13" t="s">
        <v>34</v>
      </c>
      <c r="T5" s="13" t="s">
        <v>34</v>
      </c>
      <c r="U5" s="13" t="s">
        <v>34</v>
      </c>
      <c r="V5" s="13" t="s">
        <v>34</v>
      </c>
      <c r="W5" s="13" t="s">
        <v>34</v>
      </c>
      <c r="X5" s="13" t="s">
        <v>34</v>
      </c>
      <c r="Y5" s="13" t="s">
        <v>34</v>
      </c>
      <c r="Z5" s="13" t="s">
        <v>34</v>
      </c>
      <c r="AA5" s="13" t="s">
        <v>34</v>
      </c>
      <c r="AB5" s="13" t="s">
        <v>34</v>
      </c>
      <c r="AC5" s="13" t="s">
        <v>34</v>
      </c>
      <c r="AD5" s="13" t="s">
        <v>34</v>
      </c>
    </row>
    <row r="6" spans="1:30" ht="38.25" customHeight="1">
      <c r="A6" s="17"/>
      <c r="B6" s="13" t="s">
        <v>34</v>
      </c>
      <c r="C6" s="13" t="s">
        <v>34</v>
      </c>
      <c r="D6" s="13" t="s">
        <v>34</v>
      </c>
      <c r="E6" s="13" t="s">
        <v>34</v>
      </c>
      <c r="F6" s="13" t="s">
        <v>34</v>
      </c>
      <c r="G6" s="13" t="s">
        <v>34</v>
      </c>
      <c r="H6" s="13" t="s">
        <v>34</v>
      </c>
      <c r="I6" s="13" t="s">
        <v>34</v>
      </c>
      <c r="J6" s="13" t="s">
        <v>34</v>
      </c>
      <c r="K6" s="13" t="s">
        <v>34</v>
      </c>
      <c r="L6" s="13" t="s">
        <v>34</v>
      </c>
      <c r="M6" s="13" t="s">
        <v>34</v>
      </c>
      <c r="N6" s="13" t="s">
        <v>34</v>
      </c>
      <c r="O6" s="13" t="s">
        <v>34</v>
      </c>
      <c r="P6" s="13" t="s">
        <v>34</v>
      </c>
      <c r="Q6" s="13" t="s">
        <v>34</v>
      </c>
      <c r="R6" s="13" t="s">
        <v>34</v>
      </c>
      <c r="S6" s="13" t="s">
        <v>34</v>
      </c>
      <c r="T6" s="13" t="s">
        <v>34</v>
      </c>
      <c r="U6" s="13" t="s">
        <v>34</v>
      </c>
      <c r="V6" s="13" t="s">
        <v>34</v>
      </c>
      <c r="W6" s="13" t="s">
        <v>34</v>
      </c>
      <c r="X6" s="13" t="s">
        <v>34</v>
      </c>
      <c r="Y6" s="13" t="s">
        <v>34</v>
      </c>
      <c r="Z6" s="13" t="s">
        <v>34</v>
      </c>
      <c r="AA6" s="13" t="s">
        <v>34</v>
      </c>
      <c r="AB6" s="13" t="s">
        <v>34</v>
      </c>
      <c r="AC6" s="13" t="s">
        <v>34</v>
      </c>
      <c r="AD6" s="13" t="s">
        <v>34</v>
      </c>
    </row>
    <row r="7" spans="1:30" ht="22.5" customHeight="1">
      <c r="A7" s="250" t="s">
        <v>39</v>
      </c>
      <c r="B7" s="250"/>
      <c r="C7" s="250"/>
      <c r="D7" s="250"/>
      <c r="E7" s="250"/>
      <c r="F7" s="250"/>
      <c r="G7" s="250"/>
      <c r="H7" s="250"/>
      <c r="I7" s="13" t="s">
        <v>34</v>
      </c>
      <c r="J7" s="13" t="s">
        <v>34</v>
      </c>
      <c r="K7" s="13" t="s">
        <v>34</v>
      </c>
      <c r="L7" s="13" t="s">
        <v>34</v>
      </c>
      <c r="M7" s="13" t="s">
        <v>34</v>
      </c>
      <c r="N7" s="13" t="s">
        <v>34</v>
      </c>
      <c r="O7" s="13" t="s">
        <v>34</v>
      </c>
      <c r="P7" s="13" t="s">
        <v>34</v>
      </c>
      <c r="Q7" s="13" t="s">
        <v>34</v>
      </c>
      <c r="R7" s="13" t="s">
        <v>34</v>
      </c>
      <c r="S7" s="13" t="s">
        <v>34</v>
      </c>
      <c r="T7" s="13" t="s">
        <v>34</v>
      </c>
      <c r="U7" s="13" t="s">
        <v>34</v>
      </c>
      <c r="V7" s="13" t="s">
        <v>34</v>
      </c>
      <c r="W7" s="13" t="s">
        <v>34</v>
      </c>
      <c r="X7" s="13" t="s">
        <v>34</v>
      </c>
      <c r="Y7" s="13" t="s">
        <v>34</v>
      </c>
      <c r="Z7" s="13" t="s">
        <v>34</v>
      </c>
      <c r="AA7" s="13" t="s">
        <v>34</v>
      </c>
      <c r="AB7" s="13" t="s">
        <v>34</v>
      </c>
      <c r="AC7" s="13" t="s">
        <v>34</v>
      </c>
      <c r="AD7" s="13" t="s">
        <v>34</v>
      </c>
    </row>
    <row r="8" spans="1:30" ht="12" customHeight="1">
      <c r="A8" s="14"/>
      <c r="B8" s="15" t="s">
        <v>34</v>
      </c>
      <c r="C8" s="15" t="s">
        <v>34</v>
      </c>
      <c r="D8" s="15" t="s">
        <v>34</v>
      </c>
      <c r="E8" s="15" t="s">
        <v>34</v>
      </c>
      <c r="F8" s="15" t="s">
        <v>34</v>
      </c>
      <c r="G8" s="15" t="s">
        <v>34</v>
      </c>
      <c r="H8" s="15" t="s">
        <v>34</v>
      </c>
      <c r="I8" s="13" t="s">
        <v>34</v>
      </c>
      <c r="J8" s="13" t="s">
        <v>34</v>
      </c>
      <c r="K8" s="13" t="s">
        <v>34</v>
      </c>
      <c r="L8" s="13" t="s">
        <v>34</v>
      </c>
      <c r="M8" s="13" t="s">
        <v>34</v>
      </c>
      <c r="N8" s="13" t="s">
        <v>34</v>
      </c>
      <c r="O8" s="13" t="s">
        <v>34</v>
      </c>
      <c r="P8" s="13" t="s">
        <v>34</v>
      </c>
      <c r="Q8" s="13" t="s">
        <v>34</v>
      </c>
      <c r="R8" s="13" t="s">
        <v>34</v>
      </c>
      <c r="S8" s="13" t="s">
        <v>34</v>
      </c>
      <c r="T8" s="13" t="s">
        <v>34</v>
      </c>
      <c r="U8" s="13" t="s">
        <v>34</v>
      </c>
      <c r="V8" s="13" t="s">
        <v>34</v>
      </c>
      <c r="W8" s="13" t="s">
        <v>34</v>
      </c>
      <c r="X8" s="13" t="s">
        <v>34</v>
      </c>
      <c r="Y8" s="13" t="s">
        <v>34</v>
      </c>
      <c r="Z8" s="13" t="s">
        <v>34</v>
      </c>
      <c r="AA8" s="13" t="s">
        <v>34</v>
      </c>
      <c r="AB8" s="13" t="s">
        <v>34</v>
      </c>
      <c r="AC8" s="13" t="s">
        <v>34</v>
      </c>
      <c r="AD8" s="13" t="s">
        <v>34</v>
      </c>
    </row>
    <row r="9" spans="1:30" ht="77.25" customHeight="1">
      <c r="A9" s="20" t="s">
        <v>40</v>
      </c>
      <c r="B9" s="21" t="s">
        <v>41</v>
      </c>
      <c r="C9" s="21" t="s">
        <v>42</v>
      </c>
      <c r="D9" s="21" t="s">
        <v>43</v>
      </c>
      <c r="E9" s="21" t="s">
        <v>44</v>
      </c>
      <c r="F9" s="21" t="s">
        <v>45</v>
      </c>
      <c r="G9" s="21" t="s">
        <v>46</v>
      </c>
      <c r="H9" s="22" t="s">
        <v>47</v>
      </c>
      <c r="I9" s="13" t="s">
        <v>34</v>
      </c>
      <c r="J9" s="13" t="s">
        <v>34</v>
      </c>
      <c r="K9" s="13" t="s">
        <v>34</v>
      </c>
      <c r="L9" s="13" t="s">
        <v>34</v>
      </c>
      <c r="M9" s="13" t="s">
        <v>34</v>
      </c>
      <c r="N9" s="13" t="s">
        <v>34</v>
      </c>
      <c r="O9" s="13" t="s">
        <v>34</v>
      </c>
      <c r="P9" s="13" t="s">
        <v>34</v>
      </c>
      <c r="Q9" s="13" t="s">
        <v>34</v>
      </c>
      <c r="R9" s="13" t="s">
        <v>34</v>
      </c>
      <c r="S9" s="13" t="s">
        <v>34</v>
      </c>
      <c r="T9" s="13" t="s">
        <v>34</v>
      </c>
      <c r="U9" s="13" t="s">
        <v>34</v>
      </c>
      <c r="V9" s="13" t="s">
        <v>34</v>
      </c>
      <c r="W9" s="13" t="s">
        <v>34</v>
      </c>
      <c r="X9" s="13" t="s">
        <v>34</v>
      </c>
      <c r="Y9" s="13" t="s">
        <v>34</v>
      </c>
      <c r="Z9" s="13" t="s">
        <v>34</v>
      </c>
      <c r="AA9" s="13" t="s">
        <v>34</v>
      </c>
      <c r="AB9" s="13" t="s">
        <v>34</v>
      </c>
      <c r="AC9" s="13" t="s">
        <v>34</v>
      </c>
      <c r="AD9" s="13" t="s">
        <v>34</v>
      </c>
    </row>
    <row r="10" spans="1:30">
      <c r="A10" s="23" t="s">
        <v>48</v>
      </c>
      <c r="B10" s="24">
        <v>53.06</v>
      </c>
      <c r="C10" s="24">
        <v>1</v>
      </c>
      <c r="D10" s="24">
        <v>0.1</v>
      </c>
      <c r="E10" s="24">
        <v>5.4440000000000002E-2</v>
      </c>
      <c r="F10" s="24">
        <v>1.0300000000000001E-3</v>
      </c>
      <c r="G10" s="24">
        <v>1E-4</v>
      </c>
      <c r="H10" s="25" t="s">
        <v>49</v>
      </c>
      <c r="I10" s="15" t="s">
        <v>34</v>
      </c>
      <c r="J10" s="13" t="s">
        <v>34</v>
      </c>
      <c r="K10" s="13" t="s">
        <v>34</v>
      </c>
      <c r="L10" s="13" t="s">
        <v>34</v>
      </c>
      <c r="M10" s="13" t="s">
        <v>34</v>
      </c>
      <c r="N10" s="13" t="s">
        <v>34</v>
      </c>
      <c r="O10" s="13" t="s">
        <v>34</v>
      </c>
      <c r="P10" s="13" t="s">
        <v>34</v>
      </c>
      <c r="Q10" s="13" t="s">
        <v>34</v>
      </c>
      <c r="R10" s="13" t="s">
        <v>34</v>
      </c>
      <c r="S10" s="13" t="s">
        <v>34</v>
      </c>
      <c r="T10" s="13" t="s">
        <v>34</v>
      </c>
      <c r="U10" s="13" t="s">
        <v>34</v>
      </c>
      <c r="V10" s="13" t="s">
        <v>34</v>
      </c>
      <c r="W10" s="13" t="s">
        <v>34</v>
      </c>
      <c r="X10" s="13" t="s">
        <v>34</v>
      </c>
      <c r="Y10" s="13" t="s">
        <v>34</v>
      </c>
      <c r="Z10" s="13" t="s">
        <v>34</v>
      </c>
      <c r="AA10" s="13" t="s">
        <v>34</v>
      </c>
      <c r="AB10" s="13" t="s">
        <v>34</v>
      </c>
      <c r="AC10" s="13" t="s">
        <v>34</v>
      </c>
      <c r="AD10" s="13" t="s">
        <v>34</v>
      </c>
    </row>
    <row r="11" spans="1:30">
      <c r="A11" s="26" t="s">
        <v>50</v>
      </c>
      <c r="B11" s="27">
        <v>73.959999999999994</v>
      </c>
      <c r="C11" s="27">
        <v>3</v>
      </c>
      <c r="D11" s="27">
        <v>0.6</v>
      </c>
      <c r="E11" s="27">
        <v>10.210000000000001</v>
      </c>
      <c r="F11" s="27">
        <v>0.41</v>
      </c>
      <c r="G11" s="27">
        <v>0.08</v>
      </c>
      <c r="H11" s="28" t="s">
        <v>51</v>
      </c>
      <c r="I11" s="15" t="s">
        <v>34</v>
      </c>
      <c r="J11" s="13" t="s">
        <v>34</v>
      </c>
      <c r="K11" s="13" t="s">
        <v>34</v>
      </c>
      <c r="L11" s="13" t="s">
        <v>34</v>
      </c>
      <c r="M11" s="13" t="s">
        <v>34</v>
      </c>
      <c r="N11" s="13" t="s">
        <v>34</v>
      </c>
      <c r="O11" s="13" t="s">
        <v>34</v>
      </c>
      <c r="P11" s="15" t="s">
        <v>34</v>
      </c>
      <c r="Q11" s="13" t="s">
        <v>34</v>
      </c>
      <c r="R11" s="13" t="s">
        <v>34</v>
      </c>
      <c r="S11" s="13" t="s">
        <v>34</v>
      </c>
      <c r="T11" s="13" t="s">
        <v>34</v>
      </c>
      <c r="U11" s="13" t="s">
        <v>34</v>
      </c>
      <c r="V11" s="13" t="s">
        <v>34</v>
      </c>
      <c r="W11" s="13" t="s">
        <v>34</v>
      </c>
      <c r="X11" s="13" t="s">
        <v>34</v>
      </c>
      <c r="Y11" s="13" t="s">
        <v>34</v>
      </c>
      <c r="Z11" s="13" t="s">
        <v>34</v>
      </c>
      <c r="AA11" s="13" t="s">
        <v>34</v>
      </c>
      <c r="AB11" s="13" t="s">
        <v>34</v>
      </c>
      <c r="AC11" s="13" t="s">
        <v>34</v>
      </c>
      <c r="AD11" s="13" t="s">
        <v>34</v>
      </c>
    </row>
    <row r="12" spans="1:30">
      <c r="A12" s="26" t="s">
        <v>52</v>
      </c>
      <c r="B12" s="27">
        <v>75.099999999999994</v>
      </c>
      <c r="C12" s="27">
        <v>3</v>
      </c>
      <c r="D12" s="27">
        <v>0.6</v>
      </c>
      <c r="E12" s="27">
        <v>11.27</v>
      </c>
      <c r="F12" s="27">
        <v>0.45</v>
      </c>
      <c r="G12" s="27">
        <v>0.09</v>
      </c>
      <c r="H12" s="28" t="s">
        <v>51</v>
      </c>
      <c r="I12" s="15" t="s">
        <v>34</v>
      </c>
      <c r="J12" s="13" t="s">
        <v>34</v>
      </c>
      <c r="K12" s="13" t="s">
        <v>34</v>
      </c>
      <c r="L12" s="13" t="s">
        <v>34</v>
      </c>
      <c r="M12" s="13" t="s">
        <v>34</v>
      </c>
      <c r="N12" s="13" t="s">
        <v>34</v>
      </c>
      <c r="O12" s="13" t="s">
        <v>34</v>
      </c>
      <c r="P12" s="13" t="s">
        <v>34</v>
      </c>
      <c r="Q12" s="13" t="s">
        <v>34</v>
      </c>
      <c r="R12" s="13" t="s">
        <v>34</v>
      </c>
      <c r="S12" s="13" t="s">
        <v>34</v>
      </c>
      <c r="T12" s="13" t="s">
        <v>34</v>
      </c>
      <c r="U12" s="13" t="s">
        <v>34</v>
      </c>
      <c r="V12" s="13" t="s">
        <v>34</v>
      </c>
      <c r="W12" s="13" t="s">
        <v>34</v>
      </c>
      <c r="X12" s="13" t="s">
        <v>34</v>
      </c>
      <c r="Y12" s="13" t="s">
        <v>34</v>
      </c>
      <c r="Z12" s="13" t="s">
        <v>34</v>
      </c>
      <c r="AA12" s="13" t="s">
        <v>34</v>
      </c>
      <c r="AB12" s="13" t="s">
        <v>34</v>
      </c>
      <c r="AC12" s="13" t="s">
        <v>34</v>
      </c>
      <c r="AD12" s="13" t="s">
        <v>34</v>
      </c>
    </row>
    <row r="13" spans="1:30">
      <c r="A13" s="29" t="s">
        <v>53</v>
      </c>
      <c r="B13" s="27">
        <v>75.2</v>
      </c>
      <c r="C13" s="27">
        <v>3</v>
      </c>
      <c r="D13" s="27">
        <v>0.6</v>
      </c>
      <c r="E13" s="27">
        <v>10.15</v>
      </c>
      <c r="F13" s="27">
        <v>0.41</v>
      </c>
      <c r="G13" s="27">
        <v>0.08</v>
      </c>
      <c r="H13" s="28" t="s">
        <v>51</v>
      </c>
      <c r="I13" s="15" t="s">
        <v>34</v>
      </c>
      <c r="J13" s="13" t="s">
        <v>34</v>
      </c>
      <c r="K13" s="13" t="s">
        <v>34</v>
      </c>
      <c r="L13" s="13" t="s">
        <v>34</v>
      </c>
      <c r="M13" s="13" t="s">
        <v>34</v>
      </c>
      <c r="N13" s="13" t="s">
        <v>34</v>
      </c>
      <c r="O13" s="13" t="s">
        <v>34</v>
      </c>
      <c r="P13" s="13" t="s">
        <v>34</v>
      </c>
      <c r="Q13" s="13" t="s">
        <v>34</v>
      </c>
      <c r="R13" s="13" t="s">
        <v>34</v>
      </c>
      <c r="S13" s="13" t="s">
        <v>34</v>
      </c>
      <c r="T13" s="13" t="s">
        <v>34</v>
      </c>
      <c r="U13" s="13" t="s">
        <v>34</v>
      </c>
      <c r="V13" s="13" t="s">
        <v>34</v>
      </c>
      <c r="W13" s="13" t="s">
        <v>34</v>
      </c>
      <c r="X13" s="13" t="s">
        <v>34</v>
      </c>
      <c r="Y13" s="13" t="s">
        <v>34</v>
      </c>
      <c r="Z13" s="13" t="s">
        <v>34</v>
      </c>
      <c r="AA13" s="13" t="s">
        <v>34</v>
      </c>
      <c r="AB13" s="13" t="s">
        <v>34</v>
      </c>
      <c r="AC13" s="13" t="s">
        <v>34</v>
      </c>
      <c r="AD13" s="13" t="s">
        <v>34</v>
      </c>
    </row>
    <row r="14" spans="1:30">
      <c r="A14" s="26" t="s">
        <v>54</v>
      </c>
      <c r="B14" s="27">
        <v>61.71</v>
      </c>
      <c r="C14" s="27">
        <v>3</v>
      </c>
      <c r="D14" s="27">
        <v>0.6</v>
      </c>
      <c r="E14" s="27">
        <v>5.68</v>
      </c>
      <c r="F14" s="27">
        <v>0.28000000000000003</v>
      </c>
      <c r="G14" s="27">
        <v>0.06</v>
      </c>
      <c r="H14" s="28" t="s">
        <v>51</v>
      </c>
      <c r="I14" s="15" t="s">
        <v>34</v>
      </c>
      <c r="J14" s="13" t="s">
        <v>34</v>
      </c>
      <c r="K14" s="13" t="s">
        <v>34</v>
      </c>
      <c r="L14" s="13" t="s">
        <v>34</v>
      </c>
      <c r="M14" s="13" t="s">
        <v>34</v>
      </c>
      <c r="N14" s="13" t="s">
        <v>34</v>
      </c>
      <c r="O14" s="13" t="s">
        <v>34</v>
      </c>
      <c r="P14" s="13" t="s">
        <v>34</v>
      </c>
      <c r="Q14" s="13" t="s">
        <v>34</v>
      </c>
      <c r="R14" s="13" t="s">
        <v>34</v>
      </c>
      <c r="S14" s="13" t="s">
        <v>34</v>
      </c>
      <c r="T14" s="13" t="s">
        <v>34</v>
      </c>
      <c r="U14" s="13" t="s">
        <v>34</v>
      </c>
      <c r="V14" s="13" t="s">
        <v>34</v>
      </c>
      <c r="W14" s="13" t="s">
        <v>34</v>
      </c>
      <c r="X14" s="13" t="s">
        <v>34</v>
      </c>
      <c r="Y14" s="13" t="s">
        <v>34</v>
      </c>
      <c r="Z14" s="13" t="s">
        <v>34</v>
      </c>
      <c r="AA14" s="13" t="s">
        <v>34</v>
      </c>
      <c r="AB14" s="13" t="s">
        <v>34</v>
      </c>
      <c r="AC14" s="13" t="s">
        <v>34</v>
      </c>
      <c r="AD14" s="13" t="s">
        <v>34</v>
      </c>
    </row>
    <row r="15" spans="1:30">
      <c r="A15" s="29" t="s">
        <v>55</v>
      </c>
      <c r="B15" s="27">
        <v>103.69</v>
      </c>
      <c r="C15" s="27">
        <v>11</v>
      </c>
      <c r="D15" s="27">
        <v>1.6</v>
      </c>
      <c r="E15" s="30">
        <v>2602</v>
      </c>
      <c r="F15" s="27">
        <v>276</v>
      </c>
      <c r="G15" s="27">
        <v>40</v>
      </c>
      <c r="H15" s="28" t="s">
        <v>56</v>
      </c>
      <c r="I15" s="15" t="s">
        <v>34</v>
      </c>
      <c r="J15" s="13" t="s">
        <v>34</v>
      </c>
      <c r="K15" s="13" t="s">
        <v>34</v>
      </c>
      <c r="L15" s="13" t="s">
        <v>34</v>
      </c>
      <c r="M15" s="13" t="s">
        <v>34</v>
      </c>
      <c r="N15" s="13" t="s">
        <v>34</v>
      </c>
      <c r="O15" s="13" t="s">
        <v>34</v>
      </c>
      <c r="P15" s="13" t="s">
        <v>34</v>
      </c>
      <c r="Q15" s="13" t="s">
        <v>34</v>
      </c>
      <c r="R15" s="13" t="s">
        <v>34</v>
      </c>
      <c r="S15" s="13" t="s">
        <v>34</v>
      </c>
      <c r="T15" s="13" t="s">
        <v>34</v>
      </c>
      <c r="U15" s="13" t="s">
        <v>34</v>
      </c>
      <c r="V15" s="13" t="s">
        <v>34</v>
      </c>
      <c r="W15" s="13" t="s">
        <v>34</v>
      </c>
      <c r="X15" s="13" t="s">
        <v>34</v>
      </c>
      <c r="Y15" s="13" t="s">
        <v>34</v>
      </c>
      <c r="Z15" s="13" t="s">
        <v>34</v>
      </c>
      <c r="AA15" s="13" t="s">
        <v>34</v>
      </c>
      <c r="AB15" s="13" t="s">
        <v>34</v>
      </c>
      <c r="AC15" s="13" t="s">
        <v>34</v>
      </c>
      <c r="AD15" s="13" t="s">
        <v>34</v>
      </c>
    </row>
    <row r="16" spans="1:30">
      <c r="A16" s="29" t="s">
        <v>57</v>
      </c>
      <c r="B16" s="27">
        <v>93.28</v>
      </c>
      <c r="C16" s="27">
        <v>11</v>
      </c>
      <c r="D16" s="27">
        <v>1.6</v>
      </c>
      <c r="E16" s="30">
        <v>2325</v>
      </c>
      <c r="F16" s="27">
        <v>274</v>
      </c>
      <c r="G16" s="27">
        <v>40</v>
      </c>
      <c r="H16" s="28" t="s">
        <v>56</v>
      </c>
      <c r="I16" s="15" t="s">
        <v>34</v>
      </c>
      <c r="J16" s="13" t="s">
        <v>34</v>
      </c>
      <c r="K16" s="13" t="s">
        <v>34</v>
      </c>
      <c r="L16" s="13" t="s">
        <v>34</v>
      </c>
      <c r="M16" s="13" t="s">
        <v>34</v>
      </c>
      <c r="N16" s="13" t="s">
        <v>34</v>
      </c>
      <c r="O16" s="13" t="s">
        <v>34</v>
      </c>
      <c r="P16" s="13" t="s">
        <v>34</v>
      </c>
      <c r="Q16" s="13" t="s">
        <v>34</v>
      </c>
      <c r="R16" s="13" t="s">
        <v>34</v>
      </c>
      <c r="S16" s="13" t="s">
        <v>34</v>
      </c>
      <c r="T16" s="13" t="s">
        <v>34</v>
      </c>
      <c r="U16" s="13" t="s">
        <v>34</v>
      </c>
      <c r="V16" s="13" t="s">
        <v>34</v>
      </c>
      <c r="W16" s="13" t="s">
        <v>34</v>
      </c>
      <c r="X16" s="13" t="s">
        <v>34</v>
      </c>
      <c r="Y16" s="13" t="s">
        <v>34</v>
      </c>
      <c r="Z16" s="13" t="s">
        <v>34</v>
      </c>
      <c r="AA16" s="13" t="s">
        <v>34</v>
      </c>
      <c r="AB16" s="13" t="s">
        <v>34</v>
      </c>
      <c r="AC16" s="13" t="s">
        <v>34</v>
      </c>
      <c r="AD16" s="13" t="s">
        <v>34</v>
      </c>
    </row>
    <row r="17" spans="1:30">
      <c r="A17" s="29" t="s">
        <v>58</v>
      </c>
      <c r="B17" s="27">
        <v>97.17</v>
      </c>
      <c r="C17" s="27">
        <v>11</v>
      </c>
      <c r="D17" s="27">
        <v>1.6</v>
      </c>
      <c r="E17" s="30">
        <v>1676</v>
      </c>
      <c r="F17" s="27">
        <v>190</v>
      </c>
      <c r="G17" s="27">
        <v>28</v>
      </c>
      <c r="H17" s="28" t="s">
        <v>56</v>
      </c>
      <c r="I17" s="15" t="s">
        <v>34</v>
      </c>
      <c r="J17" s="13" t="s">
        <v>34</v>
      </c>
      <c r="K17" s="13" t="s">
        <v>34</v>
      </c>
      <c r="L17" s="13" t="s">
        <v>34</v>
      </c>
      <c r="M17" s="13" t="s">
        <v>34</v>
      </c>
      <c r="N17" s="13" t="s">
        <v>34</v>
      </c>
      <c r="O17" s="13" t="s">
        <v>34</v>
      </c>
      <c r="P17" s="13" t="s">
        <v>34</v>
      </c>
      <c r="Q17" s="13" t="s">
        <v>34</v>
      </c>
      <c r="R17" s="13" t="s">
        <v>34</v>
      </c>
      <c r="S17" s="13" t="s">
        <v>34</v>
      </c>
      <c r="T17" s="13" t="s">
        <v>34</v>
      </c>
      <c r="U17" s="13" t="s">
        <v>34</v>
      </c>
      <c r="V17" s="13" t="s">
        <v>34</v>
      </c>
      <c r="W17" s="13" t="s">
        <v>34</v>
      </c>
      <c r="X17" s="13" t="s">
        <v>34</v>
      </c>
      <c r="Y17" s="13" t="s">
        <v>34</v>
      </c>
      <c r="Z17" s="13" t="s">
        <v>34</v>
      </c>
      <c r="AA17" s="13" t="s">
        <v>34</v>
      </c>
      <c r="AB17" s="13" t="s">
        <v>34</v>
      </c>
      <c r="AC17" s="13" t="s">
        <v>34</v>
      </c>
      <c r="AD17" s="13" t="s">
        <v>34</v>
      </c>
    </row>
    <row r="18" spans="1:30">
      <c r="A18" s="29" t="s">
        <v>59</v>
      </c>
      <c r="B18" s="27">
        <v>97.72</v>
      </c>
      <c r="C18" s="27">
        <v>11</v>
      </c>
      <c r="D18" s="27">
        <v>1.6</v>
      </c>
      <c r="E18" s="30">
        <v>1389</v>
      </c>
      <c r="F18" s="27">
        <v>156</v>
      </c>
      <c r="G18" s="27">
        <v>23</v>
      </c>
      <c r="H18" s="28" t="s">
        <v>56</v>
      </c>
      <c r="I18" s="15" t="s">
        <v>34</v>
      </c>
      <c r="J18" s="13" t="s">
        <v>34</v>
      </c>
      <c r="K18" s="13" t="s">
        <v>34</v>
      </c>
      <c r="L18" s="13" t="s">
        <v>34</v>
      </c>
      <c r="M18" s="13" t="s">
        <v>34</v>
      </c>
      <c r="N18" s="13" t="s">
        <v>34</v>
      </c>
      <c r="O18" s="13" t="s">
        <v>34</v>
      </c>
      <c r="P18" s="13" t="s">
        <v>34</v>
      </c>
      <c r="Q18" s="13" t="s">
        <v>34</v>
      </c>
      <c r="R18" s="13" t="s">
        <v>34</v>
      </c>
      <c r="S18" s="13" t="s">
        <v>34</v>
      </c>
      <c r="T18" s="13" t="s">
        <v>34</v>
      </c>
      <c r="U18" s="13" t="s">
        <v>34</v>
      </c>
      <c r="V18" s="13" t="s">
        <v>34</v>
      </c>
      <c r="W18" s="13" t="s">
        <v>34</v>
      </c>
      <c r="X18" s="13" t="s">
        <v>34</v>
      </c>
      <c r="Y18" s="13" t="s">
        <v>34</v>
      </c>
      <c r="Z18" s="13" t="s">
        <v>34</v>
      </c>
      <c r="AA18" s="13" t="s">
        <v>34</v>
      </c>
      <c r="AB18" s="13" t="s">
        <v>34</v>
      </c>
      <c r="AC18" s="13" t="s">
        <v>34</v>
      </c>
      <c r="AD18" s="13" t="s">
        <v>34</v>
      </c>
    </row>
    <row r="19" spans="1:30">
      <c r="A19" s="29" t="s">
        <v>60</v>
      </c>
      <c r="B19" s="27">
        <v>94.27</v>
      </c>
      <c r="C19" s="27">
        <v>11</v>
      </c>
      <c r="D19" s="27">
        <v>1.6</v>
      </c>
      <c r="E19" s="30">
        <v>2016</v>
      </c>
      <c r="F19" s="27">
        <v>235</v>
      </c>
      <c r="G19" s="27">
        <v>34</v>
      </c>
      <c r="H19" s="28" t="s">
        <v>56</v>
      </c>
      <c r="I19" s="15" t="s">
        <v>34</v>
      </c>
      <c r="J19" s="13" t="s">
        <v>34</v>
      </c>
      <c r="K19" s="13" t="s">
        <v>34</v>
      </c>
      <c r="L19" s="13" t="s">
        <v>34</v>
      </c>
      <c r="M19" s="13" t="s">
        <v>34</v>
      </c>
      <c r="N19" s="13" t="s">
        <v>34</v>
      </c>
      <c r="O19" s="13" t="s">
        <v>34</v>
      </c>
      <c r="P19" s="13" t="s">
        <v>34</v>
      </c>
      <c r="Q19" s="13" t="s">
        <v>34</v>
      </c>
      <c r="R19" s="13" t="s">
        <v>34</v>
      </c>
      <c r="S19" s="13" t="s">
        <v>34</v>
      </c>
      <c r="T19" s="13" t="s">
        <v>34</v>
      </c>
      <c r="U19" s="13" t="s">
        <v>34</v>
      </c>
      <c r="V19" s="13" t="s">
        <v>34</v>
      </c>
      <c r="W19" s="13" t="s">
        <v>34</v>
      </c>
      <c r="X19" s="13" t="s">
        <v>34</v>
      </c>
      <c r="Y19" s="13" t="s">
        <v>34</v>
      </c>
      <c r="Z19" s="13" t="s">
        <v>34</v>
      </c>
      <c r="AA19" s="13" t="s">
        <v>34</v>
      </c>
      <c r="AB19" s="13" t="s">
        <v>34</v>
      </c>
      <c r="AC19" s="13" t="s">
        <v>34</v>
      </c>
      <c r="AD19" s="13" t="s">
        <v>34</v>
      </c>
    </row>
    <row r="20" spans="1:30">
      <c r="A20" s="26" t="s">
        <v>61</v>
      </c>
      <c r="B20" s="27">
        <v>95.52</v>
      </c>
      <c r="C20" s="27">
        <v>11</v>
      </c>
      <c r="D20" s="27">
        <v>1.6</v>
      </c>
      <c r="E20" s="31">
        <v>1885</v>
      </c>
      <c r="F20" s="31">
        <v>217</v>
      </c>
      <c r="G20" s="31">
        <v>32</v>
      </c>
      <c r="H20" s="28" t="s">
        <v>56</v>
      </c>
      <c r="I20" s="13" t="s">
        <v>34</v>
      </c>
      <c r="J20" s="13" t="s">
        <v>34</v>
      </c>
      <c r="K20" s="13" t="s">
        <v>34</v>
      </c>
      <c r="L20" s="13" t="s">
        <v>34</v>
      </c>
      <c r="M20" s="13" t="s">
        <v>34</v>
      </c>
      <c r="N20" s="13" t="s">
        <v>34</v>
      </c>
      <c r="O20" s="13" t="s">
        <v>34</v>
      </c>
      <c r="P20" s="13" t="s">
        <v>34</v>
      </c>
      <c r="Q20" s="13" t="s">
        <v>34</v>
      </c>
      <c r="R20" s="13" t="s">
        <v>34</v>
      </c>
      <c r="S20" s="13" t="s">
        <v>34</v>
      </c>
      <c r="T20" s="13" t="s">
        <v>34</v>
      </c>
      <c r="U20" s="13" t="s">
        <v>34</v>
      </c>
      <c r="V20" s="13" t="s">
        <v>34</v>
      </c>
      <c r="W20" s="13" t="s">
        <v>34</v>
      </c>
      <c r="X20" s="13" t="s">
        <v>34</v>
      </c>
      <c r="Y20" s="13" t="s">
        <v>34</v>
      </c>
      <c r="Z20" s="13" t="s">
        <v>34</v>
      </c>
      <c r="AA20" s="13" t="s">
        <v>34</v>
      </c>
      <c r="AB20" s="13" t="s">
        <v>34</v>
      </c>
      <c r="AC20" s="13" t="s">
        <v>34</v>
      </c>
      <c r="AD20" s="13" t="s">
        <v>34</v>
      </c>
    </row>
    <row r="21" spans="1:30">
      <c r="A21" s="26" t="s">
        <v>62</v>
      </c>
      <c r="B21" s="27">
        <v>93.9</v>
      </c>
      <c r="C21" s="27">
        <v>11</v>
      </c>
      <c r="D21" s="27">
        <v>1.6</v>
      </c>
      <c r="E21" s="31">
        <v>2468</v>
      </c>
      <c r="F21" s="31">
        <v>289</v>
      </c>
      <c r="G21" s="31">
        <v>42</v>
      </c>
      <c r="H21" s="28" t="s">
        <v>56</v>
      </c>
      <c r="I21" s="13" t="s">
        <v>34</v>
      </c>
      <c r="J21" s="13" t="s">
        <v>34</v>
      </c>
      <c r="K21" s="13" t="s">
        <v>34</v>
      </c>
      <c r="L21" s="13" t="s">
        <v>34</v>
      </c>
      <c r="M21" s="13" t="s">
        <v>34</v>
      </c>
      <c r="N21" s="13" t="s">
        <v>34</v>
      </c>
      <c r="O21" s="13" t="s">
        <v>34</v>
      </c>
      <c r="P21" s="13" t="s">
        <v>34</v>
      </c>
      <c r="Q21" s="13" t="s">
        <v>34</v>
      </c>
      <c r="R21" s="13" t="s">
        <v>34</v>
      </c>
      <c r="S21" s="13" t="s">
        <v>34</v>
      </c>
      <c r="T21" s="13" t="s">
        <v>34</v>
      </c>
      <c r="U21" s="13" t="s">
        <v>34</v>
      </c>
      <c r="V21" s="13" t="s">
        <v>34</v>
      </c>
      <c r="W21" s="13" t="s">
        <v>34</v>
      </c>
      <c r="X21" s="13" t="s">
        <v>34</v>
      </c>
      <c r="Y21" s="13" t="s">
        <v>34</v>
      </c>
      <c r="Z21" s="13" t="s">
        <v>34</v>
      </c>
      <c r="AA21" s="13" t="s">
        <v>34</v>
      </c>
      <c r="AB21" s="13" t="s">
        <v>34</v>
      </c>
      <c r="AC21" s="13" t="s">
        <v>34</v>
      </c>
      <c r="AD21" s="13" t="s">
        <v>34</v>
      </c>
    </row>
    <row r="22" spans="1:30">
      <c r="A22" s="26" t="s">
        <v>63</v>
      </c>
      <c r="B22" s="27">
        <v>94.67</v>
      </c>
      <c r="C22" s="27">
        <v>11</v>
      </c>
      <c r="D22" s="27">
        <v>1.6</v>
      </c>
      <c r="E22" s="31">
        <v>2116</v>
      </c>
      <c r="F22" s="31">
        <v>246</v>
      </c>
      <c r="G22" s="31">
        <v>36</v>
      </c>
      <c r="H22" s="28" t="s">
        <v>56</v>
      </c>
      <c r="I22" s="13" t="s">
        <v>34</v>
      </c>
      <c r="J22" s="13" t="s">
        <v>34</v>
      </c>
      <c r="K22" s="13" t="s">
        <v>34</v>
      </c>
      <c r="L22" s="13" t="s">
        <v>34</v>
      </c>
      <c r="M22" s="13" t="s">
        <v>34</v>
      </c>
      <c r="N22" s="13" t="s">
        <v>34</v>
      </c>
      <c r="O22" s="13" t="s">
        <v>34</v>
      </c>
      <c r="P22" s="13" t="s">
        <v>34</v>
      </c>
      <c r="Q22" s="13" t="s">
        <v>34</v>
      </c>
      <c r="R22" s="13" t="s">
        <v>34</v>
      </c>
      <c r="S22" s="13" t="s">
        <v>34</v>
      </c>
      <c r="T22" s="13" t="s">
        <v>34</v>
      </c>
      <c r="U22" s="13" t="s">
        <v>34</v>
      </c>
      <c r="V22" s="13" t="s">
        <v>34</v>
      </c>
      <c r="W22" s="13" t="s">
        <v>34</v>
      </c>
      <c r="X22" s="13" t="s">
        <v>34</v>
      </c>
      <c r="Y22" s="13" t="s">
        <v>34</v>
      </c>
      <c r="Z22" s="13" t="s">
        <v>34</v>
      </c>
      <c r="AA22" s="13" t="s">
        <v>34</v>
      </c>
      <c r="AB22" s="13" t="s">
        <v>34</v>
      </c>
      <c r="AC22" s="13" t="s">
        <v>34</v>
      </c>
      <c r="AD22" s="13" t="s">
        <v>34</v>
      </c>
    </row>
    <row r="23" spans="1:30">
      <c r="A23" s="29" t="s">
        <v>64</v>
      </c>
      <c r="B23" s="27">
        <v>113.67</v>
      </c>
      <c r="C23" s="27">
        <v>11</v>
      </c>
      <c r="D23" s="27">
        <v>1.6</v>
      </c>
      <c r="E23" s="31">
        <v>2819</v>
      </c>
      <c r="F23" s="31">
        <v>273</v>
      </c>
      <c r="G23" s="31">
        <v>40</v>
      </c>
      <c r="H23" s="28" t="s">
        <v>56</v>
      </c>
      <c r="I23" s="13" t="s">
        <v>34</v>
      </c>
      <c r="J23" s="13" t="s">
        <v>34</v>
      </c>
      <c r="K23" s="13" t="s">
        <v>34</v>
      </c>
      <c r="L23" s="13" t="s">
        <v>34</v>
      </c>
      <c r="M23" s="13" t="s">
        <v>34</v>
      </c>
      <c r="N23" s="13" t="s">
        <v>34</v>
      </c>
      <c r="O23" s="13" t="s">
        <v>34</v>
      </c>
      <c r="P23" s="13" t="s">
        <v>34</v>
      </c>
      <c r="Q23" s="13" t="s">
        <v>34</v>
      </c>
      <c r="R23" s="13" t="s">
        <v>34</v>
      </c>
      <c r="S23" s="13" t="s">
        <v>34</v>
      </c>
      <c r="T23" s="13" t="s">
        <v>34</v>
      </c>
      <c r="U23" s="13" t="s">
        <v>34</v>
      </c>
      <c r="V23" s="13" t="s">
        <v>34</v>
      </c>
      <c r="W23" s="13" t="s">
        <v>34</v>
      </c>
      <c r="X23" s="13" t="s">
        <v>34</v>
      </c>
      <c r="Y23" s="13" t="s">
        <v>34</v>
      </c>
      <c r="Z23" s="13" t="s">
        <v>34</v>
      </c>
      <c r="AA23" s="13" t="s">
        <v>34</v>
      </c>
      <c r="AB23" s="13" t="s">
        <v>34</v>
      </c>
      <c r="AC23" s="13" t="s">
        <v>34</v>
      </c>
      <c r="AD23" s="13" t="s">
        <v>34</v>
      </c>
    </row>
    <row r="24" spans="1:30">
      <c r="A24" s="26" t="s">
        <v>65</v>
      </c>
      <c r="B24" s="27">
        <v>90.7</v>
      </c>
      <c r="C24" s="27">
        <v>32</v>
      </c>
      <c r="D24" s="27">
        <v>4.2</v>
      </c>
      <c r="E24" s="31">
        <v>902</v>
      </c>
      <c r="F24" s="31">
        <v>318</v>
      </c>
      <c r="G24" s="31">
        <v>42</v>
      </c>
      <c r="H24" s="28" t="s">
        <v>56</v>
      </c>
      <c r="I24" s="13" t="s">
        <v>34</v>
      </c>
      <c r="J24" s="13" t="s">
        <v>34</v>
      </c>
      <c r="K24" s="13" t="s">
        <v>34</v>
      </c>
      <c r="L24" s="13" t="s">
        <v>34</v>
      </c>
      <c r="M24" s="13" t="s">
        <v>34</v>
      </c>
      <c r="N24" s="13" t="s">
        <v>34</v>
      </c>
      <c r="O24" s="13" t="s">
        <v>34</v>
      </c>
      <c r="P24" s="13" t="s">
        <v>34</v>
      </c>
      <c r="Q24" s="13" t="s">
        <v>34</v>
      </c>
      <c r="R24" s="13" t="s">
        <v>34</v>
      </c>
      <c r="S24" s="13" t="s">
        <v>34</v>
      </c>
      <c r="T24" s="13" t="s">
        <v>34</v>
      </c>
      <c r="U24" s="13" t="s">
        <v>34</v>
      </c>
      <c r="V24" s="13" t="s">
        <v>34</v>
      </c>
      <c r="W24" s="13" t="s">
        <v>34</v>
      </c>
      <c r="X24" s="13" t="s">
        <v>34</v>
      </c>
      <c r="Y24" s="13" t="s">
        <v>34</v>
      </c>
      <c r="Z24" s="13" t="s">
        <v>34</v>
      </c>
      <c r="AA24" s="13" t="s">
        <v>34</v>
      </c>
      <c r="AB24" s="13" t="s">
        <v>34</v>
      </c>
      <c r="AC24" s="13" t="s">
        <v>34</v>
      </c>
      <c r="AD24" s="13" t="s">
        <v>34</v>
      </c>
    </row>
    <row r="25" spans="1:30">
      <c r="A25" s="26" t="s">
        <v>66</v>
      </c>
      <c r="B25" s="27">
        <v>102.41</v>
      </c>
      <c r="C25" s="27">
        <v>32</v>
      </c>
      <c r="D25" s="27">
        <v>4.2</v>
      </c>
      <c r="E25" s="31">
        <v>3072</v>
      </c>
      <c r="F25" s="31">
        <v>960</v>
      </c>
      <c r="G25" s="31">
        <v>126</v>
      </c>
      <c r="H25" s="28" t="s">
        <v>56</v>
      </c>
      <c r="I25" s="13" t="s">
        <v>34</v>
      </c>
      <c r="J25" s="13" t="s">
        <v>34</v>
      </c>
      <c r="K25" s="13" t="s">
        <v>34</v>
      </c>
      <c r="L25" s="13" t="s">
        <v>34</v>
      </c>
      <c r="M25" s="13" t="s">
        <v>34</v>
      </c>
      <c r="N25" s="13" t="s">
        <v>34</v>
      </c>
      <c r="O25" s="13" t="s">
        <v>34</v>
      </c>
      <c r="P25" s="13" t="s">
        <v>34</v>
      </c>
      <c r="Q25" s="13" t="s">
        <v>34</v>
      </c>
      <c r="R25" s="13" t="s">
        <v>34</v>
      </c>
      <c r="S25" s="13" t="s">
        <v>34</v>
      </c>
      <c r="T25" s="13" t="s">
        <v>34</v>
      </c>
      <c r="U25" s="13" t="s">
        <v>34</v>
      </c>
      <c r="V25" s="13" t="s">
        <v>34</v>
      </c>
      <c r="W25" s="13" t="s">
        <v>34</v>
      </c>
      <c r="X25" s="13" t="s">
        <v>34</v>
      </c>
      <c r="Y25" s="13" t="s">
        <v>34</v>
      </c>
      <c r="Z25" s="13" t="s">
        <v>34</v>
      </c>
      <c r="AA25" s="13" t="s">
        <v>34</v>
      </c>
      <c r="AB25" s="13" t="s">
        <v>34</v>
      </c>
      <c r="AC25" s="13" t="s">
        <v>34</v>
      </c>
      <c r="AD25" s="13" t="s">
        <v>34</v>
      </c>
    </row>
    <row r="26" spans="1:30">
      <c r="A26" s="26" t="s">
        <v>67</v>
      </c>
      <c r="B26" s="27">
        <v>75</v>
      </c>
      <c r="C26" s="27">
        <v>32</v>
      </c>
      <c r="D26" s="27">
        <v>4.2</v>
      </c>
      <c r="E26" s="31">
        <v>2850</v>
      </c>
      <c r="F26" s="31">
        <v>1216</v>
      </c>
      <c r="G26" s="31">
        <v>160</v>
      </c>
      <c r="H26" s="28" t="s">
        <v>56</v>
      </c>
      <c r="I26" s="13" t="s">
        <v>34</v>
      </c>
      <c r="J26" s="13" t="s">
        <v>34</v>
      </c>
      <c r="K26" s="13" t="s">
        <v>34</v>
      </c>
      <c r="L26" s="13" t="s">
        <v>34</v>
      </c>
      <c r="M26" s="13" t="s">
        <v>34</v>
      </c>
      <c r="N26" s="13" t="s">
        <v>34</v>
      </c>
      <c r="O26" s="13" t="s">
        <v>34</v>
      </c>
      <c r="P26" s="13" t="s">
        <v>34</v>
      </c>
      <c r="Q26" s="13" t="s">
        <v>34</v>
      </c>
      <c r="R26" s="13" t="s">
        <v>34</v>
      </c>
      <c r="S26" s="13" t="s">
        <v>34</v>
      </c>
      <c r="T26" s="13" t="s">
        <v>34</v>
      </c>
      <c r="U26" s="13" t="s">
        <v>34</v>
      </c>
      <c r="V26" s="13" t="s">
        <v>34</v>
      </c>
      <c r="W26" s="13" t="s">
        <v>34</v>
      </c>
      <c r="X26" s="13" t="s">
        <v>34</v>
      </c>
      <c r="Y26" s="13" t="s">
        <v>34</v>
      </c>
      <c r="Z26" s="13" t="s">
        <v>34</v>
      </c>
      <c r="AA26" s="13" t="s">
        <v>34</v>
      </c>
      <c r="AB26" s="13" t="s">
        <v>34</v>
      </c>
      <c r="AC26" s="13" t="s">
        <v>34</v>
      </c>
      <c r="AD26" s="13" t="s">
        <v>34</v>
      </c>
    </row>
    <row r="27" spans="1:30">
      <c r="A27" s="26" t="s">
        <v>68</v>
      </c>
      <c r="B27" s="27">
        <v>85.97</v>
      </c>
      <c r="C27" s="27">
        <v>32</v>
      </c>
      <c r="D27" s="27">
        <v>4.2</v>
      </c>
      <c r="E27" s="31">
        <v>2407</v>
      </c>
      <c r="F27" s="31">
        <v>896</v>
      </c>
      <c r="G27" s="31">
        <v>118</v>
      </c>
      <c r="H27" s="28" t="s">
        <v>56</v>
      </c>
      <c r="I27" s="13" t="s">
        <v>34</v>
      </c>
      <c r="J27" s="13" t="s">
        <v>34</v>
      </c>
      <c r="K27" s="13" t="s">
        <v>34</v>
      </c>
      <c r="L27" s="13" t="s">
        <v>34</v>
      </c>
      <c r="M27" s="13" t="s">
        <v>34</v>
      </c>
      <c r="N27" s="13" t="s">
        <v>34</v>
      </c>
      <c r="O27" s="13" t="s">
        <v>34</v>
      </c>
      <c r="P27" s="13" t="s">
        <v>34</v>
      </c>
      <c r="Q27" s="13" t="s">
        <v>34</v>
      </c>
      <c r="R27" s="13" t="s">
        <v>34</v>
      </c>
      <c r="S27" s="13" t="s">
        <v>34</v>
      </c>
      <c r="T27" s="13" t="s">
        <v>34</v>
      </c>
      <c r="U27" s="13" t="s">
        <v>34</v>
      </c>
      <c r="V27" s="13" t="s">
        <v>34</v>
      </c>
      <c r="W27" s="13" t="s">
        <v>34</v>
      </c>
      <c r="X27" s="13" t="s">
        <v>34</v>
      </c>
      <c r="Y27" s="13" t="s">
        <v>34</v>
      </c>
      <c r="Z27" s="13" t="s">
        <v>34</v>
      </c>
      <c r="AA27" s="13" t="s">
        <v>34</v>
      </c>
      <c r="AB27" s="13" t="s">
        <v>34</v>
      </c>
      <c r="AC27" s="13" t="s">
        <v>34</v>
      </c>
      <c r="AD27" s="13" t="s">
        <v>34</v>
      </c>
    </row>
    <row r="28" spans="1:30">
      <c r="A28" s="29" t="s">
        <v>69</v>
      </c>
      <c r="B28" s="31">
        <v>118.17</v>
      </c>
      <c r="C28" s="31">
        <v>32</v>
      </c>
      <c r="D28" s="31">
        <v>4.2</v>
      </c>
      <c r="E28" s="31">
        <v>975</v>
      </c>
      <c r="F28" s="31">
        <v>264</v>
      </c>
      <c r="G28" s="31">
        <v>35</v>
      </c>
      <c r="H28" s="28" t="s">
        <v>56</v>
      </c>
      <c r="I28" s="13" t="s">
        <v>34</v>
      </c>
      <c r="J28" s="13" t="s">
        <v>34</v>
      </c>
      <c r="K28" s="13" t="s">
        <v>34</v>
      </c>
      <c r="L28" s="13" t="s">
        <v>34</v>
      </c>
      <c r="M28" s="13" t="s">
        <v>34</v>
      </c>
      <c r="N28" s="13" t="s">
        <v>34</v>
      </c>
      <c r="O28" s="13" t="s">
        <v>34</v>
      </c>
      <c r="P28" s="13" t="s">
        <v>34</v>
      </c>
      <c r="Q28" s="13" t="s">
        <v>34</v>
      </c>
      <c r="R28" s="13" t="s">
        <v>34</v>
      </c>
      <c r="S28" s="13" t="s">
        <v>34</v>
      </c>
      <c r="T28" s="13" t="s">
        <v>34</v>
      </c>
      <c r="U28" s="13" t="s">
        <v>34</v>
      </c>
      <c r="V28" s="13" t="s">
        <v>34</v>
      </c>
      <c r="W28" s="13" t="s">
        <v>34</v>
      </c>
      <c r="X28" s="13" t="s">
        <v>34</v>
      </c>
      <c r="Y28" s="13" t="s">
        <v>34</v>
      </c>
      <c r="Z28" s="13" t="s">
        <v>34</v>
      </c>
      <c r="AA28" s="13" t="s">
        <v>34</v>
      </c>
      <c r="AB28" s="13" t="s">
        <v>34</v>
      </c>
      <c r="AC28" s="13" t="s">
        <v>34</v>
      </c>
      <c r="AD28" s="13" t="s">
        <v>34</v>
      </c>
    </row>
    <row r="29" spans="1:30">
      <c r="A29" s="29" t="s">
        <v>70</v>
      </c>
      <c r="B29" s="31">
        <v>111.84</v>
      </c>
      <c r="C29" s="31">
        <v>32</v>
      </c>
      <c r="D29" s="31">
        <v>4.2</v>
      </c>
      <c r="E29" s="31">
        <v>895</v>
      </c>
      <c r="F29" s="31">
        <v>256</v>
      </c>
      <c r="G29" s="31">
        <v>34</v>
      </c>
      <c r="H29" s="28" t="s">
        <v>56</v>
      </c>
      <c r="I29" s="13" t="s">
        <v>34</v>
      </c>
      <c r="J29" s="13" t="s">
        <v>34</v>
      </c>
      <c r="K29" s="13" t="s">
        <v>34</v>
      </c>
      <c r="L29" s="13" t="s">
        <v>34</v>
      </c>
      <c r="M29" s="13" t="s">
        <v>34</v>
      </c>
      <c r="N29" s="13" t="s">
        <v>34</v>
      </c>
      <c r="O29" s="13" t="s">
        <v>34</v>
      </c>
      <c r="P29" s="13" t="s">
        <v>34</v>
      </c>
      <c r="Q29" s="13" t="s">
        <v>34</v>
      </c>
      <c r="R29" s="13" t="s">
        <v>34</v>
      </c>
      <c r="S29" s="13" t="s">
        <v>34</v>
      </c>
      <c r="T29" s="13" t="s">
        <v>34</v>
      </c>
      <c r="U29" s="13" t="s">
        <v>34</v>
      </c>
      <c r="V29" s="13" t="s">
        <v>34</v>
      </c>
      <c r="W29" s="13" t="s">
        <v>34</v>
      </c>
      <c r="X29" s="13" t="s">
        <v>34</v>
      </c>
      <c r="Y29" s="13" t="s">
        <v>34</v>
      </c>
      <c r="Z29" s="13" t="s">
        <v>34</v>
      </c>
      <c r="AA29" s="13" t="s">
        <v>34</v>
      </c>
      <c r="AB29" s="13" t="s">
        <v>34</v>
      </c>
      <c r="AC29" s="13" t="s">
        <v>34</v>
      </c>
      <c r="AD29" s="13" t="s">
        <v>34</v>
      </c>
    </row>
    <row r="30" spans="1:30">
      <c r="A30" s="29" t="s">
        <v>71</v>
      </c>
      <c r="B30" s="31">
        <v>105.51</v>
      </c>
      <c r="C30" s="31">
        <v>32</v>
      </c>
      <c r="D30" s="31">
        <v>4.2</v>
      </c>
      <c r="E30" s="31">
        <v>1096</v>
      </c>
      <c r="F30" s="31">
        <v>332</v>
      </c>
      <c r="G30" s="31">
        <v>44</v>
      </c>
      <c r="H30" s="28" t="s">
        <v>56</v>
      </c>
      <c r="I30" s="13" t="s">
        <v>34</v>
      </c>
      <c r="J30" s="13" t="s">
        <v>34</v>
      </c>
      <c r="K30" s="13" t="s">
        <v>34</v>
      </c>
      <c r="L30" s="13" t="s">
        <v>34</v>
      </c>
      <c r="M30" s="13" t="s">
        <v>34</v>
      </c>
      <c r="N30" s="13" t="s">
        <v>34</v>
      </c>
      <c r="O30" s="13" t="s">
        <v>34</v>
      </c>
      <c r="P30" s="13" t="s">
        <v>34</v>
      </c>
      <c r="Q30" s="13" t="s">
        <v>34</v>
      </c>
      <c r="R30" s="13" t="s">
        <v>34</v>
      </c>
      <c r="S30" s="13" t="s">
        <v>34</v>
      </c>
      <c r="T30" s="13" t="s">
        <v>34</v>
      </c>
      <c r="U30" s="13" t="s">
        <v>34</v>
      </c>
      <c r="V30" s="13" t="s">
        <v>34</v>
      </c>
      <c r="W30" s="13" t="s">
        <v>34</v>
      </c>
      <c r="X30" s="13" t="s">
        <v>34</v>
      </c>
      <c r="Y30" s="13" t="s">
        <v>34</v>
      </c>
      <c r="Z30" s="13" t="s">
        <v>34</v>
      </c>
      <c r="AA30" s="13" t="s">
        <v>34</v>
      </c>
      <c r="AB30" s="13" t="s">
        <v>34</v>
      </c>
      <c r="AC30" s="13" t="s">
        <v>34</v>
      </c>
      <c r="AD30" s="13" t="s">
        <v>34</v>
      </c>
    </row>
    <row r="31" spans="1:30">
      <c r="A31" s="29" t="s">
        <v>72</v>
      </c>
      <c r="B31" s="27">
        <v>0</v>
      </c>
      <c r="C31" s="27">
        <v>7.2</v>
      </c>
      <c r="D31" s="27">
        <v>3.6</v>
      </c>
      <c r="E31" s="30">
        <v>1640</v>
      </c>
      <c r="F31" s="27">
        <v>126</v>
      </c>
      <c r="G31" s="27">
        <v>63</v>
      </c>
      <c r="H31" s="28" t="s">
        <v>56</v>
      </c>
      <c r="I31" s="15" t="s">
        <v>34</v>
      </c>
      <c r="J31" s="13" t="s">
        <v>34</v>
      </c>
      <c r="K31" s="13" t="s">
        <v>34</v>
      </c>
      <c r="L31" s="13" t="s">
        <v>34</v>
      </c>
      <c r="M31" s="13" t="s">
        <v>34</v>
      </c>
      <c r="N31" s="13" t="s">
        <v>34</v>
      </c>
      <c r="O31" s="13" t="s">
        <v>34</v>
      </c>
      <c r="P31" s="13" t="s">
        <v>34</v>
      </c>
      <c r="Q31" s="13" t="s">
        <v>34</v>
      </c>
      <c r="R31" s="13" t="s">
        <v>34</v>
      </c>
      <c r="S31" s="13" t="s">
        <v>34</v>
      </c>
      <c r="T31" s="13" t="s">
        <v>34</v>
      </c>
      <c r="U31" s="13" t="s">
        <v>34</v>
      </c>
      <c r="V31" s="13" t="s">
        <v>34</v>
      </c>
      <c r="W31" s="13" t="s">
        <v>34</v>
      </c>
      <c r="X31" s="13" t="s">
        <v>34</v>
      </c>
      <c r="Y31" s="13" t="s">
        <v>34</v>
      </c>
      <c r="Z31" s="13" t="s">
        <v>34</v>
      </c>
      <c r="AA31" s="13" t="s">
        <v>34</v>
      </c>
      <c r="AB31" s="13" t="s">
        <v>34</v>
      </c>
      <c r="AC31" s="13" t="s">
        <v>34</v>
      </c>
      <c r="AD31" s="13" t="s">
        <v>34</v>
      </c>
    </row>
    <row r="32" spans="1:30">
      <c r="A32" s="29" t="s">
        <v>73</v>
      </c>
      <c r="B32" s="27">
        <v>61.46</v>
      </c>
      <c r="C32" s="27">
        <v>3</v>
      </c>
      <c r="D32" s="27">
        <v>0.6</v>
      </c>
      <c r="E32" s="27">
        <v>0.15</v>
      </c>
      <c r="F32" s="27">
        <v>0.01</v>
      </c>
      <c r="G32" s="27">
        <v>0</v>
      </c>
      <c r="H32" s="28" t="s">
        <v>49</v>
      </c>
      <c r="I32" s="15" t="s">
        <v>34</v>
      </c>
      <c r="J32" s="13" t="s">
        <v>34</v>
      </c>
      <c r="K32" s="13" t="s">
        <v>34</v>
      </c>
      <c r="L32" s="13" t="s">
        <v>34</v>
      </c>
      <c r="M32" s="13" t="s">
        <v>34</v>
      </c>
      <c r="N32" s="13" t="s">
        <v>34</v>
      </c>
      <c r="O32" s="13" t="s">
        <v>34</v>
      </c>
      <c r="P32" s="13" t="s">
        <v>34</v>
      </c>
      <c r="Q32" s="13" t="s">
        <v>34</v>
      </c>
      <c r="R32" s="13" t="s">
        <v>34</v>
      </c>
      <c r="S32" s="13" t="s">
        <v>34</v>
      </c>
      <c r="T32" s="13" t="s">
        <v>34</v>
      </c>
      <c r="U32" s="13" t="s">
        <v>34</v>
      </c>
      <c r="V32" s="13" t="s">
        <v>34</v>
      </c>
      <c r="W32" s="13" t="s">
        <v>34</v>
      </c>
      <c r="X32" s="13" t="s">
        <v>34</v>
      </c>
      <c r="Y32" s="13" t="s">
        <v>34</v>
      </c>
      <c r="Z32" s="13" t="s">
        <v>34</v>
      </c>
      <c r="AA32" s="13" t="s">
        <v>34</v>
      </c>
      <c r="AB32" s="13" t="s">
        <v>34</v>
      </c>
      <c r="AC32" s="13" t="s">
        <v>34</v>
      </c>
      <c r="AD32" s="13" t="s">
        <v>34</v>
      </c>
    </row>
    <row r="33" spans="1:30">
      <c r="A33" s="29" t="s">
        <v>74</v>
      </c>
      <c r="B33" s="27">
        <v>0</v>
      </c>
      <c r="C33" s="27">
        <v>3.2</v>
      </c>
      <c r="D33" s="27">
        <v>0.63</v>
      </c>
      <c r="E33" s="27">
        <v>0.03</v>
      </c>
      <c r="F33" s="27">
        <v>0</v>
      </c>
      <c r="G33" s="27">
        <v>0</v>
      </c>
      <c r="H33" s="28" t="s">
        <v>49</v>
      </c>
      <c r="I33" s="15" t="s">
        <v>34</v>
      </c>
      <c r="J33" s="13" t="s">
        <v>34</v>
      </c>
      <c r="K33" s="13" t="s">
        <v>34</v>
      </c>
      <c r="L33" s="13" t="s">
        <v>34</v>
      </c>
      <c r="M33" s="13" t="s">
        <v>34</v>
      </c>
      <c r="N33" s="13" t="s">
        <v>34</v>
      </c>
      <c r="O33" s="13" t="s">
        <v>34</v>
      </c>
      <c r="P33" s="13" t="s">
        <v>34</v>
      </c>
      <c r="Q33" s="13" t="s">
        <v>34</v>
      </c>
      <c r="R33" s="13" t="s">
        <v>34</v>
      </c>
      <c r="S33" s="13" t="s">
        <v>34</v>
      </c>
      <c r="T33" s="13" t="s">
        <v>34</v>
      </c>
      <c r="U33" s="13" t="s">
        <v>34</v>
      </c>
      <c r="V33" s="13" t="s">
        <v>34</v>
      </c>
      <c r="W33" s="13" t="s">
        <v>34</v>
      </c>
      <c r="X33" s="13" t="s">
        <v>34</v>
      </c>
      <c r="Y33" s="13" t="s">
        <v>34</v>
      </c>
      <c r="Z33" s="13" t="s">
        <v>34</v>
      </c>
      <c r="AA33" s="13" t="s">
        <v>34</v>
      </c>
      <c r="AB33" s="13" t="s">
        <v>34</v>
      </c>
      <c r="AC33" s="13" t="s">
        <v>34</v>
      </c>
      <c r="AD33" s="13" t="s">
        <v>34</v>
      </c>
    </row>
    <row r="34" spans="1:30">
      <c r="A34" s="29" t="s">
        <v>75</v>
      </c>
      <c r="B34" s="27">
        <v>73.84</v>
      </c>
      <c r="C34" s="27">
        <v>1.1000000000000001</v>
      </c>
      <c r="D34" s="27">
        <v>0.11</v>
      </c>
      <c r="E34" s="27">
        <v>9.4499999999999993</v>
      </c>
      <c r="F34" s="27">
        <v>0.14000000000000001</v>
      </c>
      <c r="G34" s="27">
        <v>0.01</v>
      </c>
      <c r="H34" s="28" t="s">
        <v>51</v>
      </c>
      <c r="I34" s="15" t="s">
        <v>34</v>
      </c>
      <c r="J34" s="13" t="s">
        <v>34</v>
      </c>
      <c r="K34" s="13" t="s">
        <v>34</v>
      </c>
      <c r="L34" s="13" t="s">
        <v>34</v>
      </c>
      <c r="M34" s="13" t="s">
        <v>34</v>
      </c>
      <c r="N34" s="13" t="s">
        <v>34</v>
      </c>
      <c r="O34" s="13" t="s">
        <v>34</v>
      </c>
      <c r="P34" s="13" t="s">
        <v>34</v>
      </c>
      <c r="Q34" s="13" t="s">
        <v>34</v>
      </c>
      <c r="R34" s="13" t="s">
        <v>34</v>
      </c>
      <c r="S34" s="13" t="s">
        <v>34</v>
      </c>
      <c r="T34" s="13" t="s">
        <v>34</v>
      </c>
      <c r="U34" s="13" t="s">
        <v>34</v>
      </c>
      <c r="V34" s="13" t="s">
        <v>34</v>
      </c>
      <c r="W34" s="13" t="s">
        <v>34</v>
      </c>
      <c r="X34" s="13" t="s">
        <v>34</v>
      </c>
      <c r="Y34" s="13" t="s">
        <v>34</v>
      </c>
      <c r="Z34" s="13" t="s">
        <v>34</v>
      </c>
      <c r="AA34" s="13" t="s">
        <v>34</v>
      </c>
      <c r="AB34" s="13" t="s">
        <v>34</v>
      </c>
      <c r="AC34" s="13" t="s">
        <v>34</v>
      </c>
      <c r="AD34" s="13" t="s">
        <v>34</v>
      </c>
    </row>
    <row r="35" spans="1:30">
      <c r="A35" s="29" t="s">
        <v>76</v>
      </c>
      <c r="B35" s="27">
        <v>68.44</v>
      </c>
      <c r="C35" s="27">
        <v>1.1000000000000001</v>
      </c>
      <c r="D35" s="27">
        <v>0.11</v>
      </c>
      <c r="E35" s="27">
        <v>5.75</v>
      </c>
      <c r="F35" s="27">
        <v>0.09</v>
      </c>
      <c r="G35" s="27">
        <v>0.01</v>
      </c>
      <c r="H35" s="28" t="s">
        <v>51</v>
      </c>
      <c r="I35" s="15" t="s">
        <v>34</v>
      </c>
      <c r="J35" s="13" t="s">
        <v>34</v>
      </c>
      <c r="K35" s="13" t="s">
        <v>34</v>
      </c>
      <c r="L35" s="13" t="s">
        <v>34</v>
      </c>
      <c r="M35" s="13" t="s">
        <v>34</v>
      </c>
      <c r="N35" s="13" t="s">
        <v>34</v>
      </c>
      <c r="O35" s="13" t="s">
        <v>34</v>
      </c>
      <c r="P35" s="13" t="s">
        <v>34</v>
      </c>
      <c r="Q35" s="13" t="s">
        <v>34</v>
      </c>
      <c r="R35" s="13" t="s">
        <v>34</v>
      </c>
      <c r="S35" s="13" t="s">
        <v>34</v>
      </c>
      <c r="T35" s="13" t="s">
        <v>34</v>
      </c>
      <c r="U35" s="13" t="s">
        <v>34</v>
      </c>
      <c r="V35" s="13" t="s">
        <v>34</v>
      </c>
      <c r="W35" s="13" t="s">
        <v>34</v>
      </c>
      <c r="X35" s="13" t="s">
        <v>34</v>
      </c>
      <c r="Y35" s="13" t="s">
        <v>34</v>
      </c>
      <c r="Z35" s="13" t="s">
        <v>34</v>
      </c>
      <c r="AA35" s="13" t="s">
        <v>34</v>
      </c>
      <c r="AB35" s="13" t="s">
        <v>34</v>
      </c>
      <c r="AC35" s="13" t="s">
        <v>34</v>
      </c>
      <c r="AD35" s="13" t="s">
        <v>34</v>
      </c>
    </row>
    <row r="36" spans="1:30">
      <c r="A36" s="29" t="s">
        <v>77</v>
      </c>
      <c r="B36" s="27">
        <v>71.06</v>
      </c>
      <c r="C36" s="27">
        <v>1.1000000000000001</v>
      </c>
      <c r="D36" s="27">
        <v>0.11</v>
      </c>
      <c r="E36" s="27">
        <v>8.8800000000000008</v>
      </c>
      <c r="F36" s="27">
        <v>0.14000000000000001</v>
      </c>
      <c r="G36" s="27">
        <v>0.01</v>
      </c>
      <c r="H36" s="28" t="s">
        <v>51</v>
      </c>
      <c r="I36" s="15" t="s">
        <v>34</v>
      </c>
      <c r="J36" s="13" t="s">
        <v>34</v>
      </c>
      <c r="K36" s="13" t="s">
        <v>34</v>
      </c>
      <c r="L36" s="13" t="s">
        <v>34</v>
      </c>
      <c r="M36" s="13" t="s">
        <v>34</v>
      </c>
      <c r="N36" s="13" t="s">
        <v>34</v>
      </c>
      <c r="O36" s="13" t="s">
        <v>34</v>
      </c>
      <c r="P36" s="13" t="s">
        <v>34</v>
      </c>
      <c r="Q36" s="13" t="s">
        <v>34</v>
      </c>
      <c r="R36" s="13" t="s">
        <v>34</v>
      </c>
      <c r="S36" s="13" t="s">
        <v>34</v>
      </c>
      <c r="T36" s="13" t="s">
        <v>34</v>
      </c>
      <c r="U36" s="13" t="s">
        <v>34</v>
      </c>
      <c r="V36" s="13" t="s">
        <v>34</v>
      </c>
      <c r="W36" s="13" t="s">
        <v>34</v>
      </c>
      <c r="X36" s="13" t="s">
        <v>34</v>
      </c>
      <c r="Y36" s="13" t="s">
        <v>34</v>
      </c>
      <c r="Z36" s="13" t="s">
        <v>34</v>
      </c>
      <c r="AA36" s="13" t="s">
        <v>34</v>
      </c>
      <c r="AB36" s="13" t="s">
        <v>34</v>
      </c>
      <c r="AC36" s="13" t="s">
        <v>34</v>
      </c>
      <c r="AD36" s="13" t="s">
        <v>34</v>
      </c>
    </row>
    <row r="37" spans="1:30">
      <c r="A37" s="32" t="s">
        <v>78</v>
      </c>
      <c r="B37" s="33">
        <v>81.55</v>
      </c>
      <c r="C37" s="33">
        <v>1.1000000000000001</v>
      </c>
      <c r="D37" s="33">
        <v>0.11</v>
      </c>
      <c r="E37" s="33">
        <v>9.7899999999999991</v>
      </c>
      <c r="F37" s="33">
        <v>0.13</v>
      </c>
      <c r="G37" s="33">
        <v>0.01</v>
      </c>
      <c r="H37" s="34" t="s">
        <v>51</v>
      </c>
      <c r="I37" s="15" t="s">
        <v>34</v>
      </c>
      <c r="J37" s="13" t="s">
        <v>34</v>
      </c>
      <c r="K37" s="13" t="s">
        <v>34</v>
      </c>
      <c r="L37" s="13" t="s">
        <v>34</v>
      </c>
      <c r="M37" s="13" t="s">
        <v>34</v>
      </c>
      <c r="N37" s="13" t="s">
        <v>34</v>
      </c>
      <c r="O37" s="13" t="s">
        <v>34</v>
      </c>
      <c r="P37" s="13" t="s">
        <v>34</v>
      </c>
      <c r="Q37" s="13" t="s">
        <v>34</v>
      </c>
      <c r="R37" s="13" t="s">
        <v>34</v>
      </c>
      <c r="S37" s="13" t="s">
        <v>34</v>
      </c>
      <c r="T37" s="13" t="s">
        <v>34</v>
      </c>
      <c r="U37" s="13" t="s">
        <v>34</v>
      </c>
      <c r="V37" s="13" t="s">
        <v>34</v>
      </c>
      <c r="W37" s="13" t="s">
        <v>34</v>
      </c>
      <c r="X37" s="13" t="s">
        <v>34</v>
      </c>
      <c r="Y37" s="13" t="s">
        <v>34</v>
      </c>
      <c r="Z37" s="13" t="s">
        <v>34</v>
      </c>
      <c r="AA37" s="13" t="s">
        <v>34</v>
      </c>
      <c r="AB37" s="13" t="s">
        <v>34</v>
      </c>
      <c r="AC37" s="13" t="s">
        <v>34</v>
      </c>
      <c r="AD37" s="13" t="s">
        <v>34</v>
      </c>
    </row>
    <row r="38" spans="1:30">
      <c r="A38" s="35" t="s">
        <v>34</v>
      </c>
      <c r="B38" s="13" t="s">
        <v>34</v>
      </c>
      <c r="C38" s="13" t="s">
        <v>34</v>
      </c>
      <c r="D38" s="13" t="s">
        <v>34</v>
      </c>
      <c r="E38" s="13" t="s">
        <v>34</v>
      </c>
      <c r="F38" s="13" t="s">
        <v>34</v>
      </c>
      <c r="G38" s="13" t="s">
        <v>34</v>
      </c>
      <c r="H38" s="13" t="s">
        <v>34</v>
      </c>
      <c r="I38" s="13" t="s">
        <v>34</v>
      </c>
      <c r="J38" s="13" t="s">
        <v>34</v>
      </c>
      <c r="K38" s="13" t="s">
        <v>34</v>
      </c>
      <c r="L38" s="13" t="s">
        <v>34</v>
      </c>
      <c r="M38" s="13" t="s">
        <v>34</v>
      </c>
      <c r="N38" s="13" t="s">
        <v>34</v>
      </c>
      <c r="O38" s="13" t="s">
        <v>34</v>
      </c>
      <c r="P38" s="13" t="s">
        <v>34</v>
      </c>
      <c r="Q38" s="13" t="s">
        <v>34</v>
      </c>
      <c r="R38" s="13" t="s">
        <v>34</v>
      </c>
      <c r="S38" s="13" t="s">
        <v>34</v>
      </c>
      <c r="T38" s="13" t="s">
        <v>34</v>
      </c>
      <c r="U38" s="13" t="s">
        <v>34</v>
      </c>
      <c r="V38" s="13" t="s">
        <v>34</v>
      </c>
      <c r="W38" s="13" t="s">
        <v>34</v>
      </c>
      <c r="X38" s="13" t="s">
        <v>34</v>
      </c>
      <c r="Y38" s="13" t="s">
        <v>34</v>
      </c>
      <c r="Z38" s="13" t="s">
        <v>34</v>
      </c>
      <c r="AA38" s="13" t="s">
        <v>34</v>
      </c>
      <c r="AB38" s="13" t="s">
        <v>34</v>
      </c>
      <c r="AC38" s="13" t="s">
        <v>34</v>
      </c>
      <c r="AD38" s="13" t="s">
        <v>34</v>
      </c>
    </row>
    <row r="39" spans="1:30">
      <c r="A39" s="18" t="s">
        <v>79</v>
      </c>
      <c r="B39" s="19" t="s">
        <v>34</v>
      </c>
      <c r="C39" s="19" t="s">
        <v>34</v>
      </c>
      <c r="D39" s="19" t="s">
        <v>34</v>
      </c>
      <c r="E39" s="19" t="s">
        <v>34</v>
      </c>
      <c r="F39" s="19" t="s">
        <v>34</v>
      </c>
      <c r="G39" s="19" t="s">
        <v>34</v>
      </c>
      <c r="H39" s="19" t="s">
        <v>34</v>
      </c>
      <c r="I39" s="13" t="s">
        <v>34</v>
      </c>
      <c r="J39" s="13" t="s">
        <v>34</v>
      </c>
      <c r="K39" s="13" t="s">
        <v>34</v>
      </c>
      <c r="L39" s="13" t="s">
        <v>34</v>
      </c>
      <c r="M39" s="13" t="s">
        <v>34</v>
      </c>
      <c r="N39" s="13" t="s">
        <v>34</v>
      </c>
      <c r="O39" s="13" t="s">
        <v>34</v>
      </c>
      <c r="P39" s="13" t="s">
        <v>34</v>
      </c>
      <c r="Q39" s="13" t="s">
        <v>34</v>
      </c>
      <c r="R39" s="13" t="s">
        <v>34</v>
      </c>
      <c r="S39" s="13" t="s">
        <v>34</v>
      </c>
      <c r="T39" s="13" t="s">
        <v>34</v>
      </c>
      <c r="U39" s="13" t="s">
        <v>34</v>
      </c>
      <c r="V39" s="13" t="s">
        <v>34</v>
      </c>
      <c r="W39" s="13" t="s">
        <v>34</v>
      </c>
      <c r="X39" s="13" t="s">
        <v>34</v>
      </c>
      <c r="Y39" s="13" t="s">
        <v>34</v>
      </c>
      <c r="Z39" s="13" t="s">
        <v>34</v>
      </c>
      <c r="AA39" s="13" t="s">
        <v>34</v>
      </c>
      <c r="AB39" s="13" t="s">
        <v>34</v>
      </c>
      <c r="AC39" s="13" t="s">
        <v>34</v>
      </c>
      <c r="AD39" s="13" t="s">
        <v>34</v>
      </c>
    </row>
    <row r="40" spans="1:30" ht="15">
      <c r="A40" s="36" t="s">
        <v>80</v>
      </c>
      <c r="B40" s="13" t="s">
        <v>34</v>
      </c>
      <c r="C40" s="13" t="s">
        <v>34</v>
      </c>
      <c r="D40" s="13" t="s">
        <v>34</v>
      </c>
      <c r="E40" s="13" t="s">
        <v>34</v>
      </c>
      <c r="F40" s="13" t="s">
        <v>34</v>
      </c>
      <c r="G40" s="13" t="s">
        <v>34</v>
      </c>
      <c r="H40" s="13" t="s">
        <v>34</v>
      </c>
      <c r="I40" s="13" t="s">
        <v>34</v>
      </c>
      <c r="J40" s="13" t="s">
        <v>34</v>
      </c>
      <c r="K40" s="13" t="s">
        <v>34</v>
      </c>
      <c r="L40" s="13" t="s">
        <v>34</v>
      </c>
      <c r="M40" s="13" t="s">
        <v>34</v>
      </c>
      <c r="N40" s="13" t="s">
        <v>34</v>
      </c>
      <c r="O40" s="13" t="s">
        <v>34</v>
      </c>
      <c r="P40" s="13" t="s">
        <v>34</v>
      </c>
      <c r="Q40" s="13" t="s">
        <v>34</v>
      </c>
      <c r="R40" s="13" t="s">
        <v>34</v>
      </c>
      <c r="S40" s="13" t="s">
        <v>34</v>
      </c>
      <c r="T40" s="13" t="s">
        <v>34</v>
      </c>
      <c r="U40" s="13" t="s">
        <v>34</v>
      </c>
      <c r="V40" s="13" t="s">
        <v>34</v>
      </c>
      <c r="W40" s="13" t="s">
        <v>34</v>
      </c>
      <c r="X40" s="13" t="s">
        <v>34</v>
      </c>
      <c r="Y40" s="13" t="s">
        <v>34</v>
      </c>
      <c r="Z40" s="13" t="s">
        <v>34</v>
      </c>
      <c r="AA40" s="13" t="s">
        <v>34</v>
      </c>
      <c r="AB40" s="13" t="s">
        <v>34</v>
      </c>
      <c r="AC40" s="13" t="s">
        <v>34</v>
      </c>
      <c r="AD40" s="13" t="s">
        <v>34</v>
      </c>
    </row>
    <row r="41" spans="1:30" ht="43">
      <c r="A41" s="37" t="s">
        <v>40</v>
      </c>
      <c r="B41" s="38" t="s">
        <v>81</v>
      </c>
      <c r="C41" s="39" t="s">
        <v>47</v>
      </c>
      <c r="D41" s="13" t="s">
        <v>34</v>
      </c>
      <c r="E41" s="13" t="s">
        <v>34</v>
      </c>
      <c r="F41" s="13" t="s">
        <v>34</v>
      </c>
      <c r="G41" s="13" t="s">
        <v>34</v>
      </c>
      <c r="H41" s="13" t="s">
        <v>34</v>
      </c>
      <c r="I41" s="13" t="s">
        <v>34</v>
      </c>
      <c r="J41" s="13" t="s">
        <v>34</v>
      </c>
      <c r="K41" s="13" t="s">
        <v>34</v>
      </c>
      <c r="L41" s="13" t="s">
        <v>34</v>
      </c>
      <c r="M41" s="13" t="s">
        <v>34</v>
      </c>
      <c r="N41" s="13" t="s">
        <v>34</v>
      </c>
      <c r="O41" s="13" t="s">
        <v>34</v>
      </c>
      <c r="P41" s="13" t="s">
        <v>34</v>
      </c>
      <c r="Q41" s="13" t="s">
        <v>34</v>
      </c>
      <c r="R41" s="13" t="s">
        <v>34</v>
      </c>
      <c r="S41" s="13" t="s">
        <v>34</v>
      </c>
      <c r="T41" s="13" t="s">
        <v>34</v>
      </c>
      <c r="U41" s="13" t="s">
        <v>34</v>
      </c>
      <c r="V41" s="13" t="s">
        <v>34</v>
      </c>
      <c r="W41" s="13" t="s">
        <v>34</v>
      </c>
      <c r="X41" s="13" t="s">
        <v>34</v>
      </c>
      <c r="Y41" s="13" t="s">
        <v>34</v>
      </c>
      <c r="Z41" s="13" t="s">
        <v>34</v>
      </c>
      <c r="AA41" s="13" t="s">
        <v>34</v>
      </c>
      <c r="AB41" s="13" t="s">
        <v>34</v>
      </c>
      <c r="AC41" s="13" t="s">
        <v>34</v>
      </c>
      <c r="AD41" s="13" t="s">
        <v>34</v>
      </c>
    </row>
    <row r="42" spans="1:30">
      <c r="A42" s="40" t="s">
        <v>82</v>
      </c>
      <c r="B42" s="41">
        <v>8.7799999999999994</v>
      </c>
      <c r="C42" s="28" t="s">
        <v>83</v>
      </c>
      <c r="D42" s="13" t="s">
        <v>34</v>
      </c>
      <c r="E42" s="13" t="s">
        <v>34</v>
      </c>
      <c r="F42" s="13" t="s">
        <v>34</v>
      </c>
      <c r="G42" s="13" t="s">
        <v>34</v>
      </c>
      <c r="H42" s="13" t="s">
        <v>34</v>
      </c>
      <c r="I42" s="13" t="s">
        <v>34</v>
      </c>
      <c r="J42" s="13" t="s">
        <v>34</v>
      </c>
      <c r="K42" s="13" t="s">
        <v>34</v>
      </c>
      <c r="L42" s="13" t="s">
        <v>34</v>
      </c>
      <c r="M42" s="13" t="s">
        <v>34</v>
      </c>
      <c r="N42" s="13" t="s">
        <v>34</v>
      </c>
      <c r="O42" s="13" t="s">
        <v>34</v>
      </c>
      <c r="P42" s="13" t="s">
        <v>34</v>
      </c>
      <c r="Q42" s="13" t="s">
        <v>34</v>
      </c>
      <c r="R42" s="13" t="s">
        <v>34</v>
      </c>
      <c r="S42" s="13" t="s">
        <v>34</v>
      </c>
      <c r="T42" s="13" t="s">
        <v>34</v>
      </c>
      <c r="U42" s="13" t="s">
        <v>34</v>
      </c>
      <c r="V42" s="13" t="s">
        <v>34</v>
      </c>
      <c r="W42" s="13" t="s">
        <v>34</v>
      </c>
      <c r="X42" s="13" t="s">
        <v>34</v>
      </c>
      <c r="Y42" s="13" t="s">
        <v>34</v>
      </c>
      <c r="Z42" s="13" t="s">
        <v>34</v>
      </c>
      <c r="AA42" s="13" t="s">
        <v>34</v>
      </c>
      <c r="AB42" s="13" t="s">
        <v>34</v>
      </c>
      <c r="AC42" s="13" t="s">
        <v>34</v>
      </c>
      <c r="AD42" s="13" t="s">
        <v>34</v>
      </c>
    </row>
    <row r="43" spans="1:30">
      <c r="A43" s="40" t="s">
        <v>84</v>
      </c>
      <c r="B43" s="41">
        <v>10.210000000000001</v>
      </c>
      <c r="C43" s="28" t="s">
        <v>83</v>
      </c>
      <c r="D43" s="13" t="s">
        <v>34</v>
      </c>
      <c r="E43" s="13" t="s">
        <v>34</v>
      </c>
      <c r="F43" s="13" t="s">
        <v>34</v>
      </c>
      <c r="G43" s="13" t="s">
        <v>34</v>
      </c>
      <c r="H43" s="13" t="s">
        <v>34</v>
      </c>
      <c r="I43" s="13" t="s">
        <v>34</v>
      </c>
      <c r="J43" s="13" t="s">
        <v>34</v>
      </c>
      <c r="K43" s="13" t="s">
        <v>34</v>
      </c>
      <c r="L43" s="13" t="s">
        <v>34</v>
      </c>
      <c r="M43" s="13" t="s">
        <v>34</v>
      </c>
      <c r="N43" s="13" t="s">
        <v>34</v>
      </c>
      <c r="O43" s="13" t="s">
        <v>34</v>
      </c>
      <c r="P43" s="13" t="s">
        <v>34</v>
      </c>
      <c r="Q43" s="13" t="s">
        <v>34</v>
      </c>
      <c r="R43" s="13" t="s">
        <v>34</v>
      </c>
      <c r="S43" s="13" t="s">
        <v>34</v>
      </c>
      <c r="T43" s="13" t="s">
        <v>34</v>
      </c>
      <c r="U43" s="13" t="s">
        <v>34</v>
      </c>
      <c r="V43" s="13" t="s">
        <v>34</v>
      </c>
      <c r="W43" s="13" t="s">
        <v>34</v>
      </c>
      <c r="X43" s="13" t="s">
        <v>34</v>
      </c>
      <c r="Y43" s="13" t="s">
        <v>34</v>
      </c>
      <c r="Z43" s="13" t="s">
        <v>34</v>
      </c>
      <c r="AA43" s="13" t="s">
        <v>34</v>
      </c>
      <c r="AB43" s="13" t="s">
        <v>34</v>
      </c>
      <c r="AC43" s="13" t="s">
        <v>34</v>
      </c>
      <c r="AD43" s="13" t="s">
        <v>34</v>
      </c>
    </row>
    <row r="44" spans="1:30">
      <c r="A44" s="40" t="s">
        <v>85</v>
      </c>
      <c r="B44" s="41">
        <v>11.27</v>
      </c>
      <c r="C44" s="28" t="s">
        <v>83</v>
      </c>
      <c r="D44" s="13" t="s">
        <v>34</v>
      </c>
      <c r="E44" s="13" t="s">
        <v>34</v>
      </c>
      <c r="F44" s="13" t="s">
        <v>34</v>
      </c>
      <c r="G44" s="13" t="s">
        <v>34</v>
      </c>
      <c r="H44" s="13" t="s">
        <v>34</v>
      </c>
      <c r="I44" s="13" t="s">
        <v>34</v>
      </c>
      <c r="J44" s="13" t="s">
        <v>34</v>
      </c>
      <c r="K44" s="13" t="s">
        <v>34</v>
      </c>
      <c r="L44" s="13" t="s">
        <v>34</v>
      </c>
      <c r="M44" s="13" t="s">
        <v>34</v>
      </c>
      <c r="N44" s="13" t="s">
        <v>34</v>
      </c>
      <c r="O44" s="13" t="s">
        <v>34</v>
      </c>
      <c r="P44" s="13" t="s">
        <v>34</v>
      </c>
      <c r="Q44" s="13" t="s">
        <v>34</v>
      </c>
      <c r="R44" s="13" t="s">
        <v>34</v>
      </c>
      <c r="S44" s="13" t="s">
        <v>34</v>
      </c>
      <c r="T44" s="13" t="s">
        <v>34</v>
      </c>
      <c r="U44" s="13" t="s">
        <v>34</v>
      </c>
      <c r="V44" s="13" t="s">
        <v>34</v>
      </c>
      <c r="W44" s="13" t="s">
        <v>34</v>
      </c>
      <c r="X44" s="13" t="s">
        <v>34</v>
      </c>
      <c r="Y44" s="13" t="s">
        <v>34</v>
      </c>
      <c r="Z44" s="13" t="s">
        <v>34</v>
      </c>
      <c r="AA44" s="13" t="s">
        <v>34</v>
      </c>
      <c r="AB44" s="13" t="s">
        <v>34</v>
      </c>
      <c r="AC44" s="13" t="s">
        <v>34</v>
      </c>
      <c r="AD44" s="13" t="s">
        <v>34</v>
      </c>
    </row>
    <row r="45" spans="1:30">
      <c r="A45" s="29" t="s">
        <v>86</v>
      </c>
      <c r="B45" s="41">
        <v>8.31</v>
      </c>
      <c r="C45" s="28" t="s">
        <v>83</v>
      </c>
      <c r="D45" s="13" t="s">
        <v>34</v>
      </c>
      <c r="E45" s="13" t="s">
        <v>34</v>
      </c>
      <c r="F45" s="13" t="s">
        <v>34</v>
      </c>
      <c r="G45" s="13" t="s">
        <v>34</v>
      </c>
      <c r="H45" s="13" t="s">
        <v>34</v>
      </c>
      <c r="I45" s="13" t="s">
        <v>34</v>
      </c>
      <c r="J45" s="13" t="s">
        <v>34</v>
      </c>
      <c r="K45" s="13" t="s">
        <v>34</v>
      </c>
      <c r="L45" s="13" t="s">
        <v>34</v>
      </c>
      <c r="M45" s="13" t="s">
        <v>34</v>
      </c>
      <c r="N45" s="13" t="s">
        <v>34</v>
      </c>
      <c r="O45" s="13" t="s">
        <v>34</v>
      </c>
      <c r="P45" s="13" t="s">
        <v>34</v>
      </c>
      <c r="Q45" s="13" t="s">
        <v>34</v>
      </c>
      <c r="R45" s="13" t="s">
        <v>34</v>
      </c>
      <c r="S45" s="13" t="s">
        <v>34</v>
      </c>
      <c r="T45" s="13" t="s">
        <v>34</v>
      </c>
      <c r="U45" s="13" t="s">
        <v>34</v>
      </c>
      <c r="V45" s="13" t="s">
        <v>34</v>
      </c>
      <c r="W45" s="13" t="s">
        <v>34</v>
      </c>
      <c r="X45" s="13" t="s">
        <v>34</v>
      </c>
      <c r="Y45" s="13" t="s">
        <v>34</v>
      </c>
      <c r="Z45" s="13" t="s">
        <v>34</v>
      </c>
      <c r="AA45" s="13" t="s">
        <v>34</v>
      </c>
      <c r="AB45" s="13" t="s">
        <v>34</v>
      </c>
      <c r="AC45" s="13" t="s">
        <v>34</v>
      </c>
      <c r="AD45" s="13" t="s">
        <v>34</v>
      </c>
    </row>
    <row r="46" spans="1:30">
      <c r="A46" s="40" t="s">
        <v>87</v>
      </c>
      <c r="B46" s="41">
        <v>9.75</v>
      </c>
      <c r="C46" s="28" t="s">
        <v>83</v>
      </c>
      <c r="D46" s="13" t="s">
        <v>34</v>
      </c>
      <c r="E46" s="13" t="s">
        <v>34</v>
      </c>
      <c r="F46" s="13" t="s">
        <v>34</v>
      </c>
      <c r="G46" s="13" t="s">
        <v>34</v>
      </c>
      <c r="H46" s="13" t="s">
        <v>34</v>
      </c>
      <c r="I46" s="13" t="s">
        <v>34</v>
      </c>
      <c r="J46" s="13" t="s">
        <v>34</v>
      </c>
      <c r="K46" s="13" t="s">
        <v>34</v>
      </c>
      <c r="L46" s="13" t="s">
        <v>34</v>
      </c>
      <c r="M46" s="13" t="s">
        <v>34</v>
      </c>
      <c r="N46" s="13" t="s">
        <v>34</v>
      </c>
      <c r="O46" s="13" t="s">
        <v>34</v>
      </c>
      <c r="P46" s="13" t="s">
        <v>34</v>
      </c>
      <c r="Q46" s="13" t="s">
        <v>34</v>
      </c>
      <c r="R46" s="13" t="s">
        <v>34</v>
      </c>
      <c r="S46" s="13" t="s">
        <v>34</v>
      </c>
      <c r="T46" s="13" t="s">
        <v>34</v>
      </c>
      <c r="U46" s="13" t="s">
        <v>34</v>
      </c>
      <c r="V46" s="13" t="s">
        <v>34</v>
      </c>
      <c r="W46" s="13" t="s">
        <v>34</v>
      </c>
      <c r="X46" s="13" t="s">
        <v>34</v>
      </c>
      <c r="Y46" s="13" t="s">
        <v>34</v>
      </c>
      <c r="Z46" s="13" t="s">
        <v>34</v>
      </c>
      <c r="AA46" s="13" t="s">
        <v>34</v>
      </c>
      <c r="AB46" s="13" t="s">
        <v>34</v>
      </c>
      <c r="AC46" s="13" t="s">
        <v>34</v>
      </c>
      <c r="AD46" s="13" t="s">
        <v>34</v>
      </c>
    </row>
    <row r="47" spans="1:30">
      <c r="A47" s="40" t="s">
        <v>54</v>
      </c>
      <c r="B47" s="27">
        <v>5.68</v>
      </c>
      <c r="C47" s="28" t="s">
        <v>83</v>
      </c>
      <c r="D47" s="13" t="s">
        <v>34</v>
      </c>
      <c r="E47" s="13" t="s">
        <v>34</v>
      </c>
      <c r="F47" s="13" t="s">
        <v>34</v>
      </c>
      <c r="G47" s="13" t="s">
        <v>34</v>
      </c>
      <c r="H47" s="13" t="s">
        <v>34</v>
      </c>
      <c r="I47" s="13" t="s">
        <v>34</v>
      </c>
      <c r="J47" s="13" t="s">
        <v>34</v>
      </c>
      <c r="K47" s="13" t="s">
        <v>34</v>
      </c>
      <c r="L47" s="13" t="s">
        <v>34</v>
      </c>
      <c r="M47" s="13" t="s">
        <v>34</v>
      </c>
      <c r="N47" s="13" t="s">
        <v>34</v>
      </c>
      <c r="O47" s="13" t="s">
        <v>34</v>
      </c>
      <c r="P47" s="13" t="s">
        <v>34</v>
      </c>
      <c r="Q47" s="13" t="s">
        <v>34</v>
      </c>
      <c r="R47" s="13" t="s">
        <v>34</v>
      </c>
      <c r="S47" s="13" t="s">
        <v>34</v>
      </c>
      <c r="T47" s="13" t="s">
        <v>34</v>
      </c>
      <c r="U47" s="13" t="s">
        <v>34</v>
      </c>
      <c r="V47" s="13" t="s">
        <v>34</v>
      </c>
      <c r="W47" s="13" t="s">
        <v>34</v>
      </c>
      <c r="X47" s="13" t="s">
        <v>34</v>
      </c>
      <c r="Y47" s="13" t="s">
        <v>34</v>
      </c>
      <c r="Z47" s="13" t="s">
        <v>34</v>
      </c>
      <c r="AA47" s="13" t="s">
        <v>34</v>
      </c>
      <c r="AB47" s="13" t="s">
        <v>34</v>
      </c>
      <c r="AC47" s="13" t="s">
        <v>34</v>
      </c>
      <c r="AD47" s="13" t="s">
        <v>34</v>
      </c>
    </row>
    <row r="48" spans="1:30">
      <c r="A48" s="40" t="s">
        <v>76</v>
      </c>
      <c r="B48" s="41">
        <v>5.75</v>
      </c>
      <c r="C48" s="42" t="s">
        <v>83</v>
      </c>
      <c r="D48" s="13" t="s">
        <v>34</v>
      </c>
      <c r="E48" s="13" t="s">
        <v>34</v>
      </c>
      <c r="F48" s="13" t="s">
        <v>34</v>
      </c>
      <c r="G48" s="13" t="s">
        <v>34</v>
      </c>
      <c r="H48" s="13" t="s">
        <v>34</v>
      </c>
      <c r="I48" s="13" t="s">
        <v>34</v>
      </c>
      <c r="J48" s="13" t="s">
        <v>34</v>
      </c>
      <c r="K48" s="13" t="s">
        <v>34</v>
      </c>
      <c r="L48" s="13" t="s">
        <v>34</v>
      </c>
      <c r="M48" s="13" t="s">
        <v>34</v>
      </c>
      <c r="N48" s="13" t="s">
        <v>34</v>
      </c>
      <c r="O48" s="13" t="s">
        <v>34</v>
      </c>
      <c r="P48" s="13" t="s">
        <v>34</v>
      </c>
      <c r="Q48" s="13" t="s">
        <v>34</v>
      </c>
      <c r="R48" s="13" t="s">
        <v>34</v>
      </c>
      <c r="S48" s="13" t="s">
        <v>34</v>
      </c>
      <c r="T48" s="13" t="s">
        <v>34</v>
      </c>
      <c r="U48" s="13" t="s">
        <v>34</v>
      </c>
      <c r="V48" s="13" t="s">
        <v>34</v>
      </c>
      <c r="W48" s="13" t="s">
        <v>34</v>
      </c>
      <c r="X48" s="13" t="s">
        <v>34</v>
      </c>
      <c r="Y48" s="13" t="s">
        <v>34</v>
      </c>
      <c r="Z48" s="13" t="s">
        <v>34</v>
      </c>
      <c r="AA48" s="13" t="s">
        <v>34</v>
      </c>
      <c r="AB48" s="13" t="s">
        <v>34</v>
      </c>
      <c r="AC48" s="13" t="s">
        <v>34</v>
      </c>
      <c r="AD48" s="13" t="s">
        <v>34</v>
      </c>
    </row>
    <row r="49" spans="1:30">
      <c r="A49" s="40" t="s">
        <v>75</v>
      </c>
      <c r="B49" s="41">
        <v>9.4499999999999993</v>
      </c>
      <c r="C49" s="42" t="s">
        <v>83</v>
      </c>
      <c r="D49" s="13" t="s">
        <v>34</v>
      </c>
      <c r="E49" s="13" t="s">
        <v>34</v>
      </c>
      <c r="F49" s="13" t="s">
        <v>34</v>
      </c>
      <c r="G49" s="13" t="s">
        <v>34</v>
      </c>
      <c r="H49" s="13" t="s">
        <v>34</v>
      </c>
      <c r="I49" s="13" t="s">
        <v>34</v>
      </c>
      <c r="J49" s="13" t="s">
        <v>34</v>
      </c>
      <c r="K49" s="13" t="s">
        <v>34</v>
      </c>
      <c r="L49" s="13" t="s">
        <v>34</v>
      </c>
      <c r="M49" s="13" t="s">
        <v>34</v>
      </c>
      <c r="N49" s="13" t="s">
        <v>34</v>
      </c>
      <c r="O49" s="13" t="s">
        <v>34</v>
      </c>
      <c r="P49" s="13" t="s">
        <v>34</v>
      </c>
      <c r="Q49" s="13" t="s">
        <v>34</v>
      </c>
      <c r="R49" s="13" t="s">
        <v>34</v>
      </c>
      <c r="S49" s="13" t="s">
        <v>34</v>
      </c>
      <c r="T49" s="13" t="s">
        <v>34</v>
      </c>
      <c r="U49" s="13" t="s">
        <v>34</v>
      </c>
      <c r="V49" s="13" t="s">
        <v>34</v>
      </c>
      <c r="W49" s="13" t="s">
        <v>34</v>
      </c>
      <c r="X49" s="13" t="s">
        <v>34</v>
      </c>
      <c r="Y49" s="13" t="s">
        <v>34</v>
      </c>
      <c r="Z49" s="13" t="s">
        <v>34</v>
      </c>
      <c r="AA49" s="13" t="s">
        <v>34</v>
      </c>
      <c r="AB49" s="13" t="s">
        <v>34</v>
      </c>
      <c r="AC49" s="13" t="s">
        <v>34</v>
      </c>
      <c r="AD49" s="13" t="s">
        <v>34</v>
      </c>
    </row>
    <row r="50" spans="1:30">
      <c r="A50" s="40" t="s">
        <v>88</v>
      </c>
      <c r="B50" s="41">
        <v>4.5</v>
      </c>
      <c r="C50" s="42" t="s">
        <v>83</v>
      </c>
      <c r="D50" s="13" t="s">
        <v>34</v>
      </c>
      <c r="E50" s="13" t="s">
        <v>34</v>
      </c>
      <c r="F50" s="13" t="s">
        <v>34</v>
      </c>
      <c r="G50" s="13" t="s">
        <v>34</v>
      </c>
      <c r="H50" s="13" t="s">
        <v>34</v>
      </c>
      <c r="I50" s="13" t="s">
        <v>34</v>
      </c>
      <c r="J50" s="13" t="s">
        <v>34</v>
      </c>
      <c r="K50" s="13" t="s">
        <v>34</v>
      </c>
      <c r="L50" s="13" t="s">
        <v>34</v>
      </c>
      <c r="M50" s="13" t="s">
        <v>34</v>
      </c>
      <c r="N50" s="13" t="s">
        <v>34</v>
      </c>
      <c r="O50" s="13" t="s">
        <v>34</v>
      </c>
      <c r="P50" s="13" t="s">
        <v>34</v>
      </c>
      <c r="Q50" s="13" t="s">
        <v>34</v>
      </c>
      <c r="R50" s="13" t="s">
        <v>34</v>
      </c>
      <c r="S50" s="13" t="s">
        <v>34</v>
      </c>
      <c r="T50" s="13" t="s">
        <v>34</v>
      </c>
      <c r="U50" s="13" t="s">
        <v>34</v>
      </c>
      <c r="V50" s="13" t="s">
        <v>34</v>
      </c>
      <c r="W50" s="13" t="s">
        <v>34</v>
      </c>
      <c r="X50" s="13" t="s">
        <v>34</v>
      </c>
      <c r="Y50" s="13" t="s">
        <v>34</v>
      </c>
      <c r="Z50" s="13" t="s">
        <v>34</v>
      </c>
      <c r="AA50" s="13" t="s">
        <v>34</v>
      </c>
      <c r="AB50" s="13" t="s">
        <v>34</v>
      </c>
      <c r="AC50" s="13" t="s">
        <v>34</v>
      </c>
      <c r="AD50" s="13" t="s">
        <v>34</v>
      </c>
    </row>
    <row r="51" spans="1:30">
      <c r="A51" s="43" t="s">
        <v>89</v>
      </c>
      <c r="B51" s="44">
        <v>5.4440000000000002E-2</v>
      </c>
      <c r="C51" s="45" t="s">
        <v>49</v>
      </c>
      <c r="D51" s="13" t="s">
        <v>34</v>
      </c>
      <c r="E51" s="13" t="s">
        <v>34</v>
      </c>
      <c r="F51" s="13" t="s">
        <v>34</v>
      </c>
      <c r="G51" s="13" t="s">
        <v>34</v>
      </c>
      <c r="H51" s="13" t="s">
        <v>34</v>
      </c>
      <c r="I51" s="13" t="s">
        <v>34</v>
      </c>
      <c r="J51" s="13" t="s">
        <v>34</v>
      </c>
      <c r="K51" s="13" t="s">
        <v>34</v>
      </c>
      <c r="L51" s="13" t="s">
        <v>34</v>
      </c>
      <c r="M51" s="13" t="s">
        <v>34</v>
      </c>
      <c r="N51" s="13" t="s">
        <v>34</v>
      </c>
      <c r="O51" s="13" t="s">
        <v>34</v>
      </c>
      <c r="P51" s="13" t="s">
        <v>34</v>
      </c>
      <c r="Q51" s="13" t="s">
        <v>34</v>
      </c>
      <c r="R51" s="13" t="s">
        <v>34</v>
      </c>
      <c r="S51" s="13" t="s">
        <v>34</v>
      </c>
      <c r="T51" s="13" t="s">
        <v>34</v>
      </c>
      <c r="U51" s="13" t="s">
        <v>34</v>
      </c>
      <c r="V51" s="13" t="s">
        <v>34</v>
      </c>
      <c r="W51" s="13" t="s">
        <v>34</v>
      </c>
      <c r="X51" s="13" t="s">
        <v>34</v>
      </c>
      <c r="Y51" s="13" t="s">
        <v>34</v>
      </c>
      <c r="Z51" s="13" t="s">
        <v>34</v>
      </c>
      <c r="AA51" s="13" t="s">
        <v>34</v>
      </c>
      <c r="AB51" s="13" t="s">
        <v>34</v>
      </c>
      <c r="AC51" s="13" t="s">
        <v>34</v>
      </c>
      <c r="AD51" s="13" t="s">
        <v>34</v>
      </c>
    </row>
    <row r="52" spans="1:30">
      <c r="A52" s="238" t="s">
        <v>34</v>
      </c>
      <c r="B52" s="238"/>
      <c r="C52" s="238"/>
      <c r="D52" s="238"/>
      <c r="E52" s="238"/>
      <c r="F52" s="13" t="s">
        <v>34</v>
      </c>
      <c r="G52" s="13" t="s">
        <v>34</v>
      </c>
      <c r="H52" s="13" t="s">
        <v>34</v>
      </c>
      <c r="I52" s="13" t="s">
        <v>34</v>
      </c>
      <c r="J52" s="13" t="s">
        <v>34</v>
      </c>
      <c r="K52" s="13" t="s">
        <v>34</v>
      </c>
      <c r="L52" s="13" t="s">
        <v>34</v>
      </c>
      <c r="M52" s="13" t="s">
        <v>34</v>
      </c>
      <c r="N52" s="13" t="s">
        <v>34</v>
      </c>
      <c r="O52" s="13" t="s">
        <v>34</v>
      </c>
      <c r="P52" s="13" t="s">
        <v>34</v>
      </c>
      <c r="Q52" s="13" t="s">
        <v>34</v>
      </c>
      <c r="R52" s="13" t="s">
        <v>34</v>
      </c>
      <c r="S52" s="13" t="s">
        <v>34</v>
      </c>
      <c r="T52" s="13" t="s">
        <v>34</v>
      </c>
      <c r="U52" s="13" t="s">
        <v>34</v>
      </c>
      <c r="V52" s="13" t="s">
        <v>34</v>
      </c>
      <c r="W52" s="13" t="s">
        <v>34</v>
      </c>
      <c r="X52" s="13" t="s">
        <v>34</v>
      </c>
      <c r="Y52" s="13" t="s">
        <v>34</v>
      </c>
      <c r="Z52" s="13" t="s">
        <v>34</v>
      </c>
      <c r="AA52" s="13" t="s">
        <v>34</v>
      </c>
      <c r="AB52" s="13" t="s">
        <v>34</v>
      </c>
      <c r="AC52" s="13" t="s">
        <v>34</v>
      </c>
      <c r="AD52" s="13" t="s">
        <v>34</v>
      </c>
    </row>
    <row r="53" spans="1:30" ht="15">
      <c r="A53" s="36" t="s">
        <v>90</v>
      </c>
      <c r="B53" s="36"/>
      <c r="C53" s="13" t="s">
        <v>34</v>
      </c>
      <c r="D53" s="13" t="s">
        <v>34</v>
      </c>
      <c r="E53" s="13" t="s">
        <v>34</v>
      </c>
      <c r="F53" s="13" t="s">
        <v>34</v>
      </c>
      <c r="G53" s="13" t="s">
        <v>34</v>
      </c>
      <c r="H53" s="13" t="s">
        <v>34</v>
      </c>
      <c r="I53" s="13" t="s">
        <v>34</v>
      </c>
      <c r="J53" s="13" t="s">
        <v>34</v>
      </c>
      <c r="K53" s="13" t="s">
        <v>34</v>
      </c>
      <c r="L53" s="13" t="s">
        <v>34</v>
      </c>
      <c r="M53" s="13" t="s">
        <v>34</v>
      </c>
      <c r="N53" s="13" t="s">
        <v>34</v>
      </c>
      <c r="O53" s="13" t="s">
        <v>34</v>
      </c>
      <c r="P53" s="13" t="s">
        <v>34</v>
      </c>
      <c r="Q53" s="13" t="s">
        <v>34</v>
      </c>
      <c r="R53" s="13" t="s">
        <v>34</v>
      </c>
      <c r="S53" s="13" t="s">
        <v>34</v>
      </c>
      <c r="T53" s="13" t="s">
        <v>34</v>
      </c>
      <c r="U53" s="13" t="s">
        <v>34</v>
      </c>
      <c r="V53" s="13" t="s">
        <v>34</v>
      </c>
      <c r="W53" s="13" t="s">
        <v>34</v>
      </c>
      <c r="X53" s="13" t="s">
        <v>34</v>
      </c>
      <c r="Y53" s="13" t="s">
        <v>34</v>
      </c>
      <c r="Z53" s="13" t="s">
        <v>34</v>
      </c>
      <c r="AA53" s="13" t="s">
        <v>34</v>
      </c>
      <c r="AB53" s="13" t="s">
        <v>34</v>
      </c>
      <c r="AC53" s="13" t="s">
        <v>34</v>
      </c>
      <c r="AD53" s="13" t="s">
        <v>34</v>
      </c>
    </row>
    <row r="54" spans="1:30">
      <c r="A54" s="46" t="s">
        <v>91</v>
      </c>
      <c r="B54" s="46"/>
      <c r="C54" s="46"/>
      <c r="D54" s="46"/>
      <c r="E54" s="46"/>
      <c r="F54" s="46"/>
      <c r="G54" s="46"/>
      <c r="H54" s="46"/>
      <c r="I54" s="13" t="s">
        <v>34</v>
      </c>
      <c r="J54" s="13" t="s">
        <v>34</v>
      </c>
      <c r="K54" s="13" t="s">
        <v>34</v>
      </c>
      <c r="L54" s="13" t="s">
        <v>34</v>
      </c>
      <c r="M54" s="13" t="s">
        <v>34</v>
      </c>
      <c r="N54" s="13" t="s">
        <v>34</v>
      </c>
      <c r="O54" s="13" t="s">
        <v>34</v>
      </c>
      <c r="P54" s="13" t="s">
        <v>34</v>
      </c>
      <c r="Q54" s="13" t="s">
        <v>34</v>
      </c>
      <c r="R54" s="13" t="s">
        <v>34</v>
      </c>
      <c r="S54" s="13" t="s">
        <v>34</v>
      </c>
      <c r="T54" s="13" t="s">
        <v>34</v>
      </c>
      <c r="U54" s="13" t="s">
        <v>34</v>
      </c>
      <c r="V54" s="13" t="s">
        <v>34</v>
      </c>
      <c r="W54" s="13" t="s">
        <v>34</v>
      </c>
      <c r="X54" s="13" t="s">
        <v>34</v>
      </c>
      <c r="Y54" s="13" t="s">
        <v>34</v>
      </c>
      <c r="Z54" s="13" t="s">
        <v>34</v>
      </c>
      <c r="AA54" s="13" t="s">
        <v>34</v>
      </c>
      <c r="AB54" s="13" t="s">
        <v>34</v>
      </c>
      <c r="AC54" s="13" t="s">
        <v>34</v>
      </c>
      <c r="AD54" s="13" t="s">
        <v>34</v>
      </c>
    </row>
    <row r="55" spans="1:30" ht="15" customHeight="1">
      <c r="A55" s="37" t="s">
        <v>92</v>
      </c>
      <c r="B55" s="47" t="s">
        <v>93</v>
      </c>
      <c r="C55" s="38" t="s">
        <v>94</v>
      </c>
      <c r="D55" s="230" t="s">
        <v>95</v>
      </c>
      <c r="E55" s="239" t="s">
        <v>96</v>
      </c>
      <c r="F55" s="240"/>
      <c r="G55" s="240"/>
      <c r="H55" s="241"/>
      <c r="I55" s="13" t="s">
        <v>34</v>
      </c>
      <c r="J55" s="13" t="s">
        <v>34</v>
      </c>
      <c r="K55" s="13" t="s">
        <v>34</v>
      </c>
      <c r="L55" s="13" t="s">
        <v>34</v>
      </c>
      <c r="M55" s="13" t="s">
        <v>34</v>
      </c>
      <c r="N55" s="13" t="s">
        <v>34</v>
      </c>
      <c r="O55" s="13" t="s">
        <v>34</v>
      </c>
      <c r="P55" s="13" t="s">
        <v>34</v>
      </c>
      <c r="Q55" s="13" t="s">
        <v>34</v>
      </c>
      <c r="R55" s="13" t="s">
        <v>34</v>
      </c>
      <c r="S55" s="13" t="s">
        <v>34</v>
      </c>
      <c r="T55" s="13" t="s">
        <v>34</v>
      </c>
      <c r="U55" s="13" t="s">
        <v>34</v>
      </c>
      <c r="V55" s="13" t="s">
        <v>34</v>
      </c>
      <c r="W55" s="13" t="s">
        <v>34</v>
      </c>
      <c r="X55" s="13" t="s">
        <v>34</v>
      </c>
      <c r="Y55" s="13" t="s">
        <v>34</v>
      </c>
      <c r="Z55" s="13" t="s">
        <v>34</v>
      </c>
      <c r="AA55" s="13" t="s">
        <v>34</v>
      </c>
      <c r="AB55" s="13" t="s">
        <v>34</v>
      </c>
      <c r="AC55" s="13" t="s">
        <v>34</v>
      </c>
      <c r="AD55" s="13" t="s">
        <v>34</v>
      </c>
    </row>
    <row r="56" spans="1:30">
      <c r="A56" s="48" t="s">
        <v>97</v>
      </c>
      <c r="B56" s="49" t="s">
        <v>98</v>
      </c>
      <c r="C56" s="50">
        <v>7.0400000000000004E-2</v>
      </c>
      <c r="D56" s="51">
        <v>6.4699999999999994E-2</v>
      </c>
      <c r="E56" s="242" t="s">
        <v>34</v>
      </c>
      <c r="F56" s="243"/>
      <c r="G56" s="243"/>
      <c r="H56" s="244"/>
      <c r="I56" s="13" t="s">
        <v>34</v>
      </c>
      <c r="J56" s="13" t="s">
        <v>34</v>
      </c>
      <c r="K56" s="13" t="s">
        <v>34</v>
      </c>
      <c r="L56" s="13" t="s">
        <v>34</v>
      </c>
      <c r="M56" s="13" t="s">
        <v>34</v>
      </c>
      <c r="N56" s="13" t="s">
        <v>34</v>
      </c>
      <c r="O56" s="13" t="s">
        <v>34</v>
      </c>
      <c r="P56" s="13" t="s">
        <v>34</v>
      </c>
      <c r="Q56" s="13" t="s">
        <v>34</v>
      </c>
      <c r="R56" s="13" t="s">
        <v>34</v>
      </c>
      <c r="S56" s="13" t="s">
        <v>34</v>
      </c>
      <c r="T56" s="13" t="s">
        <v>34</v>
      </c>
      <c r="U56" s="13" t="s">
        <v>34</v>
      </c>
      <c r="V56" s="13" t="s">
        <v>34</v>
      </c>
      <c r="W56" s="13" t="s">
        <v>34</v>
      </c>
      <c r="X56" s="13" t="s">
        <v>34</v>
      </c>
      <c r="Y56" s="13" t="s">
        <v>34</v>
      </c>
      <c r="Z56" s="13" t="s">
        <v>34</v>
      </c>
      <c r="AA56" s="13" t="s">
        <v>34</v>
      </c>
      <c r="AB56" s="13" t="s">
        <v>34</v>
      </c>
      <c r="AC56" s="13" t="s">
        <v>34</v>
      </c>
      <c r="AD56" s="13" t="s">
        <v>34</v>
      </c>
    </row>
    <row r="57" spans="1:30">
      <c r="A57" s="48" t="s">
        <v>34</v>
      </c>
      <c r="B57" s="52">
        <v>1994</v>
      </c>
      <c r="C57" s="50">
        <v>6.1699999999999998E-2</v>
      </c>
      <c r="D57" s="51">
        <v>6.0299999999999999E-2</v>
      </c>
      <c r="E57" s="245" t="s">
        <v>34</v>
      </c>
      <c r="F57" s="246"/>
      <c r="G57" s="246"/>
      <c r="H57" s="247"/>
      <c r="I57" s="13" t="s">
        <v>34</v>
      </c>
      <c r="J57" s="13" t="s">
        <v>34</v>
      </c>
      <c r="K57" s="13" t="s">
        <v>34</v>
      </c>
      <c r="L57" s="13" t="s">
        <v>34</v>
      </c>
      <c r="M57" s="13" t="s">
        <v>34</v>
      </c>
      <c r="N57" s="13" t="s">
        <v>34</v>
      </c>
      <c r="O57" s="13" t="s">
        <v>34</v>
      </c>
      <c r="P57" s="13" t="s">
        <v>34</v>
      </c>
      <c r="Q57" s="13" t="s">
        <v>34</v>
      </c>
      <c r="R57" s="13" t="s">
        <v>34</v>
      </c>
      <c r="S57" s="13" t="s">
        <v>34</v>
      </c>
      <c r="T57" s="13" t="s">
        <v>34</v>
      </c>
      <c r="U57" s="13" t="s">
        <v>34</v>
      </c>
      <c r="V57" s="13" t="s">
        <v>34</v>
      </c>
      <c r="W57" s="13" t="s">
        <v>34</v>
      </c>
      <c r="X57" s="13" t="s">
        <v>34</v>
      </c>
      <c r="Y57" s="13" t="s">
        <v>34</v>
      </c>
      <c r="Z57" s="13" t="s">
        <v>34</v>
      </c>
      <c r="AA57" s="13" t="s">
        <v>34</v>
      </c>
      <c r="AB57" s="13" t="s">
        <v>34</v>
      </c>
      <c r="AC57" s="13" t="s">
        <v>34</v>
      </c>
      <c r="AD57" s="13" t="s">
        <v>34</v>
      </c>
    </row>
    <row r="58" spans="1:30">
      <c r="A58" s="48" t="s">
        <v>34</v>
      </c>
      <c r="B58" s="52">
        <v>1995</v>
      </c>
      <c r="C58" s="50">
        <v>5.3100000000000001E-2</v>
      </c>
      <c r="D58" s="51">
        <v>5.6000000000000001E-2</v>
      </c>
      <c r="E58" s="245" t="s">
        <v>34</v>
      </c>
      <c r="F58" s="246"/>
      <c r="G58" s="246"/>
      <c r="H58" s="247"/>
      <c r="I58" s="13" t="s">
        <v>34</v>
      </c>
      <c r="J58" s="13" t="s">
        <v>34</v>
      </c>
      <c r="K58" s="13" t="s">
        <v>34</v>
      </c>
      <c r="L58" s="13" t="s">
        <v>34</v>
      </c>
      <c r="M58" s="13" t="s">
        <v>34</v>
      </c>
      <c r="N58" s="13" t="s">
        <v>34</v>
      </c>
      <c r="O58" s="13" t="s">
        <v>34</v>
      </c>
      <c r="P58" s="13" t="s">
        <v>34</v>
      </c>
      <c r="Q58" s="13" t="s">
        <v>34</v>
      </c>
      <c r="R58" s="13" t="s">
        <v>34</v>
      </c>
      <c r="S58" s="13" t="s">
        <v>34</v>
      </c>
      <c r="T58" s="13" t="s">
        <v>34</v>
      </c>
      <c r="U58" s="13" t="s">
        <v>34</v>
      </c>
      <c r="V58" s="13" t="s">
        <v>34</v>
      </c>
      <c r="W58" s="13" t="s">
        <v>34</v>
      </c>
      <c r="X58" s="13" t="s">
        <v>34</v>
      </c>
      <c r="Y58" s="13" t="s">
        <v>34</v>
      </c>
      <c r="Z58" s="13" t="s">
        <v>34</v>
      </c>
      <c r="AA58" s="13" t="s">
        <v>34</v>
      </c>
      <c r="AB58" s="13" t="s">
        <v>34</v>
      </c>
      <c r="AC58" s="13" t="s">
        <v>34</v>
      </c>
      <c r="AD58" s="13" t="s">
        <v>34</v>
      </c>
    </row>
    <row r="59" spans="1:30">
      <c r="A59" s="48" t="s">
        <v>34</v>
      </c>
      <c r="B59" s="52">
        <v>1996</v>
      </c>
      <c r="C59" s="50">
        <v>4.3400000000000001E-2</v>
      </c>
      <c r="D59" s="51">
        <v>5.0299999999999997E-2</v>
      </c>
      <c r="E59" s="245" t="s">
        <v>34</v>
      </c>
      <c r="F59" s="246"/>
      <c r="G59" s="246"/>
      <c r="H59" s="247"/>
      <c r="I59" s="13" t="s">
        <v>34</v>
      </c>
      <c r="J59" s="13" t="s">
        <v>34</v>
      </c>
      <c r="K59" s="13" t="s">
        <v>34</v>
      </c>
      <c r="L59" s="13" t="s">
        <v>34</v>
      </c>
      <c r="M59" s="13" t="s">
        <v>34</v>
      </c>
      <c r="N59" s="13" t="s">
        <v>34</v>
      </c>
      <c r="O59" s="13" t="s">
        <v>34</v>
      </c>
      <c r="P59" s="13" t="s">
        <v>34</v>
      </c>
      <c r="Q59" s="13" t="s">
        <v>34</v>
      </c>
      <c r="R59" s="13" t="s">
        <v>34</v>
      </c>
      <c r="S59" s="13" t="s">
        <v>34</v>
      </c>
      <c r="T59" s="13" t="s">
        <v>34</v>
      </c>
      <c r="U59" s="13" t="s">
        <v>34</v>
      </c>
      <c r="V59" s="13" t="s">
        <v>34</v>
      </c>
      <c r="W59" s="13" t="s">
        <v>34</v>
      </c>
      <c r="X59" s="13" t="s">
        <v>34</v>
      </c>
      <c r="Y59" s="13" t="s">
        <v>34</v>
      </c>
      <c r="Z59" s="13" t="s">
        <v>34</v>
      </c>
      <c r="AA59" s="13" t="s">
        <v>34</v>
      </c>
      <c r="AB59" s="13" t="s">
        <v>34</v>
      </c>
      <c r="AC59" s="13" t="s">
        <v>34</v>
      </c>
      <c r="AD59" s="13" t="s">
        <v>34</v>
      </c>
    </row>
    <row r="60" spans="1:30">
      <c r="A60" s="48" t="s">
        <v>34</v>
      </c>
      <c r="B60" s="52">
        <v>1997</v>
      </c>
      <c r="C60" s="50">
        <v>3.3700000000000001E-2</v>
      </c>
      <c r="D60" s="51">
        <v>4.4600000000000001E-2</v>
      </c>
      <c r="E60" s="245" t="s">
        <v>34</v>
      </c>
      <c r="F60" s="246"/>
      <c r="G60" s="246"/>
      <c r="H60" s="247"/>
      <c r="I60" s="13" t="s">
        <v>34</v>
      </c>
      <c r="J60" s="13" t="s">
        <v>34</v>
      </c>
      <c r="K60" s="13" t="s">
        <v>34</v>
      </c>
      <c r="L60" s="13" t="s">
        <v>34</v>
      </c>
      <c r="M60" s="13" t="s">
        <v>34</v>
      </c>
      <c r="N60" s="13" t="s">
        <v>34</v>
      </c>
      <c r="O60" s="13" t="s">
        <v>34</v>
      </c>
      <c r="P60" s="13" t="s">
        <v>34</v>
      </c>
      <c r="Q60" s="13" t="s">
        <v>34</v>
      </c>
      <c r="R60" s="13" t="s">
        <v>34</v>
      </c>
      <c r="S60" s="13" t="s">
        <v>34</v>
      </c>
      <c r="T60" s="13" t="s">
        <v>34</v>
      </c>
      <c r="U60" s="13" t="s">
        <v>34</v>
      </c>
      <c r="V60" s="13" t="s">
        <v>34</v>
      </c>
      <c r="W60" s="13" t="s">
        <v>34</v>
      </c>
      <c r="X60" s="13" t="s">
        <v>34</v>
      </c>
      <c r="Y60" s="13" t="s">
        <v>34</v>
      </c>
      <c r="Z60" s="13" t="s">
        <v>34</v>
      </c>
      <c r="AA60" s="13" t="s">
        <v>34</v>
      </c>
      <c r="AB60" s="13" t="s">
        <v>34</v>
      </c>
      <c r="AC60" s="13" t="s">
        <v>34</v>
      </c>
      <c r="AD60" s="13" t="s">
        <v>34</v>
      </c>
    </row>
    <row r="61" spans="1:30">
      <c r="A61" s="48" t="s">
        <v>34</v>
      </c>
      <c r="B61" s="52">
        <v>1998</v>
      </c>
      <c r="C61" s="50">
        <v>2.4E-2</v>
      </c>
      <c r="D61" s="51">
        <v>3.8899999999999997E-2</v>
      </c>
      <c r="E61" s="245" t="s">
        <v>34</v>
      </c>
      <c r="F61" s="246"/>
      <c r="G61" s="246"/>
      <c r="H61" s="247"/>
      <c r="I61" s="13" t="s">
        <v>34</v>
      </c>
      <c r="J61" s="13" t="s">
        <v>34</v>
      </c>
      <c r="K61" s="13" t="s">
        <v>34</v>
      </c>
      <c r="L61" s="13" t="s">
        <v>34</v>
      </c>
      <c r="M61" s="13" t="s">
        <v>34</v>
      </c>
      <c r="N61" s="13" t="s">
        <v>34</v>
      </c>
      <c r="O61" s="13" t="s">
        <v>34</v>
      </c>
      <c r="P61" s="13" t="s">
        <v>34</v>
      </c>
      <c r="Q61" s="13" t="s">
        <v>34</v>
      </c>
      <c r="R61" s="13" t="s">
        <v>34</v>
      </c>
      <c r="S61" s="13" t="s">
        <v>34</v>
      </c>
      <c r="T61" s="13" t="s">
        <v>34</v>
      </c>
      <c r="U61" s="13" t="s">
        <v>34</v>
      </c>
      <c r="V61" s="13" t="s">
        <v>34</v>
      </c>
      <c r="W61" s="13" t="s">
        <v>34</v>
      </c>
      <c r="X61" s="13" t="s">
        <v>34</v>
      </c>
      <c r="Y61" s="13" t="s">
        <v>34</v>
      </c>
      <c r="Z61" s="13" t="s">
        <v>34</v>
      </c>
      <c r="AA61" s="13" t="s">
        <v>34</v>
      </c>
      <c r="AB61" s="13" t="s">
        <v>34</v>
      </c>
      <c r="AC61" s="13" t="s">
        <v>34</v>
      </c>
      <c r="AD61" s="13" t="s">
        <v>34</v>
      </c>
    </row>
    <row r="62" spans="1:30">
      <c r="A62" s="48" t="s">
        <v>34</v>
      </c>
      <c r="B62" s="52">
        <v>1999</v>
      </c>
      <c r="C62" s="50">
        <v>2.1499999999999998E-2</v>
      </c>
      <c r="D62" s="51">
        <v>3.5499999999999997E-2</v>
      </c>
      <c r="E62" s="245" t="s">
        <v>34</v>
      </c>
      <c r="F62" s="246"/>
      <c r="G62" s="246"/>
      <c r="H62" s="247"/>
      <c r="I62" s="13" t="s">
        <v>34</v>
      </c>
      <c r="J62" s="13" t="s">
        <v>34</v>
      </c>
      <c r="K62" s="13" t="s">
        <v>34</v>
      </c>
      <c r="L62" s="13" t="s">
        <v>34</v>
      </c>
      <c r="M62" s="13" t="s">
        <v>34</v>
      </c>
      <c r="N62" s="13" t="s">
        <v>34</v>
      </c>
      <c r="O62" s="13" t="s">
        <v>34</v>
      </c>
      <c r="P62" s="13" t="s">
        <v>34</v>
      </c>
      <c r="Q62" s="13" t="s">
        <v>34</v>
      </c>
      <c r="R62" s="13" t="s">
        <v>34</v>
      </c>
      <c r="S62" s="13" t="s">
        <v>34</v>
      </c>
      <c r="T62" s="13" t="s">
        <v>34</v>
      </c>
      <c r="U62" s="13" t="s">
        <v>34</v>
      </c>
      <c r="V62" s="13" t="s">
        <v>34</v>
      </c>
      <c r="W62" s="13" t="s">
        <v>34</v>
      </c>
      <c r="X62" s="13" t="s">
        <v>34</v>
      </c>
      <c r="Y62" s="13" t="s">
        <v>34</v>
      </c>
      <c r="Z62" s="13" t="s">
        <v>34</v>
      </c>
      <c r="AA62" s="13" t="s">
        <v>34</v>
      </c>
      <c r="AB62" s="13" t="s">
        <v>34</v>
      </c>
      <c r="AC62" s="13" t="s">
        <v>34</v>
      </c>
      <c r="AD62" s="13" t="s">
        <v>34</v>
      </c>
    </row>
    <row r="63" spans="1:30">
      <c r="A63" s="48" t="s">
        <v>34</v>
      </c>
      <c r="B63" s="52">
        <v>2000</v>
      </c>
      <c r="C63" s="50">
        <v>1.7500000000000002E-2</v>
      </c>
      <c r="D63" s="51">
        <v>3.04E-2</v>
      </c>
      <c r="E63" s="245" t="s">
        <v>34</v>
      </c>
      <c r="F63" s="246"/>
      <c r="G63" s="246"/>
      <c r="H63" s="247"/>
      <c r="I63" s="13" t="s">
        <v>34</v>
      </c>
      <c r="J63" s="13" t="s">
        <v>34</v>
      </c>
      <c r="K63" s="13" t="s">
        <v>34</v>
      </c>
      <c r="L63" s="13" t="s">
        <v>34</v>
      </c>
      <c r="M63" s="13" t="s">
        <v>34</v>
      </c>
      <c r="N63" s="13" t="s">
        <v>34</v>
      </c>
      <c r="O63" s="13" t="s">
        <v>34</v>
      </c>
      <c r="P63" s="13" t="s">
        <v>34</v>
      </c>
      <c r="Q63" s="13" t="s">
        <v>34</v>
      </c>
      <c r="R63" s="13" t="s">
        <v>34</v>
      </c>
      <c r="S63" s="13" t="s">
        <v>34</v>
      </c>
      <c r="T63" s="13" t="s">
        <v>34</v>
      </c>
      <c r="U63" s="13" t="s">
        <v>34</v>
      </c>
      <c r="V63" s="13" t="s">
        <v>34</v>
      </c>
      <c r="W63" s="13" t="s">
        <v>34</v>
      </c>
      <c r="X63" s="13" t="s">
        <v>34</v>
      </c>
      <c r="Y63" s="13" t="s">
        <v>34</v>
      </c>
      <c r="Z63" s="13" t="s">
        <v>34</v>
      </c>
      <c r="AA63" s="13" t="s">
        <v>34</v>
      </c>
      <c r="AB63" s="13" t="s">
        <v>34</v>
      </c>
      <c r="AC63" s="13" t="s">
        <v>34</v>
      </c>
      <c r="AD63" s="13" t="s">
        <v>34</v>
      </c>
    </row>
    <row r="64" spans="1:30">
      <c r="A64" s="48" t="s">
        <v>34</v>
      </c>
      <c r="B64" s="52">
        <v>2001</v>
      </c>
      <c r="C64" s="50">
        <v>1.0500000000000001E-2</v>
      </c>
      <c r="D64" s="51">
        <v>2.12E-2</v>
      </c>
      <c r="E64" s="245" t="s">
        <v>34</v>
      </c>
      <c r="F64" s="246"/>
      <c r="G64" s="246"/>
      <c r="H64" s="247"/>
      <c r="I64" s="13" t="s">
        <v>34</v>
      </c>
      <c r="J64" s="13" t="s">
        <v>34</v>
      </c>
      <c r="K64" s="13" t="s">
        <v>34</v>
      </c>
      <c r="L64" s="13" t="s">
        <v>34</v>
      </c>
      <c r="M64" s="13" t="s">
        <v>34</v>
      </c>
      <c r="N64" s="13" t="s">
        <v>34</v>
      </c>
      <c r="O64" s="13" t="s">
        <v>34</v>
      </c>
      <c r="P64" s="13" t="s">
        <v>34</v>
      </c>
      <c r="Q64" s="13" t="s">
        <v>34</v>
      </c>
      <c r="R64" s="13" t="s">
        <v>34</v>
      </c>
      <c r="S64" s="13" t="s">
        <v>34</v>
      </c>
      <c r="T64" s="13" t="s">
        <v>34</v>
      </c>
      <c r="U64" s="13" t="s">
        <v>34</v>
      </c>
      <c r="V64" s="13" t="s">
        <v>34</v>
      </c>
      <c r="W64" s="13" t="s">
        <v>34</v>
      </c>
      <c r="X64" s="13" t="s">
        <v>34</v>
      </c>
      <c r="Y64" s="13" t="s">
        <v>34</v>
      </c>
      <c r="Z64" s="13" t="s">
        <v>34</v>
      </c>
      <c r="AA64" s="13" t="s">
        <v>34</v>
      </c>
      <c r="AB64" s="13" t="s">
        <v>34</v>
      </c>
      <c r="AC64" s="13" t="s">
        <v>34</v>
      </c>
      <c r="AD64" s="13" t="s">
        <v>34</v>
      </c>
    </row>
    <row r="65" spans="1:30">
      <c r="A65" s="48" t="s">
        <v>34</v>
      </c>
      <c r="B65" s="52">
        <v>2002</v>
      </c>
      <c r="C65" s="50">
        <v>1.0200000000000001E-2</v>
      </c>
      <c r="D65" s="51">
        <v>2.07E-2</v>
      </c>
      <c r="E65" s="245" t="s">
        <v>34</v>
      </c>
      <c r="F65" s="246"/>
      <c r="G65" s="246"/>
      <c r="H65" s="247"/>
      <c r="I65" s="13" t="s">
        <v>34</v>
      </c>
      <c r="J65" s="13" t="s">
        <v>34</v>
      </c>
      <c r="K65" s="13" t="s">
        <v>34</v>
      </c>
      <c r="L65" s="13" t="s">
        <v>34</v>
      </c>
      <c r="M65" s="13" t="s">
        <v>34</v>
      </c>
      <c r="N65" s="13" t="s">
        <v>34</v>
      </c>
      <c r="O65" s="13" t="s">
        <v>34</v>
      </c>
      <c r="P65" s="13" t="s">
        <v>34</v>
      </c>
      <c r="Q65" s="13" t="s">
        <v>34</v>
      </c>
      <c r="R65" s="13" t="s">
        <v>34</v>
      </c>
      <c r="S65" s="13" t="s">
        <v>34</v>
      </c>
      <c r="T65" s="13" t="s">
        <v>34</v>
      </c>
      <c r="U65" s="13" t="s">
        <v>34</v>
      </c>
      <c r="V65" s="13" t="s">
        <v>34</v>
      </c>
      <c r="W65" s="13" t="s">
        <v>34</v>
      </c>
      <c r="X65" s="13" t="s">
        <v>34</v>
      </c>
      <c r="Y65" s="13" t="s">
        <v>34</v>
      </c>
      <c r="Z65" s="13" t="s">
        <v>34</v>
      </c>
      <c r="AA65" s="13" t="s">
        <v>34</v>
      </c>
      <c r="AB65" s="13" t="s">
        <v>34</v>
      </c>
      <c r="AC65" s="13" t="s">
        <v>34</v>
      </c>
      <c r="AD65" s="13" t="s">
        <v>34</v>
      </c>
    </row>
    <row r="66" spans="1:30">
      <c r="A66" s="48" t="s">
        <v>34</v>
      </c>
      <c r="B66" s="52">
        <v>2003</v>
      </c>
      <c r="C66" s="41">
        <v>9.4999999999999998E-3</v>
      </c>
      <c r="D66" s="53">
        <v>1.8100000000000002E-2</v>
      </c>
      <c r="E66" s="251" t="s">
        <v>34</v>
      </c>
      <c r="F66" s="252"/>
      <c r="G66" s="252"/>
      <c r="H66" s="253"/>
      <c r="I66" s="13" t="s">
        <v>34</v>
      </c>
      <c r="J66" s="13" t="s">
        <v>34</v>
      </c>
      <c r="K66" s="13" t="s">
        <v>34</v>
      </c>
      <c r="L66" s="13" t="s">
        <v>34</v>
      </c>
      <c r="M66" s="13" t="s">
        <v>34</v>
      </c>
      <c r="N66" s="13" t="s">
        <v>34</v>
      </c>
      <c r="O66" s="13" t="s">
        <v>34</v>
      </c>
      <c r="P66" s="13" t="s">
        <v>34</v>
      </c>
      <c r="Q66" s="13" t="s">
        <v>34</v>
      </c>
      <c r="R66" s="13" t="s">
        <v>34</v>
      </c>
      <c r="S66" s="13" t="s">
        <v>34</v>
      </c>
      <c r="T66" s="13" t="s">
        <v>34</v>
      </c>
      <c r="U66" s="13" t="s">
        <v>34</v>
      </c>
      <c r="V66" s="13" t="s">
        <v>34</v>
      </c>
      <c r="W66" s="13" t="s">
        <v>34</v>
      </c>
      <c r="X66" s="13" t="s">
        <v>34</v>
      </c>
      <c r="Y66" s="13" t="s">
        <v>34</v>
      </c>
      <c r="Z66" s="13" t="s">
        <v>34</v>
      </c>
      <c r="AA66" s="13" t="s">
        <v>34</v>
      </c>
      <c r="AB66" s="13" t="s">
        <v>34</v>
      </c>
      <c r="AC66" s="13" t="s">
        <v>34</v>
      </c>
      <c r="AD66" s="13" t="s">
        <v>34</v>
      </c>
    </row>
    <row r="67" spans="1:30">
      <c r="A67" s="48" t="s">
        <v>34</v>
      </c>
      <c r="B67" s="52">
        <v>2004</v>
      </c>
      <c r="C67" s="41">
        <v>7.7999999999999996E-3</v>
      </c>
      <c r="D67" s="53">
        <v>8.5000000000000006E-3</v>
      </c>
      <c r="E67" s="251" t="s">
        <v>34</v>
      </c>
      <c r="F67" s="252"/>
      <c r="G67" s="252"/>
      <c r="H67" s="253"/>
      <c r="I67" s="13" t="s">
        <v>34</v>
      </c>
      <c r="J67" s="13" t="s">
        <v>34</v>
      </c>
      <c r="K67" s="13" t="s">
        <v>34</v>
      </c>
      <c r="L67" s="13" t="s">
        <v>34</v>
      </c>
      <c r="M67" s="13" t="s">
        <v>34</v>
      </c>
      <c r="N67" s="13" t="s">
        <v>34</v>
      </c>
      <c r="O67" s="13" t="s">
        <v>34</v>
      </c>
      <c r="P67" s="13" t="s">
        <v>34</v>
      </c>
      <c r="Q67" s="13" t="s">
        <v>34</v>
      </c>
      <c r="R67" s="13" t="s">
        <v>34</v>
      </c>
      <c r="S67" s="13" t="s">
        <v>34</v>
      </c>
      <c r="T67" s="13" t="s">
        <v>34</v>
      </c>
      <c r="U67" s="13" t="s">
        <v>34</v>
      </c>
      <c r="V67" s="13" t="s">
        <v>34</v>
      </c>
      <c r="W67" s="13" t="s">
        <v>34</v>
      </c>
      <c r="X67" s="13" t="s">
        <v>34</v>
      </c>
      <c r="Y67" s="13" t="s">
        <v>34</v>
      </c>
      <c r="Z67" s="13" t="s">
        <v>34</v>
      </c>
      <c r="AA67" s="13" t="s">
        <v>34</v>
      </c>
      <c r="AB67" s="13" t="s">
        <v>34</v>
      </c>
      <c r="AC67" s="13" t="s">
        <v>34</v>
      </c>
      <c r="AD67" s="13" t="s">
        <v>34</v>
      </c>
    </row>
    <row r="68" spans="1:30">
      <c r="A68" s="48" t="s">
        <v>34</v>
      </c>
      <c r="B68" s="54">
        <v>2005</v>
      </c>
      <c r="C68" s="41">
        <v>7.4999999999999997E-3</v>
      </c>
      <c r="D68" s="53">
        <v>6.7000000000000002E-3</v>
      </c>
      <c r="E68" s="251" t="s">
        <v>34</v>
      </c>
      <c r="F68" s="252"/>
      <c r="G68" s="252"/>
      <c r="H68" s="253"/>
      <c r="I68" s="13" t="s">
        <v>34</v>
      </c>
      <c r="J68" s="13" t="s">
        <v>34</v>
      </c>
      <c r="K68" s="13" t="s">
        <v>34</v>
      </c>
      <c r="L68" s="13" t="s">
        <v>34</v>
      </c>
      <c r="M68" s="13" t="s">
        <v>34</v>
      </c>
      <c r="N68" s="13" t="s">
        <v>34</v>
      </c>
      <c r="O68" s="13" t="s">
        <v>34</v>
      </c>
      <c r="P68" s="13" t="s">
        <v>34</v>
      </c>
      <c r="Q68" s="13" t="s">
        <v>34</v>
      </c>
      <c r="R68" s="13" t="s">
        <v>34</v>
      </c>
      <c r="S68" s="13" t="s">
        <v>34</v>
      </c>
      <c r="T68" s="13" t="s">
        <v>34</v>
      </c>
      <c r="U68" s="13" t="s">
        <v>34</v>
      </c>
      <c r="V68" s="13" t="s">
        <v>34</v>
      </c>
      <c r="W68" s="13" t="s">
        <v>34</v>
      </c>
      <c r="X68" s="13" t="s">
        <v>34</v>
      </c>
      <c r="Y68" s="13" t="s">
        <v>34</v>
      </c>
      <c r="Z68" s="13" t="s">
        <v>34</v>
      </c>
      <c r="AA68" s="13" t="s">
        <v>34</v>
      </c>
      <c r="AB68" s="13" t="s">
        <v>34</v>
      </c>
      <c r="AC68" s="13" t="s">
        <v>34</v>
      </c>
      <c r="AD68" s="13" t="s">
        <v>34</v>
      </c>
    </row>
    <row r="69" spans="1:30">
      <c r="A69" s="48" t="s">
        <v>34</v>
      </c>
      <c r="B69" s="54">
        <v>2006</v>
      </c>
      <c r="C69" s="41">
        <v>7.6E-3</v>
      </c>
      <c r="D69" s="53">
        <v>7.4999999999999997E-3</v>
      </c>
      <c r="E69" s="251" t="s">
        <v>34</v>
      </c>
      <c r="F69" s="252"/>
      <c r="G69" s="252"/>
      <c r="H69" s="253"/>
      <c r="I69" s="13" t="s">
        <v>34</v>
      </c>
      <c r="J69" s="13" t="s">
        <v>34</v>
      </c>
      <c r="K69" s="13" t="s">
        <v>34</v>
      </c>
      <c r="L69" s="13" t="s">
        <v>34</v>
      </c>
      <c r="M69" s="13" t="s">
        <v>34</v>
      </c>
      <c r="N69" s="13" t="s">
        <v>34</v>
      </c>
      <c r="O69" s="13" t="s">
        <v>34</v>
      </c>
      <c r="P69" s="13" t="s">
        <v>34</v>
      </c>
      <c r="Q69" s="13" t="s">
        <v>34</v>
      </c>
      <c r="R69" s="13" t="s">
        <v>34</v>
      </c>
      <c r="S69" s="13" t="s">
        <v>34</v>
      </c>
      <c r="T69" s="13" t="s">
        <v>34</v>
      </c>
      <c r="U69" s="13" t="s">
        <v>34</v>
      </c>
      <c r="V69" s="13" t="s">
        <v>34</v>
      </c>
      <c r="W69" s="13" t="s">
        <v>34</v>
      </c>
      <c r="X69" s="13" t="s">
        <v>34</v>
      </c>
      <c r="Y69" s="13" t="s">
        <v>34</v>
      </c>
      <c r="Z69" s="13" t="s">
        <v>34</v>
      </c>
      <c r="AA69" s="13" t="s">
        <v>34</v>
      </c>
      <c r="AB69" s="13" t="s">
        <v>34</v>
      </c>
      <c r="AC69" s="13" t="s">
        <v>34</v>
      </c>
      <c r="AD69" s="13" t="s">
        <v>34</v>
      </c>
    </row>
    <row r="70" spans="1:30">
      <c r="A70" s="48" t="s">
        <v>34</v>
      </c>
      <c r="B70" s="54">
        <v>2007</v>
      </c>
      <c r="C70" s="41">
        <v>7.1999999999999998E-3</v>
      </c>
      <c r="D70" s="53">
        <v>5.1999999999999998E-3</v>
      </c>
      <c r="E70" s="251" t="s">
        <v>34</v>
      </c>
      <c r="F70" s="252"/>
      <c r="G70" s="252"/>
      <c r="H70" s="253"/>
      <c r="I70" s="13" t="s">
        <v>34</v>
      </c>
      <c r="J70" s="13" t="s">
        <v>34</v>
      </c>
      <c r="K70" s="13" t="s">
        <v>34</v>
      </c>
      <c r="L70" s="13" t="s">
        <v>34</v>
      </c>
      <c r="M70" s="13" t="s">
        <v>34</v>
      </c>
      <c r="N70" s="13" t="s">
        <v>34</v>
      </c>
      <c r="O70" s="13" t="s">
        <v>34</v>
      </c>
      <c r="P70" s="13" t="s">
        <v>34</v>
      </c>
      <c r="Q70" s="13" t="s">
        <v>34</v>
      </c>
      <c r="R70" s="13" t="s">
        <v>34</v>
      </c>
      <c r="S70" s="13" t="s">
        <v>34</v>
      </c>
      <c r="T70" s="13" t="s">
        <v>34</v>
      </c>
      <c r="U70" s="13" t="s">
        <v>34</v>
      </c>
      <c r="V70" s="13" t="s">
        <v>34</v>
      </c>
      <c r="W70" s="13" t="s">
        <v>34</v>
      </c>
      <c r="X70" s="13" t="s">
        <v>34</v>
      </c>
      <c r="Y70" s="13" t="s">
        <v>34</v>
      </c>
      <c r="Z70" s="13" t="s">
        <v>34</v>
      </c>
      <c r="AA70" s="13" t="s">
        <v>34</v>
      </c>
      <c r="AB70" s="13" t="s">
        <v>34</v>
      </c>
      <c r="AC70" s="13" t="s">
        <v>34</v>
      </c>
      <c r="AD70" s="13" t="s">
        <v>34</v>
      </c>
    </row>
    <row r="71" spans="1:30">
      <c r="A71" s="48" t="s">
        <v>34</v>
      </c>
      <c r="B71" s="54">
        <v>2008</v>
      </c>
      <c r="C71" s="41">
        <v>7.1999999999999998E-3</v>
      </c>
      <c r="D71" s="53">
        <v>4.8999999999999998E-3</v>
      </c>
      <c r="E71" s="251" t="s">
        <v>34</v>
      </c>
      <c r="F71" s="252"/>
      <c r="G71" s="252"/>
      <c r="H71" s="253"/>
      <c r="I71" s="13" t="s">
        <v>34</v>
      </c>
      <c r="J71" s="13" t="s">
        <v>34</v>
      </c>
      <c r="K71" s="13" t="s">
        <v>34</v>
      </c>
      <c r="L71" s="13" t="s">
        <v>34</v>
      </c>
      <c r="M71" s="13" t="s">
        <v>34</v>
      </c>
      <c r="N71" s="13" t="s">
        <v>34</v>
      </c>
      <c r="O71" s="13" t="s">
        <v>34</v>
      </c>
      <c r="P71" s="13" t="s">
        <v>34</v>
      </c>
      <c r="Q71" s="13" t="s">
        <v>34</v>
      </c>
      <c r="R71" s="13" t="s">
        <v>34</v>
      </c>
      <c r="S71" s="13" t="s">
        <v>34</v>
      </c>
      <c r="T71" s="13" t="s">
        <v>34</v>
      </c>
      <c r="U71" s="13" t="s">
        <v>34</v>
      </c>
      <c r="V71" s="13" t="s">
        <v>34</v>
      </c>
      <c r="W71" s="13" t="s">
        <v>34</v>
      </c>
      <c r="X71" s="13" t="s">
        <v>34</v>
      </c>
      <c r="Y71" s="13" t="s">
        <v>34</v>
      </c>
      <c r="Z71" s="13" t="s">
        <v>34</v>
      </c>
      <c r="AA71" s="13" t="s">
        <v>34</v>
      </c>
      <c r="AB71" s="13" t="s">
        <v>34</v>
      </c>
      <c r="AC71" s="13" t="s">
        <v>34</v>
      </c>
      <c r="AD71" s="13" t="s">
        <v>34</v>
      </c>
    </row>
    <row r="72" spans="1:30">
      <c r="A72" s="48" t="s">
        <v>34</v>
      </c>
      <c r="B72" s="55">
        <v>2009</v>
      </c>
      <c r="C72" s="56">
        <v>7.1000000000000004E-3</v>
      </c>
      <c r="D72" s="13">
        <v>4.5999999999999999E-3</v>
      </c>
      <c r="E72" s="251" t="s">
        <v>34</v>
      </c>
      <c r="F72" s="252"/>
      <c r="G72" s="252"/>
      <c r="H72" s="253"/>
      <c r="I72" s="13" t="s">
        <v>34</v>
      </c>
      <c r="J72" s="13" t="s">
        <v>34</v>
      </c>
      <c r="K72" s="13" t="s">
        <v>34</v>
      </c>
      <c r="L72" s="13" t="s">
        <v>34</v>
      </c>
      <c r="M72" s="13" t="s">
        <v>34</v>
      </c>
      <c r="N72" s="13" t="s">
        <v>34</v>
      </c>
      <c r="O72" s="13" t="s">
        <v>34</v>
      </c>
      <c r="P72" s="13" t="s">
        <v>34</v>
      </c>
      <c r="Q72" s="13" t="s">
        <v>34</v>
      </c>
      <c r="R72" s="13" t="s">
        <v>34</v>
      </c>
      <c r="S72" s="13" t="s">
        <v>34</v>
      </c>
      <c r="T72" s="13" t="s">
        <v>34</v>
      </c>
      <c r="U72" s="13" t="s">
        <v>34</v>
      </c>
      <c r="V72" s="13" t="s">
        <v>34</v>
      </c>
      <c r="W72" s="13" t="s">
        <v>34</v>
      </c>
      <c r="X72" s="13" t="s">
        <v>34</v>
      </c>
      <c r="Y72" s="13" t="s">
        <v>34</v>
      </c>
      <c r="Z72" s="13" t="s">
        <v>34</v>
      </c>
      <c r="AA72" s="13" t="s">
        <v>34</v>
      </c>
      <c r="AB72" s="13" t="s">
        <v>34</v>
      </c>
      <c r="AC72" s="13" t="s">
        <v>34</v>
      </c>
      <c r="AD72" s="13" t="s">
        <v>34</v>
      </c>
    </row>
    <row r="73" spans="1:30">
      <c r="A73" s="48" t="s">
        <v>34</v>
      </c>
      <c r="B73" s="57">
        <v>2010</v>
      </c>
      <c r="C73" s="58">
        <v>7.1000000000000004E-3</v>
      </c>
      <c r="D73" s="59">
        <v>4.5999999999999999E-3</v>
      </c>
      <c r="E73" s="251" t="s">
        <v>34</v>
      </c>
      <c r="F73" s="252"/>
      <c r="G73" s="252"/>
      <c r="H73" s="253"/>
      <c r="I73" s="13" t="s">
        <v>34</v>
      </c>
      <c r="J73" s="13" t="s">
        <v>34</v>
      </c>
      <c r="K73" s="13" t="s">
        <v>34</v>
      </c>
      <c r="L73" s="13" t="s">
        <v>34</v>
      </c>
      <c r="M73" s="13" t="s">
        <v>34</v>
      </c>
      <c r="N73" s="13" t="s">
        <v>34</v>
      </c>
      <c r="O73" s="13" t="s">
        <v>34</v>
      </c>
      <c r="P73" s="13" t="s">
        <v>34</v>
      </c>
      <c r="Q73" s="13" t="s">
        <v>34</v>
      </c>
      <c r="R73" s="13" t="s">
        <v>34</v>
      </c>
      <c r="S73" s="13" t="s">
        <v>34</v>
      </c>
      <c r="T73" s="13" t="s">
        <v>34</v>
      </c>
      <c r="U73" s="13" t="s">
        <v>34</v>
      </c>
      <c r="V73" s="13" t="s">
        <v>34</v>
      </c>
      <c r="W73" s="13" t="s">
        <v>34</v>
      </c>
      <c r="X73" s="13" t="s">
        <v>34</v>
      </c>
      <c r="Y73" s="13" t="s">
        <v>34</v>
      </c>
      <c r="Z73" s="13" t="s">
        <v>34</v>
      </c>
      <c r="AA73" s="13" t="s">
        <v>34</v>
      </c>
      <c r="AB73" s="13" t="s">
        <v>34</v>
      </c>
      <c r="AC73" s="13" t="s">
        <v>34</v>
      </c>
      <c r="AD73" s="13" t="s">
        <v>34</v>
      </c>
    </row>
    <row r="74" spans="1:30">
      <c r="A74" s="48" t="s">
        <v>34</v>
      </c>
      <c r="B74" s="57">
        <v>2011</v>
      </c>
      <c r="C74" s="58">
        <v>7.1000000000000004E-3</v>
      </c>
      <c r="D74" s="59">
        <v>4.5999999999999999E-3</v>
      </c>
      <c r="E74" s="251" t="s">
        <v>34</v>
      </c>
      <c r="F74" s="252"/>
      <c r="G74" s="252"/>
      <c r="H74" s="253"/>
      <c r="I74" s="13" t="s">
        <v>34</v>
      </c>
      <c r="J74" s="13" t="s">
        <v>34</v>
      </c>
      <c r="K74" s="13" t="s">
        <v>34</v>
      </c>
      <c r="L74" s="13" t="s">
        <v>34</v>
      </c>
      <c r="M74" s="13" t="s">
        <v>34</v>
      </c>
      <c r="N74" s="13" t="s">
        <v>34</v>
      </c>
      <c r="O74" s="13" t="s">
        <v>34</v>
      </c>
      <c r="P74" s="13" t="s">
        <v>34</v>
      </c>
      <c r="Q74" s="13" t="s">
        <v>34</v>
      </c>
      <c r="R74" s="13" t="s">
        <v>34</v>
      </c>
      <c r="S74" s="13" t="s">
        <v>34</v>
      </c>
      <c r="T74" s="13" t="s">
        <v>34</v>
      </c>
      <c r="U74" s="13" t="s">
        <v>34</v>
      </c>
      <c r="V74" s="13" t="s">
        <v>34</v>
      </c>
      <c r="W74" s="13" t="s">
        <v>34</v>
      </c>
      <c r="X74" s="13" t="s">
        <v>34</v>
      </c>
      <c r="Y74" s="13" t="s">
        <v>34</v>
      </c>
      <c r="Z74" s="13" t="s">
        <v>34</v>
      </c>
      <c r="AA74" s="13" t="s">
        <v>34</v>
      </c>
      <c r="AB74" s="13" t="s">
        <v>34</v>
      </c>
      <c r="AC74" s="13" t="s">
        <v>34</v>
      </c>
      <c r="AD74" s="13" t="s">
        <v>34</v>
      </c>
    </row>
    <row r="75" spans="1:30">
      <c r="A75" s="48" t="s">
        <v>34</v>
      </c>
      <c r="B75" s="57">
        <v>2012</v>
      </c>
      <c r="C75" s="58">
        <v>7.1000000000000004E-3</v>
      </c>
      <c r="D75" s="59">
        <v>4.5999999999999999E-3</v>
      </c>
      <c r="E75" s="251" t="s">
        <v>34</v>
      </c>
      <c r="F75" s="252"/>
      <c r="G75" s="252"/>
      <c r="H75" s="253"/>
      <c r="I75" s="13" t="s">
        <v>34</v>
      </c>
      <c r="J75" s="13" t="s">
        <v>34</v>
      </c>
      <c r="K75" s="13" t="s">
        <v>34</v>
      </c>
      <c r="L75" s="13" t="s">
        <v>34</v>
      </c>
      <c r="M75" s="13" t="s">
        <v>34</v>
      </c>
      <c r="N75" s="13" t="s">
        <v>34</v>
      </c>
      <c r="O75" s="13" t="s">
        <v>34</v>
      </c>
      <c r="P75" s="13" t="s">
        <v>34</v>
      </c>
      <c r="Q75" s="13" t="s">
        <v>34</v>
      </c>
      <c r="R75" s="13" t="s">
        <v>34</v>
      </c>
      <c r="S75" s="13" t="s">
        <v>34</v>
      </c>
      <c r="T75" s="13" t="s">
        <v>34</v>
      </c>
      <c r="U75" s="13" t="s">
        <v>34</v>
      </c>
      <c r="V75" s="13" t="s">
        <v>34</v>
      </c>
      <c r="W75" s="13" t="s">
        <v>34</v>
      </c>
      <c r="X75" s="13" t="s">
        <v>34</v>
      </c>
      <c r="Y75" s="13" t="s">
        <v>34</v>
      </c>
      <c r="Z75" s="13" t="s">
        <v>34</v>
      </c>
      <c r="AA75" s="13" t="s">
        <v>34</v>
      </c>
      <c r="AB75" s="13" t="s">
        <v>34</v>
      </c>
      <c r="AC75" s="13" t="s">
        <v>34</v>
      </c>
      <c r="AD75" s="13" t="s">
        <v>34</v>
      </c>
    </row>
    <row r="76" spans="1:30">
      <c r="A76" s="48" t="s">
        <v>34</v>
      </c>
      <c r="B76" s="57">
        <v>2013</v>
      </c>
      <c r="C76" s="58">
        <v>7.1000000000000004E-3</v>
      </c>
      <c r="D76" s="59">
        <v>4.5999999999999999E-3</v>
      </c>
      <c r="E76" s="251" t="s">
        <v>34</v>
      </c>
      <c r="F76" s="252"/>
      <c r="G76" s="252"/>
      <c r="H76" s="253"/>
      <c r="I76" s="13" t="s">
        <v>34</v>
      </c>
      <c r="J76" s="13" t="s">
        <v>34</v>
      </c>
      <c r="K76" s="13" t="s">
        <v>34</v>
      </c>
      <c r="L76" s="13" t="s">
        <v>34</v>
      </c>
      <c r="M76" s="13" t="s">
        <v>34</v>
      </c>
      <c r="N76" s="13" t="s">
        <v>34</v>
      </c>
      <c r="O76" s="13" t="s">
        <v>34</v>
      </c>
      <c r="P76" s="13" t="s">
        <v>34</v>
      </c>
      <c r="Q76" s="13" t="s">
        <v>34</v>
      </c>
      <c r="R76" s="13" t="s">
        <v>34</v>
      </c>
      <c r="S76" s="13" t="s">
        <v>34</v>
      </c>
      <c r="T76" s="13" t="s">
        <v>34</v>
      </c>
      <c r="U76" s="13" t="s">
        <v>34</v>
      </c>
      <c r="V76" s="13" t="s">
        <v>34</v>
      </c>
      <c r="W76" s="13" t="s">
        <v>34</v>
      </c>
      <c r="X76" s="13" t="s">
        <v>34</v>
      </c>
      <c r="Y76" s="13" t="s">
        <v>34</v>
      </c>
      <c r="Z76" s="13" t="s">
        <v>34</v>
      </c>
      <c r="AA76" s="13" t="s">
        <v>34</v>
      </c>
      <c r="AB76" s="13" t="s">
        <v>34</v>
      </c>
      <c r="AC76" s="13" t="s">
        <v>34</v>
      </c>
      <c r="AD76" s="13" t="s">
        <v>34</v>
      </c>
    </row>
    <row r="77" spans="1:30">
      <c r="A77" s="48" t="s">
        <v>34</v>
      </c>
      <c r="B77" s="57">
        <v>2014</v>
      </c>
      <c r="C77" s="58">
        <v>7.1000000000000004E-3</v>
      </c>
      <c r="D77" s="59">
        <v>4.5999999999999999E-3</v>
      </c>
      <c r="E77" s="251" t="s">
        <v>34</v>
      </c>
      <c r="F77" s="252"/>
      <c r="G77" s="252"/>
      <c r="H77" s="253"/>
      <c r="I77" s="13" t="s">
        <v>34</v>
      </c>
      <c r="J77" s="13" t="s">
        <v>34</v>
      </c>
      <c r="K77" s="13" t="s">
        <v>34</v>
      </c>
      <c r="L77" s="13" t="s">
        <v>34</v>
      </c>
      <c r="M77" s="13" t="s">
        <v>34</v>
      </c>
      <c r="N77" s="13" t="s">
        <v>34</v>
      </c>
      <c r="O77" s="13" t="s">
        <v>34</v>
      </c>
      <c r="P77" s="13" t="s">
        <v>34</v>
      </c>
      <c r="Q77" s="13" t="s">
        <v>34</v>
      </c>
      <c r="R77" s="13" t="s">
        <v>34</v>
      </c>
      <c r="S77" s="13" t="s">
        <v>34</v>
      </c>
      <c r="T77" s="13" t="s">
        <v>34</v>
      </c>
      <c r="U77" s="13" t="s">
        <v>34</v>
      </c>
      <c r="V77" s="13" t="s">
        <v>34</v>
      </c>
      <c r="W77" s="13" t="s">
        <v>34</v>
      </c>
      <c r="X77" s="13" t="s">
        <v>34</v>
      </c>
      <c r="Y77" s="13" t="s">
        <v>34</v>
      </c>
      <c r="Z77" s="13" t="s">
        <v>34</v>
      </c>
      <c r="AA77" s="13" t="s">
        <v>34</v>
      </c>
      <c r="AB77" s="13" t="s">
        <v>34</v>
      </c>
      <c r="AC77" s="13" t="s">
        <v>34</v>
      </c>
      <c r="AD77" s="13" t="s">
        <v>34</v>
      </c>
    </row>
    <row r="78" spans="1:30">
      <c r="A78" s="48" t="s">
        <v>34</v>
      </c>
      <c r="B78" s="57">
        <v>2015</v>
      </c>
      <c r="C78" s="58">
        <v>6.7999999999999996E-3</v>
      </c>
      <c r="D78" s="59">
        <v>4.1999999999999997E-3</v>
      </c>
      <c r="E78" s="251" t="s">
        <v>34</v>
      </c>
      <c r="F78" s="252"/>
      <c r="G78" s="252"/>
      <c r="H78" s="253"/>
      <c r="I78" s="13" t="s">
        <v>34</v>
      </c>
      <c r="J78" s="13" t="s">
        <v>34</v>
      </c>
      <c r="K78" s="13" t="s">
        <v>34</v>
      </c>
      <c r="L78" s="13" t="s">
        <v>34</v>
      </c>
      <c r="M78" s="13" t="s">
        <v>34</v>
      </c>
      <c r="N78" s="13" t="s">
        <v>34</v>
      </c>
      <c r="O78" s="13" t="s">
        <v>34</v>
      </c>
      <c r="P78" s="13" t="s">
        <v>34</v>
      </c>
      <c r="Q78" s="13" t="s">
        <v>34</v>
      </c>
      <c r="R78" s="13" t="s">
        <v>34</v>
      </c>
      <c r="S78" s="13" t="s">
        <v>34</v>
      </c>
      <c r="T78" s="13" t="s">
        <v>34</v>
      </c>
      <c r="U78" s="13" t="s">
        <v>34</v>
      </c>
      <c r="V78" s="13" t="s">
        <v>34</v>
      </c>
      <c r="W78" s="13" t="s">
        <v>34</v>
      </c>
      <c r="X78" s="13" t="s">
        <v>34</v>
      </c>
      <c r="Y78" s="13" t="s">
        <v>34</v>
      </c>
      <c r="Z78" s="13" t="s">
        <v>34</v>
      </c>
      <c r="AA78" s="13" t="s">
        <v>34</v>
      </c>
      <c r="AB78" s="13" t="s">
        <v>34</v>
      </c>
      <c r="AC78" s="13" t="s">
        <v>34</v>
      </c>
      <c r="AD78" s="13" t="s">
        <v>34</v>
      </c>
    </row>
    <row r="79" spans="1:30">
      <c r="A79" s="48" t="s">
        <v>34</v>
      </c>
      <c r="B79" s="57">
        <v>2016</v>
      </c>
      <c r="C79" s="58">
        <v>6.4999999999999997E-3</v>
      </c>
      <c r="D79" s="59">
        <v>3.8E-3</v>
      </c>
      <c r="E79" s="251" t="s">
        <v>34</v>
      </c>
      <c r="F79" s="252"/>
      <c r="G79" s="252"/>
      <c r="H79" s="253"/>
      <c r="I79" s="13" t="s">
        <v>34</v>
      </c>
      <c r="J79" s="13" t="s">
        <v>34</v>
      </c>
      <c r="K79" s="13" t="s">
        <v>34</v>
      </c>
      <c r="L79" s="13" t="s">
        <v>34</v>
      </c>
      <c r="M79" s="13" t="s">
        <v>34</v>
      </c>
      <c r="N79" s="13" t="s">
        <v>34</v>
      </c>
      <c r="O79" s="13" t="s">
        <v>34</v>
      </c>
      <c r="P79" s="13" t="s">
        <v>34</v>
      </c>
      <c r="Q79" s="13" t="s">
        <v>34</v>
      </c>
      <c r="R79" s="13" t="s">
        <v>34</v>
      </c>
      <c r="S79" s="13" t="s">
        <v>34</v>
      </c>
      <c r="T79" s="13" t="s">
        <v>34</v>
      </c>
      <c r="U79" s="13" t="s">
        <v>34</v>
      </c>
      <c r="V79" s="13" t="s">
        <v>34</v>
      </c>
      <c r="W79" s="13" t="s">
        <v>34</v>
      </c>
      <c r="X79" s="13" t="s">
        <v>34</v>
      </c>
      <c r="Y79" s="13" t="s">
        <v>34</v>
      </c>
      <c r="Z79" s="13" t="s">
        <v>34</v>
      </c>
      <c r="AA79" s="13" t="s">
        <v>34</v>
      </c>
      <c r="AB79" s="13" t="s">
        <v>34</v>
      </c>
      <c r="AC79" s="13" t="s">
        <v>34</v>
      </c>
      <c r="AD79" s="13" t="s">
        <v>34</v>
      </c>
    </row>
    <row r="80" spans="1:30">
      <c r="A80" s="48" t="s">
        <v>34</v>
      </c>
      <c r="B80" s="57">
        <v>2017</v>
      </c>
      <c r="C80" s="58">
        <v>5.4000000000000003E-3</v>
      </c>
      <c r="D80" s="59">
        <v>1.8E-3</v>
      </c>
      <c r="E80" s="251" t="s">
        <v>34</v>
      </c>
      <c r="F80" s="252"/>
      <c r="G80" s="252"/>
      <c r="H80" s="253"/>
      <c r="I80" s="13" t="s">
        <v>34</v>
      </c>
      <c r="J80" s="13" t="s">
        <v>34</v>
      </c>
      <c r="K80" s="13" t="s">
        <v>34</v>
      </c>
      <c r="L80" s="13" t="s">
        <v>34</v>
      </c>
      <c r="M80" s="13" t="s">
        <v>34</v>
      </c>
      <c r="N80" s="13" t="s">
        <v>34</v>
      </c>
      <c r="O80" s="13" t="s">
        <v>34</v>
      </c>
      <c r="P80" s="13" t="s">
        <v>34</v>
      </c>
      <c r="Q80" s="13" t="s">
        <v>34</v>
      </c>
      <c r="R80" s="13" t="s">
        <v>34</v>
      </c>
      <c r="S80" s="13" t="s">
        <v>34</v>
      </c>
      <c r="T80" s="13" t="s">
        <v>34</v>
      </c>
      <c r="U80" s="13" t="s">
        <v>34</v>
      </c>
      <c r="V80" s="13" t="s">
        <v>34</v>
      </c>
      <c r="W80" s="13" t="s">
        <v>34</v>
      </c>
      <c r="X80" s="13" t="s">
        <v>34</v>
      </c>
      <c r="Y80" s="13" t="s">
        <v>34</v>
      </c>
      <c r="Z80" s="13" t="s">
        <v>34</v>
      </c>
      <c r="AA80" s="13" t="s">
        <v>34</v>
      </c>
      <c r="AB80" s="13" t="s">
        <v>34</v>
      </c>
      <c r="AC80" s="13" t="s">
        <v>34</v>
      </c>
      <c r="AD80" s="13" t="s">
        <v>34</v>
      </c>
    </row>
    <row r="81" spans="1:30">
      <c r="A81" s="48" t="s">
        <v>34</v>
      </c>
      <c r="B81" s="57">
        <v>2018</v>
      </c>
      <c r="C81" s="58">
        <v>5.1999999999999998E-3</v>
      </c>
      <c r="D81" s="59">
        <v>1.6000000000000001E-3</v>
      </c>
      <c r="E81" s="251" t="s">
        <v>34</v>
      </c>
      <c r="F81" s="252"/>
      <c r="G81" s="252"/>
      <c r="H81" s="253"/>
      <c r="I81" s="13" t="s">
        <v>34</v>
      </c>
      <c r="J81" s="13" t="s">
        <v>34</v>
      </c>
      <c r="K81" s="13" t="s">
        <v>34</v>
      </c>
      <c r="L81" s="13" t="s">
        <v>34</v>
      </c>
      <c r="M81" s="13" t="s">
        <v>34</v>
      </c>
      <c r="N81" s="13" t="s">
        <v>34</v>
      </c>
      <c r="O81" s="13" t="s">
        <v>34</v>
      </c>
      <c r="P81" s="13" t="s">
        <v>34</v>
      </c>
      <c r="Q81" s="13" t="s">
        <v>34</v>
      </c>
      <c r="R81" s="13" t="s">
        <v>34</v>
      </c>
      <c r="S81" s="13" t="s">
        <v>34</v>
      </c>
      <c r="T81" s="13" t="s">
        <v>34</v>
      </c>
      <c r="U81" s="13" t="s">
        <v>34</v>
      </c>
      <c r="V81" s="13" t="s">
        <v>34</v>
      </c>
      <c r="W81" s="13" t="s">
        <v>34</v>
      </c>
      <c r="X81" s="13" t="s">
        <v>34</v>
      </c>
      <c r="Y81" s="13" t="s">
        <v>34</v>
      </c>
      <c r="Z81" s="13" t="s">
        <v>34</v>
      </c>
      <c r="AA81" s="13" t="s">
        <v>34</v>
      </c>
      <c r="AB81" s="13" t="s">
        <v>34</v>
      </c>
      <c r="AC81" s="13" t="s">
        <v>34</v>
      </c>
      <c r="AD81" s="13" t="s">
        <v>34</v>
      </c>
    </row>
    <row r="82" spans="1:30">
      <c r="A82" s="48" t="s">
        <v>34</v>
      </c>
      <c r="B82" s="60">
        <v>2019</v>
      </c>
      <c r="C82" s="61">
        <v>5.1000000000000004E-3</v>
      </c>
      <c r="D82" s="62">
        <v>1.5E-3</v>
      </c>
      <c r="E82" s="251" t="s">
        <v>34</v>
      </c>
      <c r="F82" s="252"/>
      <c r="G82" s="252"/>
      <c r="H82" s="253"/>
      <c r="I82" s="13" t="s">
        <v>34</v>
      </c>
      <c r="J82" s="13" t="s">
        <v>34</v>
      </c>
      <c r="K82" s="13" t="s">
        <v>34</v>
      </c>
      <c r="L82" s="13" t="s">
        <v>34</v>
      </c>
      <c r="M82" s="13" t="s">
        <v>34</v>
      </c>
      <c r="N82" s="13" t="s">
        <v>34</v>
      </c>
      <c r="O82" s="13" t="s">
        <v>34</v>
      </c>
      <c r="P82" s="13" t="s">
        <v>34</v>
      </c>
      <c r="Q82" s="13" t="s">
        <v>34</v>
      </c>
      <c r="R82" s="13" t="s">
        <v>34</v>
      </c>
      <c r="S82" s="13" t="s">
        <v>34</v>
      </c>
      <c r="T82" s="13" t="s">
        <v>34</v>
      </c>
      <c r="U82" s="13" t="s">
        <v>34</v>
      </c>
      <c r="V82" s="13" t="s">
        <v>34</v>
      </c>
      <c r="W82" s="13" t="s">
        <v>34</v>
      </c>
      <c r="X82" s="13" t="s">
        <v>34</v>
      </c>
      <c r="Y82" s="13" t="s">
        <v>34</v>
      </c>
      <c r="Z82" s="13" t="s">
        <v>34</v>
      </c>
      <c r="AA82" s="13" t="s">
        <v>34</v>
      </c>
      <c r="AB82" s="13" t="s">
        <v>34</v>
      </c>
      <c r="AC82" s="13" t="s">
        <v>34</v>
      </c>
      <c r="AD82" s="13" t="s">
        <v>34</v>
      </c>
    </row>
    <row r="83" spans="1:30">
      <c r="A83" s="48" t="s">
        <v>34</v>
      </c>
      <c r="B83" s="60">
        <v>2020</v>
      </c>
      <c r="C83" s="61">
        <v>5.0000000000000001E-3</v>
      </c>
      <c r="D83" s="62">
        <v>1.4E-3</v>
      </c>
      <c r="E83" s="251" t="s">
        <v>34</v>
      </c>
      <c r="F83" s="252"/>
      <c r="G83" s="252"/>
      <c r="H83" s="253"/>
      <c r="I83" s="13" t="s">
        <v>34</v>
      </c>
      <c r="J83" s="13" t="s">
        <v>34</v>
      </c>
      <c r="K83" s="13" t="s">
        <v>34</v>
      </c>
      <c r="L83" s="13" t="s">
        <v>34</v>
      </c>
      <c r="M83" s="13" t="s">
        <v>34</v>
      </c>
      <c r="N83" s="13" t="s">
        <v>34</v>
      </c>
      <c r="O83" s="13" t="s">
        <v>34</v>
      </c>
      <c r="P83" s="13" t="s">
        <v>34</v>
      </c>
      <c r="Q83" s="13" t="s">
        <v>34</v>
      </c>
      <c r="R83" s="13" t="s">
        <v>34</v>
      </c>
      <c r="S83" s="13" t="s">
        <v>34</v>
      </c>
      <c r="T83" s="13" t="s">
        <v>34</v>
      </c>
      <c r="U83" s="13" t="s">
        <v>34</v>
      </c>
      <c r="V83" s="13" t="s">
        <v>34</v>
      </c>
      <c r="W83" s="13" t="s">
        <v>34</v>
      </c>
      <c r="X83" s="13" t="s">
        <v>34</v>
      </c>
      <c r="Y83" s="13" t="s">
        <v>34</v>
      </c>
      <c r="Z83" s="13" t="s">
        <v>34</v>
      </c>
      <c r="AA83" s="13" t="s">
        <v>34</v>
      </c>
      <c r="AB83" s="13" t="s">
        <v>34</v>
      </c>
      <c r="AC83" s="13" t="s">
        <v>34</v>
      </c>
      <c r="AD83" s="13" t="s">
        <v>34</v>
      </c>
    </row>
    <row r="84" spans="1:30">
      <c r="A84" s="48" t="s">
        <v>34</v>
      </c>
      <c r="B84" s="60">
        <v>2021</v>
      </c>
      <c r="C84" s="61">
        <v>5.0000000000000001E-3</v>
      </c>
      <c r="D84" s="62">
        <v>1.4E-3</v>
      </c>
      <c r="E84" s="251" t="s">
        <v>99</v>
      </c>
      <c r="F84" s="252"/>
      <c r="G84" s="252"/>
      <c r="H84" s="253"/>
      <c r="I84" s="13" t="s">
        <v>34</v>
      </c>
      <c r="J84" s="13" t="s">
        <v>34</v>
      </c>
      <c r="K84" s="13" t="s">
        <v>34</v>
      </c>
      <c r="L84" s="13" t="s">
        <v>34</v>
      </c>
      <c r="M84" s="13" t="s">
        <v>34</v>
      </c>
      <c r="N84" s="13" t="s">
        <v>34</v>
      </c>
      <c r="O84" s="13" t="s">
        <v>34</v>
      </c>
      <c r="P84" s="13" t="s">
        <v>34</v>
      </c>
      <c r="Q84" s="13" t="s">
        <v>34</v>
      </c>
      <c r="R84" s="13" t="s">
        <v>34</v>
      </c>
      <c r="S84" s="13" t="s">
        <v>34</v>
      </c>
      <c r="T84" s="13" t="s">
        <v>34</v>
      </c>
      <c r="U84" s="13" t="s">
        <v>34</v>
      </c>
      <c r="V84" s="13" t="s">
        <v>34</v>
      </c>
      <c r="W84" s="13" t="s">
        <v>34</v>
      </c>
      <c r="X84" s="13" t="s">
        <v>34</v>
      </c>
      <c r="Y84" s="13" t="s">
        <v>34</v>
      </c>
      <c r="Z84" s="13" t="s">
        <v>34</v>
      </c>
      <c r="AA84" s="13" t="s">
        <v>34</v>
      </c>
      <c r="AB84" s="13" t="s">
        <v>34</v>
      </c>
      <c r="AC84" s="13" t="s">
        <v>34</v>
      </c>
      <c r="AD84" s="13" t="s">
        <v>34</v>
      </c>
    </row>
    <row r="85" spans="1:30">
      <c r="A85" s="48" t="s">
        <v>34</v>
      </c>
      <c r="B85" s="60">
        <v>2022</v>
      </c>
      <c r="C85" s="61">
        <v>5.0000000000000001E-3</v>
      </c>
      <c r="D85" s="62">
        <v>1.4E-3</v>
      </c>
      <c r="E85" s="251" t="s">
        <v>99</v>
      </c>
      <c r="F85" s="252"/>
      <c r="G85" s="252"/>
      <c r="H85" s="253"/>
      <c r="I85" s="13" t="s">
        <v>34</v>
      </c>
      <c r="J85" s="13" t="s">
        <v>34</v>
      </c>
      <c r="K85" s="13" t="s">
        <v>34</v>
      </c>
      <c r="L85" s="13" t="s">
        <v>34</v>
      </c>
      <c r="M85" s="13" t="s">
        <v>34</v>
      </c>
      <c r="N85" s="13" t="s">
        <v>34</v>
      </c>
      <c r="O85" s="13" t="s">
        <v>34</v>
      </c>
      <c r="P85" s="13" t="s">
        <v>34</v>
      </c>
      <c r="Q85" s="13" t="s">
        <v>34</v>
      </c>
      <c r="R85" s="13" t="s">
        <v>34</v>
      </c>
      <c r="S85" s="13" t="s">
        <v>34</v>
      </c>
      <c r="T85" s="13" t="s">
        <v>34</v>
      </c>
      <c r="U85" s="13" t="s">
        <v>34</v>
      </c>
      <c r="V85" s="13" t="s">
        <v>34</v>
      </c>
      <c r="W85" s="13" t="s">
        <v>34</v>
      </c>
      <c r="X85" s="13" t="s">
        <v>34</v>
      </c>
      <c r="Y85" s="13" t="s">
        <v>34</v>
      </c>
      <c r="Z85" s="13" t="s">
        <v>34</v>
      </c>
      <c r="AA85" s="13" t="s">
        <v>34</v>
      </c>
      <c r="AB85" s="13" t="s">
        <v>34</v>
      </c>
      <c r="AC85" s="13" t="s">
        <v>34</v>
      </c>
      <c r="AD85" s="13" t="s">
        <v>34</v>
      </c>
    </row>
    <row r="86" spans="1:30">
      <c r="A86" s="63" t="s">
        <v>34</v>
      </c>
      <c r="B86" s="64">
        <v>2023</v>
      </c>
      <c r="C86" s="65">
        <v>5.0000000000000001E-3</v>
      </c>
      <c r="D86" s="66">
        <v>1.4E-3</v>
      </c>
      <c r="E86" s="254" t="s">
        <v>99</v>
      </c>
      <c r="F86" s="254"/>
      <c r="G86" s="254"/>
      <c r="H86" s="255"/>
      <c r="I86" s="14"/>
      <c r="J86" s="13" t="s">
        <v>34</v>
      </c>
      <c r="K86" s="13" t="s">
        <v>34</v>
      </c>
      <c r="L86" s="14"/>
      <c r="M86" s="14"/>
      <c r="N86" s="14"/>
      <c r="O86" s="14"/>
      <c r="P86" s="14"/>
      <c r="Q86" s="14"/>
      <c r="R86" s="14"/>
      <c r="S86" s="14"/>
      <c r="T86" s="14"/>
      <c r="U86" s="14"/>
      <c r="V86" s="14"/>
      <c r="W86" s="14"/>
      <c r="X86" s="14"/>
      <c r="Y86" s="14"/>
      <c r="Z86" s="14"/>
      <c r="AA86" s="14"/>
      <c r="AB86" s="14"/>
      <c r="AC86" s="14"/>
      <c r="AD86" s="14"/>
    </row>
    <row r="87" spans="1:30">
      <c r="A87" s="48" t="s">
        <v>100</v>
      </c>
      <c r="B87" s="52" t="s">
        <v>101</v>
      </c>
      <c r="C87" s="41">
        <v>8.1299999999999997E-2</v>
      </c>
      <c r="D87" s="53">
        <v>0.10349999999999999</v>
      </c>
      <c r="E87" s="256" t="s">
        <v>34</v>
      </c>
      <c r="F87" s="257"/>
      <c r="G87" s="257"/>
      <c r="H87" s="258"/>
      <c r="I87" s="13" t="s">
        <v>34</v>
      </c>
      <c r="J87" s="13" t="s">
        <v>34</v>
      </c>
      <c r="K87" s="13" t="s">
        <v>34</v>
      </c>
      <c r="L87" s="13" t="s">
        <v>34</v>
      </c>
      <c r="M87" s="13" t="s">
        <v>34</v>
      </c>
      <c r="N87" s="13" t="s">
        <v>34</v>
      </c>
      <c r="O87" s="13" t="s">
        <v>34</v>
      </c>
      <c r="P87" s="13" t="s">
        <v>34</v>
      </c>
      <c r="Q87" s="13" t="s">
        <v>34</v>
      </c>
      <c r="R87" s="13" t="s">
        <v>34</v>
      </c>
      <c r="S87" s="13" t="s">
        <v>34</v>
      </c>
      <c r="T87" s="13" t="s">
        <v>34</v>
      </c>
      <c r="U87" s="13" t="s">
        <v>34</v>
      </c>
      <c r="V87" s="13" t="s">
        <v>34</v>
      </c>
      <c r="W87" s="13" t="s">
        <v>34</v>
      </c>
      <c r="X87" s="13" t="s">
        <v>34</v>
      </c>
      <c r="Y87" s="13" t="s">
        <v>34</v>
      </c>
      <c r="Z87" s="13" t="s">
        <v>34</v>
      </c>
      <c r="AA87" s="13" t="s">
        <v>34</v>
      </c>
      <c r="AB87" s="13" t="s">
        <v>34</v>
      </c>
      <c r="AC87" s="13" t="s">
        <v>34</v>
      </c>
      <c r="AD87" s="13" t="s">
        <v>34</v>
      </c>
    </row>
    <row r="88" spans="1:30">
      <c r="A88" s="48" t="s">
        <v>102</v>
      </c>
      <c r="B88" s="52">
        <v>1994</v>
      </c>
      <c r="C88" s="41">
        <v>6.4600000000000005E-2</v>
      </c>
      <c r="D88" s="53">
        <v>9.8199999999999996E-2</v>
      </c>
      <c r="E88" s="251" t="s">
        <v>34</v>
      </c>
      <c r="F88" s="252"/>
      <c r="G88" s="252"/>
      <c r="H88" s="253"/>
      <c r="I88" s="13" t="s">
        <v>34</v>
      </c>
      <c r="J88" s="13" t="s">
        <v>34</v>
      </c>
      <c r="K88" s="13" t="s">
        <v>34</v>
      </c>
      <c r="L88" s="13" t="s">
        <v>34</v>
      </c>
      <c r="M88" s="13" t="s">
        <v>34</v>
      </c>
      <c r="N88" s="13" t="s">
        <v>34</v>
      </c>
      <c r="O88" s="13" t="s">
        <v>34</v>
      </c>
      <c r="P88" s="13" t="s">
        <v>34</v>
      </c>
      <c r="Q88" s="13" t="s">
        <v>34</v>
      </c>
      <c r="R88" s="13" t="s">
        <v>34</v>
      </c>
      <c r="S88" s="13" t="s">
        <v>34</v>
      </c>
      <c r="T88" s="13" t="s">
        <v>34</v>
      </c>
      <c r="U88" s="13" t="s">
        <v>34</v>
      </c>
      <c r="V88" s="13" t="s">
        <v>34</v>
      </c>
      <c r="W88" s="13" t="s">
        <v>34</v>
      </c>
      <c r="X88" s="13" t="s">
        <v>34</v>
      </c>
      <c r="Y88" s="13" t="s">
        <v>34</v>
      </c>
      <c r="Z88" s="13" t="s">
        <v>34</v>
      </c>
      <c r="AA88" s="13" t="s">
        <v>34</v>
      </c>
      <c r="AB88" s="13" t="s">
        <v>34</v>
      </c>
      <c r="AC88" s="13" t="s">
        <v>34</v>
      </c>
      <c r="AD88" s="13" t="s">
        <v>34</v>
      </c>
    </row>
    <row r="89" spans="1:30">
      <c r="A89" s="48" t="s">
        <v>34</v>
      </c>
      <c r="B89" s="52">
        <v>1995</v>
      </c>
      <c r="C89" s="41">
        <v>5.1700000000000003E-2</v>
      </c>
      <c r="D89" s="53">
        <v>9.0800000000000006E-2</v>
      </c>
      <c r="E89" s="251" t="s">
        <v>34</v>
      </c>
      <c r="F89" s="252"/>
      <c r="G89" s="252"/>
      <c r="H89" s="253"/>
      <c r="I89" s="13" t="s">
        <v>34</v>
      </c>
      <c r="J89" s="13" t="s">
        <v>34</v>
      </c>
      <c r="K89" s="13" t="s">
        <v>34</v>
      </c>
      <c r="L89" s="13" t="s">
        <v>34</v>
      </c>
      <c r="M89" s="13" t="s">
        <v>34</v>
      </c>
      <c r="N89" s="13" t="s">
        <v>34</v>
      </c>
      <c r="O89" s="13" t="s">
        <v>34</v>
      </c>
      <c r="P89" s="13" t="s">
        <v>34</v>
      </c>
      <c r="Q89" s="13" t="s">
        <v>34</v>
      </c>
      <c r="R89" s="13" t="s">
        <v>34</v>
      </c>
      <c r="S89" s="13" t="s">
        <v>34</v>
      </c>
      <c r="T89" s="13" t="s">
        <v>34</v>
      </c>
      <c r="U89" s="13" t="s">
        <v>34</v>
      </c>
      <c r="V89" s="13" t="s">
        <v>34</v>
      </c>
      <c r="W89" s="13" t="s">
        <v>34</v>
      </c>
      <c r="X89" s="13" t="s">
        <v>34</v>
      </c>
      <c r="Y89" s="13" t="s">
        <v>34</v>
      </c>
      <c r="Z89" s="13" t="s">
        <v>34</v>
      </c>
      <c r="AA89" s="13" t="s">
        <v>34</v>
      </c>
      <c r="AB89" s="13" t="s">
        <v>34</v>
      </c>
      <c r="AC89" s="13" t="s">
        <v>34</v>
      </c>
      <c r="AD89" s="13" t="s">
        <v>34</v>
      </c>
    </row>
    <row r="90" spans="1:30">
      <c r="A90" s="48" t="s">
        <v>34</v>
      </c>
      <c r="B90" s="52">
        <v>1996</v>
      </c>
      <c r="C90" s="41">
        <v>4.5199999999999997E-2</v>
      </c>
      <c r="D90" s="53">
        <v>8.7099999999999997E-2</v>
      </c>
      <c r="E90" s="251" t="s">
        <v>34</v>
      </c>
      <c r="F90" s="252"/>
      <c r="G90" s="252"/>
      <c r="H90" s="253"/>
      <c r="I90" s="13" t="s">
        <v>34</v>
      </c>
      <c r="J90" s="13" t="s">
        <v>34</v>
      </c>
      <c r="K90" s="13" t="s">
        <v>34</v>
      </c>
      <c r="L90" s="13" t="s">
        <v>34</v>
      </c>
      <c r="M90" s="13" t="s">
        <v>34</v>
      </c>
      <c r="N90" s="13" t="s">
        <v>34</v>
      </c>
      <c r="O90" s="13" t="s">
        <v>34</v>
      </c>
      <c r="P90" s="13" t="s">
        <v>34</v>
      </c>
      <c r="Q90" s="13" t="s">
        <v>34</v>
      </c>
      <c r="R90" s="13" t="s">
        <v>34</v>
      </c>
      <c r="S90" s="13" t="s">
        <v>34</v>
      </c>
      <c r="T90" s="13" t="s">
        <v>34</v>
      </c>
      <c r="U90" s="13" t="s">
        <v>34</v>
      </c>
      <c r="V90" s="13" t="s">
        <v>34</v>
      </c>
      <c r="W90" s="13" t="s">
        <v>34</v>
      </c>
      <c r="X90" s="13" t="s">
        <v>34</v>
      </c>
      <c r="Y90" s="13" t="s">
        <v>34</v>
      </c>
      <c r="Z90" s="13" t="s">
        <v>34</v>
      </c>
      <c r="AA90" s="13" t="s">
        <v>34</v>
      </c>
      <c r="AB90" s="13" t="s">
        <v>34</v>
      </c>
      <c r="AC90" s="13" t="s">
        <v>34</v>
      </c>
      <c r="AD90" s="13" t="s">
        <v>34</v>
      </c>
    </row>
    <row r="91" spans="1:30">
      <c r="A91" s="48" t="s">
        <v>34</v>
      </c>
      <c r="B91" s="52">
        <v>1997</v>
      </c>
      <c r="C91" s="41">
        <v>4.5199999999999997E-2</v>
      </c>
      <c r="D91" s="53">
        <v>8.7099999999999997E-2</v>
      </c>
      <c r="E91" s="251" t="s">
        <v>34</v>
      </c>
      <c r="F91" s="252"/>
      <c r="G91" s="252"/>
      <c r="H91" s="253"/>
      <c r="I91" s="13" t="s">
        <v>34</v>
      </c>
      <c r="J91" s="13" t="s">
        <v>34</v>
      </c>
      <c r="K91" s="13" t="s">
        <v>34</v>
      </c>
      <c r="L91" s="13" t="s">
        <v>34</v>
      </c>
      <c r="M91" s="13" t="s">
        <v>34</v>
      </c>
      <c r="N91" s="13" t="s">
        <v>34</v>
      </c>
      <c r="O91" s="13" t="s">
        <v>34</v>
      </c>
      <c r="P91" s="13" t="s">
        <v>34</v>
      </c>
      <c r="Q91" s="13" t="s">
        <v>34</v>
      </c>
      <c r="R91" s="13" t="s">
        <v>34</v>
      </c>
      <c r="S91" s="13" t="s">
        <v>34</v>
      </c>
      <c r="T91" s="13" t="s">
        <v>34</v>
      </c>
      <c r="U91" s="13" t="s">
        <v>34</v>
      </c>
      <c r="V91" s="13" t="s">
        <v>34</v>
      </c>
      <c r="W91" s="13" t="s">
        <v>34</v>
      </c>
      <c r="X91" s="13" t="s">
        <v>34</v>
      </c>
      <c r="Y91" s="13" t="s">
        <v>34</v>
      </c>
      <c r="Z91" s="13" t="s">
        <v>34</v>
      </c>
      <c r="AA91" s="13" t="s">
        <v>34</v>
      </c>
      <c r="AB91" s="13" t="s">
        <v>34</v>
      </c>
      <c r="AC91" s="13" t="s">
        <v>34</v>
      </c>
      <c r="AD91" s="13" t="s">
        <v>34</v>
      </c>
    </row>
    <row r="92" spans="1:30">
      <c r="A92" s="48" t="s">
        <v>34</v>
      </c>
      <c r="B92" s="52">
        <v>1998</v>
      </c>
      <c r="C92" s="41">
        <v>4.1200000000000001E-2</v>
      </c>
      <c r="D92" s="53">
        <v>7.8700000000000006E-2</v>
      </c>
      <c r="E92" s="251" t="s">
        <v>34</v>
      </c>
      <c r="F92" s="252"/>
      <c r="G92" s="252"/>
      <c r="H92" s="253"/>
      <c r="I92" s="13" t="s">
        <v>34</v>
      </c>
      <c r="J92" s="13" t="s">
        <v>34</v>
      </c>
      <c r="K92" s="13" t="s">
        <v>34</v>
      </c>
      <c r="L92" s="13" t="s">
        <v>34</v>
      </c>
      <c r="M92" s="13" t="s">
        <v>34</v>
      </c>
      <c r="N92" s="13" t="s">
        <v>34</v>
      </c>
      <c r="O92" s="13" t="s">
        <v>34</v>
      </c>
      <c r="P92" s="13" t="s">
        <v>34</v>
      </c>
      <c r="Q92" s="13" t="s">
        <v>34</v>
      </c>
      <c r="R92" s="13" t="s">
        <v>34</v>
      </c>
      <c r="S92" s="13" t="s">
        <v>34</v>
      </c>
      <c r="T92" s="13" t="s">
        <v>34</v>
      </c>
      <c r="U92" s="13" t="s">
        <v>34</v>
      </c>
      <c r="V92" s="13" t="s">
        <v>34</v>
      </c>
      <c r="W92" s="13" t="s">
        <v>34</v>
      </c>
      <c r="X92" s="13" t="s">
        <v>34</v>
      </c>
      <c r="Y92" s="13" t="s">
        <v>34</v>
      </c>
      <c r="Z92" s="13" t="s">
        <v>34</v>
      </c>
      <c r="AA92" s="13" t="s">
        <v>34</v>
      </c>
      <c r="AB92" s="13" t="s">
        <v>34</v>
      </c>
      <c r="AC92" s="13" t="s">
        <v>34</v>
      </c>
      <c r="AD92" s="13" t="s">
        <v>34</v>
      </c>
    </row>
    <row r="93" spans="1:30">
      <c r="A93" s="48" t="s">
        <v>34</v>
      </c>
      <c r="B93" s="52">
        <v>1999</v>
      </c>
      <c r="C93" s="41">
        <v>3.3300000000000003E-2</v>
      </c>
      <c r="D93" s="53">
        <v>6.1800000000000001E-2</v>
      </c>
      <c r="E93" s="251" t="s">
        <v>34</v>
      </c>
      <c r="F93" s="252"/>
      <c r="G93" s="252"/>
      <c r="H93" s="253"/>
      <c r="I93" s="13" t="s">
        <v>34</v>
      </c>
      <c r="J93" s="13" t="s">
        <v>34</v>
      </c>
      <c r="K93" s="13" t="s">
        <v>34</v>
      </c>
      <c r="L93" s="13" t="s">
        <v>34</v>
      </c>
      <c r="M93" s="13" t="s">
        <v>34</v>
      </c>
      <c r="N93" s="13" t="s">
        <v>34</v>
      </c>
      <c r="O93" s="13" t="s">
        <v>34</v>
      </c>
      <c r="P93" s="13" t="s">
        <v>34</v>
      </c>
      <c r="Q93" s="13" t="s">
        <v>34</v>
      </c>
      <c r="R93" s="13" t="s">
        <v>34</v>
      </c>
      <c r="S93" s="13" t="s">
        <v>34</v>
      </c>
      <c r="T93" s="13" t="s">
        <v>34</v>
      </c>
      <c r="U93" s="13" t="s">
        <v>34</v>
      </c>
      <c r="V93" s="13" t="s">
        <v>34</v>
      </c>
      <c r="W93" s="13" t="s">
        <v>34</v>
      </c>
      <c r="X93" s="13" t="s">
        <v>34</v>
      </c>
      <c r="Y93" s="13" t="s">
        <v>34</v>
      </c>
      <c r="Z93" s="13" t="s">
        <v>34</v>
      </c>
      <c r="AA93" s="13" t="s">
        <v>34</v>
      </c>
      <c r="AB93" s="13" t="s">
        <v>34</v>
      </c>
      <c r="AC93" s="13" t="s">
        <v>34</v>
      </c>
      <c r="AD93" s="13" t="s">
        <v>34</v>
      </c>
    </row>
    <row r="94" spans="1:30">
      <c r="A94" s="48" t="s">
        <v>34</v>
      </c>
      <c r="B94" s="52">
        <v>2000</v>
      </c>
      <c r="C94" s="41">
        <v>3.4000000000000002E-2</v>
      </c>
      <c r="D94" s="53">
        <v>6.3100000000000003E-2</v>
      </c>
      <c r="E94" s="251" t="s">
        <v>34</v>
      </c>
      <c r="F94" s="252"/>
      <c r="G94" s="252"/>
      <c r="H94" s="253"/>
      <c r="I94" s="13" t="s">
        <v>34</v>
      </c>
      <c r="J94" s="13" t="s">
        <v>34</v>
      </c>
      <c r="K94" s="13" t="s">
        <v>34</v>
      </c>
      <c r="L94" s="13" t="s">
        <v>34</v>
      </c>
      <c r="M94" s="13" t="s">
        <v>34</v>
      </c>
      <c r="N94" s="13" t="s">
        <v>34</v>
      </c>
      <c r="O94" s="13" t="s">
        <v>34</v>
      </c>
      <c r="P94" s="13" t="s">
        <v>34</v>
      </c>
      <c r="Q94" s="13" t="s">
        <v>34</v>
      </c>
      <c r="R94" s="13" t="s">
        <v>34</v>
      </c>
      <c r="S94" s="13" t="s">
        <v>34</v>
      </c>
      <c r="T94" s="13" t="s">
        <v>34</v>
      </c>
      <c r="U94" s="13" t="s">
        <v>34</v>
      </c>
      <c r="V94" s="13" t="s">
        <v>34</v>
      </c>
      <c r="W94" s="13" t="s">
        <v>34</v>
      </c>
      <c r="X94" s="13" t="s">
        <v>34</v>
      </c>
      <c r="Y94" s="13" t="s">
        <v>34</v>
      </c>
      <c r="Z94" s="13" t="s">
        <v>34</v>
      </c>
      <c r="AA94" s="13" t="s">
        <v>34</v>
      </c>
      <c r="AB94" s="13" t="s">
        <v>34</v>
      </c>
      <c r="AC94" s="13" t="s">
        <v>34</v>
      </c>
      <c r="AD94" s="13" t="s">
        <v>34</v>
      </c>
    </row>
    <row r="95" spans="1:30">
      <c r="A95" s="48" t="s">
        <v>34</v>
      </c>
      <c r="B95" s="52">
        <v>2001</v>
      </c>
      <c r="C95" s="41">
        <v>2.2100000000000002E-2</v>
      </c>
      <c r="D95" s="53">
        <v>3.7900000000000003E-2</v>
      </c>
      <c r="E95" s="251" t="s">
        <v>34</v>
      </c>
      <c r="F95" s="252"/>
      <c r="G95" s="252"/>
      <c r="H95" s="253"/>
      <c r="I95" s="13" t="s">
        <v>34</v>
      </c>
      <c r="J95" s="13" t="s">
        <v>34</v>
      </c>
      <c r="K95" s="13" t="s">
        <v>34</v>
      </c>
      <c r="L95" s="13" t="s">
        <v>34</v>
      </c>
      <c r="M95" s="13" t="s">
        <v>34</v>
      </c>
      <c r="N95" s="13" t="s">
        <v>34</v>
      </c>
      <c r="O95" s="13" t="s">
        <v>34</v>
      </c>
      <c r="P95" s="13" t="s">
        <v>34</v>
      </c>
      <c r="Q95" s="13" t="s">
        <v>34</v>
      </c>
      <c r="R95" s="13" t="s">
        <v>34</v>
      </c>
      <c r="S95" s="13" t="s">
        <v>34</v>
      </c>
      <c r="T95" s="13" t="s">
        <v>34</v>
      </c>
      <c r="U95" s="13" t="s">
        <v>34</v>
      </c>
      <c r="V95" s="13" t="s">
        <v>34</v>
      </c>
      <c r="W95" s="13" t="s">
        <v>34</v>
      </c>
      <c r="X95" s="13" t="s">
        <v>34</v>
      </c>
      <c r="Y95" s="13" t="s">
        <v>34</v>
      </c>
      <c r="Z95" s="13" t="s">
        <v>34</v>
      </c>
      <c r="AA95" s="13" t="s">
        <v>34</v>
      </c>
      <c r="AB95" s="13" t="s">
        <v>34</v>
      </c>
      <c r="AC95" s="13" t="s">
        <v>34</v>
      </c>
      <c r="AD95" s="13" t="s">
        <v>34</v>
      </c>
    </row>
    <row r="96" spans="1:30">
      <c r="A96" s="48" t="s">
        <v>34</v>
      </c>
      <c r="B96" s="52">
        <v>2002</v>
      </c>
      <c r="C96" s="41">
        <v>2.4199999999999999E-2</v>
      </c>
      <c r="D96" s="53">
        <v>4.24E-2</v>
      </c>
      <c r="E96" s="251" t="s">
        <v>34</v>
      </c>
      <c r="F96" s="252"/>
      <c r="G96" s="252"/>
      <c r="H96" s="253"/>
      <c r="I96" s="13" t="s">
        <v>34</v>
      </c>
      <c r="J96" s="13" t="s">
        <v>34</v>
      </c>
      <c r="K96" s="13" t="s">
        <v>34</v>
      </c>
      <c r="L96" s="13" t="s">
        <v>34</v>
      </c>
      <c r="M96" s="13" t="s">
        <v>34</v>
      </c>
      <c r="N96" s="13" t="s">
        <v>34</v>
      </c>
      <c r="O96" s="13" t="s">
        <v>34</v>
      </c>
      <c r="P96" s="13" t="s">
        <v>34</v>
      </c>
      <c r="Q96" s="13" t="s">
        <v>34</v>
      </c>
      <c r="R96" s="13" t="s">
        <v>34</v>
      </c>
      <c r="S96" s="13" t="s">
        <v>34</v>
      </c>
      <c r="T96" s="13" t="s">
        <v>34</v>
      </c>
      <c r="U96" s="13" t="s">
        <v>34</v>
      </c>
      <c r="V96" s="13" t="s">
        <v>34</v>
      </c>
      <c r="W96" s="13" t="s">
        <v>34</v>
      </c>
      <c r="X96" s="13" t="s">
        <v>34</v>
      </c>
      <c r="Y96" s="13" t="s">
        <v>34</v>
      </c>
      <c r="Z96" s="13" t="s">
        <v>34</v>
      </c>
      <c r="AA96" s="13" t="s">
        <v>34</v>
      </c>
      <c r="AB96" s="13" t="s">
        <v>34</v>
      </c>
      <c r="AC96" s="13" t="s">
        <v>34</v>
      </c>
      <c r="AD96" s="13" t="s">
        <v>34</v>
      </c>
    </row>
    <row r="97" spans="1:30">
      <c r="A97" s="48" t="s">
        <v>34</v>
      </c>
      <c r="B97" s="52">
        <v>2003</v>
      </c>
      <c r="C97" s="41">
        <v>2.2100000000000002E-2</v>
      </c>
      <c r="D97" s="53">
        <v>3.73E-2</v>
      </c>
      <c r="E97" s="251" t="s">
        <v>34</v>
      </c>
      <c r="F97" s="252"/>
      <c r="G97" s="252"/>
      <c r="H97" s="253"/>
      <c r="I97" s="13" t="s">
        <v>34</v>
      </c>
      <c r="J97" s="13" t="s">
        <v>34</v>
      </c>
      <c r="K97" s="13" t="s">
        <v>34</v>
      </c>
      <c r="L97" s="13" t="s">
        <v>34</v>
      </c>
      <c r="M97" s="13" t="s">
        <v>34</v>
      </c>
      <c r="N97" s="13" t="s">
        <v>34</v>
      </c>
      <c r="O97" s="13" t="s">
        <v>34</v>
      </c>
      <c r="P97" s="13" t="s">
        <v>34</v>
      </c>
      <c r="Q97" s="13" t="s">
        <v>34</v>
      </c>
      <c r="R97" s="13" t="s">
        <v>34</v>
      </c>
      <c r="S97" s="13" t="s">
        <v>34</v>
      </c>
      <c r="T97" s="13" t="s">
        <v>34</v>
      </c>
      <c r="U97" s="13" t="s">
        <v>34</v>
      </c>
      <c r="V97" s="13" t="s">
        <v>34</v>
      </c>
      <c r="W97" s="13" t="s">
        <v>34</v>
      </c>
      <c r="X97" s="13" t="s">
        <v>34</v>
      </c>
      <c r="Y97" s="13" t="s">
        <v>34</v>
      </c>
      <c r="Z97" s="13" t="s">
        <v>34</v>
      </c>
      <c r="AA97" s="13" t="s">
        <v>34</v>
      </c>
      <c r="AB97" s="13" t="s">
        <v>34</v>
      </c>
      <c r="AC97" s="13" t="s">
        <v>34</v>
      </c>
      <c r="AD97" s="13" t="s">
        <v>34</v>
      </c>
    </row>
    <row r="98" spans="1:30">
      <c r="A98" s="48" t="s">
        <v>34</v>
      </c>
      <c r="B98" s="52">
        <v>2004</v>
      </c>
      <c r="C98" s="41">
        <v>1.15E-2</v>
      </c>
      <c r="D98" s="53">
        <v>8.8000000000000005E-3</v>
      </c>
      <c r="E98" s="251" t="s">
        <v>34</v>
      </c>
      <c r="F98" s="252"/>
      <c r="G98" s="252"/>
      <c r="H98" s="253"/>
      <c r="I98" s="13" t="s">
        <v>34</v>
      </c>
      <c r="J98" s="13" t="s">
        <v>34</v>
      </c>
      <c r="K98" s="13" t="s">
        <v>34</v>
      </c>
      <c r="L98" s="13" t="s">
        <v>34</v>
      </c>
      <c r="M98" s="13" t="s">
        <v>34</v>
      </c>
      <c r="N98" s="13" t="s">
        <v>34</v>
      </c>
      <c r="O98" s="13" t="s">
        <v>34</v>
      </c>
      <c r="P98" s="13" t="s">
        <v>34</v>
      </c>
      <c r="Q98" s="13" t="s">
        <v>34</v>
      </c>
      <c r="R98" s="13" t="s">
        <v>34</v>
      </c>
      <c r="S98" s="13" t="s">
        <v>34</v>
      </c>
      <c r="T98" s="13" t="s">
        <v>34</v>
      </c>
      <c r="U98" s="13" t="s">
        <v>34</v>
      </c>
      <c r="V98" s="13" t="s">
        <v>34</v>
      </c>
      <c r="W98" s="13" t="s">
        <v>34</v>
      </c>
      <c r="X98" s="13" t="s">
        <v>34</v>
      </c>
      <c r="Y98" s="13" t="s">
        <v>34</v>
      </c>
      <c r="Z98" s="13" t="s">
        <v>34</v>
      </c>
      <c r="AA98" s="13" t="s">
        <v>34</v>
      </c>
      <c r="AB98" s="13" t="s">
        <v>34</v>
      </c>
      <c r="AC98" s="13" t="s">
        <v>34</v>
      </c>
      <c r="AD98" s="13" t="s">
        <v>34</v>
      </c>
    </row>
    <row r="99" spans="1:30">
      <c r="A99" s="48" t="s">
        <v>34</v>
      </c>
      <c r="B99" s="54">
        <v>2005</v>
      </c>
      <c r="C99" s="41">
        <v>1.0500000000000001E-2</v>
      </c>
      <c r="D99" s="53">
        <v>6.4000000000000003E-3</v>
      </c>
      <c r="E99" s="251" t="s">
        <v>34</v>
      </c>
      <c r="F99" s="252"/>
      <c r="G99" s="252"/>
      <c r="H99" s="253"/>
      <c r="I99" s="13" t="s">
        <v>34</v>
      </c>
      <c r="J99" s="13" t="s">
        <v>34</v>
      </c>
      <c r="K99" s="13" t="s">
        <v>34</v>
      </c>
      <c r="L99" s="13" t="s">
        <v>34</v>
      </c>
      <c r="M99" s="13" t="s">
        <v>34</v>
      </c>
      <c r="N99" s="13" t="s">
        <v>34</v>
      </c>
      <c r="O99" s="13" t="s">
        <v>34</v>
      </c>
      <c r="P99" s="13" t="s">
        <v>34</v>
      </c>
      <c r="Q99" s="13" t="s">
        <v>34</v>
      </c>
      <c r="R99" s="13" t="s">
        <v>34</v>
      </c>
      <c r="S99" s="13" t="s">
        <v>34</v>
      </c>
      <c r="T99" s="13" t="s">
        <v>34</v>
      </c>
      <c r="U99" s="13" t="s">
        <v>34</v>
      </c>
      <c r="V99" s="13" t="s">
        <v>34</v>
      </c>
      <c r="W99" s="13" t="s">
        <v>34</v>
      </c>
      <c r="X99" s="13" t="s">
        <v>34</v>
      </c>
      <c r="Y99" s="13" t="s">
        <v>34</v>
      </c>
      <c r="Z99" s="13" t="s">
        <v>34</v>
      </c>
      <c r="AA99" s="13" t="s">
        <v>34</v>
      </c>
      <c r="AB99" s="13" t="s">
        <v>34</v>
      </c>
      <c r="AC99" s="13" t="s">
        <v>34</v>
      </c>
      <c r="AD99" s="13" t="s">
        <v>34</v>
      </c>
    </row>
    <row r="100" spans="1:30">
      <c r="A100" s="48" t="s">
        <v>34</v>
      </c>
      <c r="B100" s="54">
        <v>2006</v>
      </c>
      <c r="C100" s="41">
        <v>1.0800000000000001E-2</v>
      </c>
      <c r="D100" s="53">
        <v>8.0000000000000002E-3</v>
      </c>
      <c r="E100" s="251" t="s">
        <v>34</v>
      </c>
      <c r="F100" s="252"/>
      <c r="G100" s="252"/>
      <c r="H100" s="253"/>
      <c r="I100" s="13" t="s">
        <v>34</v>
      </c>
      <c r="J100" s="13" t="s">
        <v>34</v>
      </c>
      <c r="K100" s="13" t="s">
        <v>34</v>
      </c>
      <c r="L100" s="13" t="s">
        <v>34</v>
      </c>
      <c r="M100" s="13" t="s">
        <v>34</v>
      </c>
      <c r="N100" s="13" t="s">
        <v>34</v>
      </c>
      <c r="O100" s="13" t="s">
        <v>34</v>
      </c>
      <c r="P100" s="13" t="s">
        <v>34</v>
      </c>
      <c r="Q100" s="13" t="s">
        <v>34</v>
      </c>
      <c r="R100" s="13" t="s">
        <v>34</v>
      </c>
      <c r="S100" s="13" t="s">
        <v>34</v>
      </c>
      <c r="T100" s="13" t="s">
        <v>34</v>
      </c>
      <c r="U100" s="13" t="s">
        <v>34</v>
      </c>
      <c r="V100" s="13" t="s">
        <v>34</v>
      </c>
      <c r="W100" s="13" t="s">
        <v>34</v>
      </c>
      <c r="X100" s="13" t="s">
        <v>34</v>
      </c>
      <c r="Y100" s="13" t="s">
        <v>34</v>
      </c>
      <c r="Z100" s="13" t="s">
        <v>34</v>
      </c>
      <c r="AA100" s="13" t="s">
        <v>34</v>
      </c>
      <c r="AB100" s="13" t="s">
        <v>34</v>
      </c>
      <c r="AC100" s="13" t="s">
        <v>34</v>
      </c>
      <c r="AD100" s="13" t="s">
        <v>34</v>
      </c>
    </row>
    <row r="101" spans="1:30">
      <c r="A101" s="48" t="s">
        <v>34</v>
      </c>
      <c r="B101" s="54">
        <v>2007</v>
      </c>
      <c r="C101" s="41">
        <v>1.03E-2</v>
      </c>
      <c r="D101" s="53">
        <v>6.1000000000000004E-3</v>
      </c>
      <c r="E101" s="251" t="s">
        <v>34</v>
      </c>
      <c r="F101" s="252"/>
      <c r="G101" s="252"/>
      <c r="H101" s="253"/>
      <c r="I101" s="13" t="s">
        <v>34</v>
      </c>
      <c r="J101" s="13" t="s">
        <v>34</v>
      </c>
      <c r="K101" s="13" t="s">
        <v>34</v>
      </c>
      <c r="L101" s="13" t="s">
        <v>34</v>
      </c>
      <c r="M101" s="13" t="s">
        <v>34</v>
      </c>
      <c r="N101" s="13" t="s">
        <v>34</v>
      </c>
      <c r="O101" s="13" t="s">
        <v>34</v>
      </c>
      <c r="P101" s="13" t="s">
        <v>34</v>
      </c>
      <c r="Q101" s="13" t="s">
        <v>34</v>
      </c>
      <c r="R101" s="13" t="s">
        <v>34</v>
      </c>
      <c r="S101" s="13" t="s">
        <v>34</v>
      </c>
      <c r="T101" s="13" t="s">
        <v>34</v>
      </c>
      <c r="U101" s="13" t="s">
        <v>34</v>
      </c>
      <c r="V101" s="13" t="s">
        <v>34</v>
      </c>
      <c r="W101" s="13" t="s">
        <v>34</v>
      </c>
      <c r="X101" s="13" t="s">
        <v>34</v>
      </c>
      <c r="Y101" s="13" t="s">
        <v>34</v>
      </c>
      <c r="Z101" s="13" t="s">
        <v>34</v>
      </c>
      <c r="AA101" s="13" t="s">
        <v>34</v>
      </c>
      <c r="AB101" s="13" t="s">
        <v>34</v>
      </c>
      <c r="AC101" s="13" t="s">
        <v>34</v>
      </c>
      <c r="AD101" s="13" t="s">
        <v>34</v>
      </c>
    </row>
    <row r="102" spans="1:30">
      <c r="A102" s="48" t="s">
        <v>34</v>
      </c>
      <c r="B102" s="54">
        <v>2008</v>
      </c>
      <c r="C102" s="41">
        <v>9.4999999999999998E-3</v>
      </c>
      <c r="D102" s="53">
        <v>3.5999999999999999E-3</v>
      </c>
      <c r="E102" s="251" t="s">
        <v>34</v>
      </c>
      <c r="F102" s="252"/>
      <c r="G102" s="252"/>
      <c r="H102" s="253"/>
      <c r="I102" s="13" t="s">
        <v>34</v>
      </c>
      <c r="J102" s="13" t="s">
        <v>34</v>
      </c>
      <c r="K102" s="13" t="s">
        <v>34</v>
      </c>
      <c r="L102" s="13" t="s">
        <v>34</v>
      </c>
      <c r="M102" s="13" t="s">
        <v>34</v>
      </c>
      <c r="N102" s="13" t="s">
        <v>34</v>
      </c>
      <c r="O102" s="13" t="s">
        <v>34</v>
      </c>
      <c r="P102" s="13" t="s">
        <v>34</v>
      </c>
      <c r="Q102" s="13" t="s">
        <v>34</v>
      </c>
      <c r="R102" s="13" t="s">
        <v>34</v>
      </c>
      <c r="S102" s="13" t="s">
        <v>34</v>
      </c>
      <c r="T102" s="13" t="s">
        <v>34</v>
      </c>
      <c r="U102" s="13" t="s">
        <v>34</v>
      </c>
      <c r="V102" s="13" t="s">
        <v>34</v>
      </c>
      <c r="W102" s="13" t="s">
        <v>34</v>
      </c>
      <c r="X102" s="13" t="s">
        <v>34</v>
      </c>
      <c r="Y102" s="13" t="s">
        <v>34</v>
      </c>
      <c r="Z102" s="13" t="s">
        <v>34</v>
      </c>
      <c r="AA102" s="13" t="s">
        <v>34</v>
      </c>
      <c r="AB102" s="13" t="s">
        <v>34</v>
      </c>
      <c r="AC102" s="13" t="s">
        <v>34</v>
      </c>
      <c r="AD102" s="13" t="s">
        <v>34</v>
      </c>
    </row>
    <row r="103" spans="1:30">
      <c r="A103" s="48" t="s">
        <v>34</v>
      </c>
      <c r="B103" s="54">
        <v>2009</v>
      </c>
      <c r="C103" s="41">
        <v>9.4999999999999998E-3</v>
      </c>
      <c r="D103" s="53">
        <v>3.5999999999999999E-3</v>
      </c>
      <c r="E103" s="251" t="s">
        <v>34</v>
      </c>
      <c r="F103" s="252"/>
      <c r="G103" s="252"/>
      <c r="H103" s="253"/>
      <c r="I103" s="13" t="s">
        <v>34</v>
      </c>
      <c r="J103" s="13" t="s">
        <v>34</v>
      </c>
      <c r="K103" s="13" t="s">
        <v>34</v>
      </c>
      <c r="L103" s="13" t="s">
        <v>34</v>
      </c>
      <c r="M103" s="13" t="s">
        <v>34</v>
      </c>
      <c r="N103" s="13" t="s">
        <v>34</v>
      </c>
      <c r="O103" s="13" t="s">
        <v>34</v>
      </c>
      <c r="P103" s="13" t="s">
        <v>34</v>
      </c>
      <c r="Q103" s="13" t="s">
        <v>34</v>
      </c>
      <c r="R103" s="13" t="s">
        <v>34</v>
      </c>
      <c r="S103" s="13" t="s">
        <v>34</v>
      </c>
      <c r="T103" s="13" t="s">
        <v>34</v>
      </c>
      <c r="U103" s="13" t="s">
        <v>34</v>
      </c>
      <c r="V103" s="13" t="s">
        <v>34</v>
      </c>
      <c r="W103" s="13" t="s">
        <v>34</v>
      </c>
      <c r="X103" s="13" t="s">
        <v>34</v>
      </c>
      <c r="Y103" s="13" t="s">
        <v>34</v>
      </c>
      <c r="Z103" s="13" t="s">
        <v>34</v>
      </c>
      <c r="AA103" s="13" t="s">
        <v>34</v>
      </c>
      <c r="AB103" s="13" t="s">
        <v>34</v>
      </c>
      <c r="AC103" s="13" t="s">
        <v>34</v>
      </c>
      <c r="AD103" s="13" t="s">
        <v>34</v>
      </c>
    </row>
    <row r="104" spans="1:30">
      <c r="A104" s="48" t="s">
        <v>34</v>
      </c>
      <c r="B104" s="54">
        <v>2010</v>
      </c>
      <c r="C104" s="41">
        <v>9.4999999999999998E-3</v>
      </c>
      <c r="D104" s="53">
        <v>3.5000000000000001E-3</v>
      </c>
      <c r="E104" s="251" t="s">
        <v>34</v>
      </c>
      <c r="F104" s="252"/>
      <c r="G104" s="252"/>
      <c r="H104" s="253"/>
      <c r="I104" s="13" t="s">
        <v>34</v>
      </c>
      <c r="J104" s="13" t="s">
        <v>34</v>
      </c>
      <c r="K104" s="13" t="s">
        <v>34</v>
      </c>
      <c r="L104" s="13" t="s">
        <v>34</v>
      </c>
      <c r="M104" s="13" t="s">
        <v>34</v>
      </c>
      <c r="N104" s="13" t="s">
        <v>34</v>
      </c>
      <c r="O104" s="13" t="s">
        <v>34</v>
      </c>
      <c r="P104" s="13" t="s">
        <v>34</v>
      </c>
      <c r="Q104" s="13" t="s">
        <v>34</v>
      </c>
      <c r="R104" s="13" t="s">
        <v>34</v>
      </c>
      <c r="S104" s="13" t="s">
        <v>34</v>
      </c>
      <c r="T104" s="13" t="s">
        <v>34</v>
      </c>
      <c r="U104" s="13" t="s">
        <v>34</v>
      </c>
      <c r="V104" s="13" t="s">
        <v>34</v>
      </c>
      <c r="W104" s="13" t="s">
        <v>34</v>
      </c>
      <c r="X104" s="13" t="s">
        <v>34</v>
      </c>
      <c r="Y104" s="13" t="s">
        <v>34</v>
      </c>
      <c r="Z104" s="13" t="s">
        <v>34</v>
      </c>
      <c r="AA104" s="13" t="s">
        <v>34</v>
      </c>
      <c r="AB104" s="13" t="s">
        <v>34</v>
      </c>
      <c r="AC104" s="13" t="s">
        <v>34</v>
      </c>
      <c r="AD104" s="13" t="s">
        <v>34</v>
      </c>
    </row>
    <row r="105" spans="1:30">
      <c r="A105" s="48" t="s">
        <v>34</v>
      </c>
      <c r="B105" s="54">
        <v>2011</v>
      </c>
      <c r="C105" s="41">
        <v>9.5999999999999992E-3</v>
      </c>
      <c r="D105" s="53">
        <v>3.3999999999999998E-3</v>
      </c>
      <c r="E105" s="251" t="s">
        <v>34</v>
      </c>
      <c r="F105" s="252"/>
      <c r="G105" s="252"/>
      <c r="H105" s="253"/>
      <c r="I105" s="13" t="s">
        <v>34</v>
      </c>
      <c r="J105" s="13" t="s">
        <v>34</v>
      </c>
      <c r="K105" s="13" t="s">
        <v>34</v>
      </c>
      <c r="L105" s="13" t="s">
        <v>34</v>
      </c>
      <c r="M105" s="13" t="s">
        <v>34</v>
      </c>
      <c r="N105" s="13" t="s">
        <v>34</v>
      </c>
      <c r="O105" s="13" t="s">
        <v>34</v>
      </c>
      <c r="P105" s="13" t="s">
        <v>34</v>
      </c>
      <c r="Q105" s="13" t="s">
        <v>34</v>
      </c>
      <c r="R105" s="13" t="s">
        <v>34</v>
      </c>
      <c r="S105" s="13" t="s">
        <v>34</v>
      </c>
      <c r="T105" s="13" t="s">
        <v>34</v>
      </c>
      <c r="U105" s="13" t="s">
        <v>34</v>
      </c>
      <c r="V105" s="13" t="s">
        <v>34</v>
      </c>
      <c r="W105" s="13" t="s">
        <v>34</v>
      </c>
      <c r="X105" s="13" t="s">
        <v>34</v>
      </c>
      <c r="Y105" s="13" t="s">
        <v>34</v>
      </c>
      <c r="Z105" s="13" t="s">
        <v>34</v>
      </c>
      <c r="AA105" s="13" t="s">
        <v>34</v>
      </c>
      <c r="AB105" s="13" t="s">
        <v>34</v>
      </c>
      <c r="AC105" s="13" t="s">
        <v>34</v>
      </c>
      <c r="AD105" s="13" t="s">
        <v>34</v>
      </c>
    </row>
    <row r="106" spans="1:30">
      <c r="A106" s="48" t="s">
        <v>34</v>
      </c>
      <c r="B106" s="54">
        <v>2012</v>
      </c>
      <c r="C106" s="41">
        <v>9.5999999999999992E-3</v>
      </c>
      <c r="D106" s="53">
        <v>3.3E-3</v>
      </c>
      <c r="E106" s="251" t="s">
        <v>34</v>
      </c>
      <c r="F106" s="252"/>
      <c r="G106" s="252"/>
      <c r="H106" s="253"/>
      <c r="I106" s="13" t="s">
        <v>34</v>
      </c>
      <c r="J106" s="13" t="s">
        <v>34</v>
      </c>
      <c r="K106" s="13" t="s">
        <v>34</v>
      </c>
      <c r="L106" s="13" t="s">
        <v>34</v>
      </c>
      <c r="M106" s="13" t="s">
        <v>34</v>
      </c>
      <c r="N106" s="13" t="s">
        <v>34</v>
      </c>
      <c r="O106" s="13" t="s">
        <v>34</v>
      </c>
      <c r="P106" s="13" t="s">
        <v>34</v>
      </c>
      <c r="Q106" s="13" t="s">
        <v>34</v>
      </c>
      <c r="R106" s="13" t="s">
        <v>34</v>
      </c>
      <c r="S106" s="13" t="s">
        <v>34</v>
      </c>
      <c r="T106" s="13" t="s">
        <v>34</v>
      </c>
      <c r="U106" s="13" t="s">
        <v>34</v>
      </c>
      <c r="V106" s="13" t="s">
        <v>34</v>
      </c>
      <c r="W106" s="13" t="s">
        <v>34</v>
      </c>
      <c r="X106" s="13" t="s">
        <v>34</v>
      </c>
      <c r="Y106" s="13" t="s">
        <v>34</v>
      </c>
      <c r="Z106" s="13" t="s">
        <v>34</v>
      </c>
      <c r="AA106" s="13" t="s">
        <v>34</v>
      </c>
      <c r="AB106" s="13" t="s">
        <v>34</v>
      </c>
      <c r="AC106" s="13" t="s">
        <v>34</v>
      </c>
      <c r="AD106" s="13" t="s">
        <v>34</v>
      </c>
    </row>
    <row r="107" spans="1:30">
      <c r="A107" s="48" t="s">
        <v>34</v>
      </c>
      <c r="B107" s="54">
        <v>2013</v>
      </c>
      <c r="C107" s="41">
        <v>9.4999999999999998E-3</v>
      </c>
      <c r="D107" s="53">
        <v>3.5000000000000001E-3</v>
      </c>
      <c r="E107" s="251" t="s">
        <v>34</v>
      </c>
      <c r="F107" s="252"/>
      <c r="G107" s="252"/>
      <c r="H107" s="253"/>
      <c r="I107" s="13" t="s">
        <v>34</v>
      </c>
      <c r="J107" s="13" t="s">
        <v>34</v>
      </c>
      <c r="K107" s="13" t="s">
        <v>34</v>
      </c>
      <c r="L107" s="13" t="s">
        <v>34</v>
      </c>
      <c r="M107" s="13" t="s">
        <v>34</v>
      </c>
      <c r="N107" s="13" t="s">
        <v>34</v>
      </c>
      <c r="O107" s="13" t="s">
        <v>34</v>
      </c>
      <c r="P107" s="13" t="s">
        <v>34</v>
      </c>
      <c r="Q107" s="13" t="s">
        <v>34</v>
      </c>
      <c r="R107" s="13" t="s">
        <v>34</v>
      </c>
      <c r="S107" s="13" t="s">
        <v>34</v>
      </c>
      <c r="T107" s="13" t="s">
        <v>34</v>
      </c>
      <c r="U107" s="13" t="s">
        <v>34</v>
      </c>
      <c r="V107" s="13" t="s">
        <v>34</v>
      </c>
      <c r="W107" s="13" t="s">
        <v>34</v>
      </c>
      <c r="X107" s="13" t="s">
        <v>34</v>
      </c>
      <c r="Y107" s="13" t="s">
        <v>34</v>
      </c>
      <c r="Z107" s="13" t="s">
        <v>34</v>
      </c>
      <c r="AA107" s="13" t="s">
        <v>34</v>
      </c>
      <c r="AB107" s="13" t="s">
        <v>34</v>
      </c>
      <c r="AC107" s="13" t="s">
        <v>34</v>
      </c>
      <c r="AD107" s="13" t="s">
        <v>34</v>
      </c>
    </row>
    <row r="108" spans="1:30">
      <c r="A108" s="48" t="s">
        <v>34</v>
      </c>
      <c r="B108" s="54">
        <v>2014</v>
      </c>
      <c r="C108" s="41">
        <v>9.4999999999999998E-3</v>
      </c>
      <c r="D108" s="53">
        <v>3.3E-3</v>
      </c>
      <c r="E108" s="251" t="s">
        <v>34</v>
      </c>
      <c r="F108" s="252"/>
      <c r="G108" s="252"/>
      <c r="H108" s="253"/>
      <c r="I108" s="13" t="s">
        <v>34</v>
      </c>
      <c r="J108" s="13" t="s">
        <v>34</v>
      </c>
      <c r="K108" s="13" t="s">
        <v>34</v>
      </c>
      <c r="L108" s="13" t="s">
        <v>34</v>
      </c>
      <c r="M108" s="13" t="s">
        <v>34</v>
      </c>
      <c r="N108" s="13" t="s">
        <v>34</v>
      </c>
      <c r="O108" s="13" t="s">
        <v>34</v>
      </c>
      <c r="P108" s="13" t="s">
        <v>34</v>
      </c>
      <c r="Q108" s="13" t="s">
        <v>34</v>
      </c>
      <c r="R108" s="13" t="s">
        <v>34</v>
      </c>
      <c r="S108" s="13" t="s">
        <v>34</v>
      </c>
      <c r="T108" s="13" t="s">
        <v>34</v>
      </c>
      <c r="U108" s="13" t="s">
        <v>34</v>
      </c>
      <c r="V108" s="13" t="s">
        <v>34</v>
      </c>
      <c r="W108" s="13" t="s">
        <v>34</v>
      </c>
      <c r="X108" s="13" t="s">
        <v>34</v>
      </c>
      <c r="Y108" s="13" t="s">
        <v>34</v>
      </c>
      <c r="Z108" s="13" t="s">
        <v>34</v>
      </c>
      <c r="AA108" s="13" t="s">
        <v>34</v>
      </c>
      <c r="AB108" s="13" t="s">
        <v>34</v>
      </c>
      <c r="AC108" s="13" t="s">
        <v>34</v>
      </c>
      <c r="AD108" s="13" t="s">
        <v>34</v>
      </c>
    </row>
    <row r="109" spans="1:30">
      <c r="A109" s="48" t="s">
        <v>34</v>
      </c>
      <c r="B109" s="54">
        <v>2015</v>
      </c>
      <c r="C109" s="41">
        <v>9.4000000000000004E-3</v>
      </c>
      <c r="D109" s="53">
        <v>3.0999999999999999E-3</v>
      </c>
      <c r="E109" s="251" t="s">
        <v>34</v>
      </c>
      <c r="F109" s="252"/>
      <c r="G109" s="252"/>
      <c r="H109" s="253"/>
      <c r="I109" s="13" t="s">
        <v>34</v>
      </c>
      <c r="J109" s="13" t="s">
        <v>34</v>
      </c>
      <c r="K109" s="13" t="s">
        <v>34</v>
      </c>
      <c r="L109" s="13" t="s">
        <v>34</v>
      </c>
      <c r="M109" s="13" t="s">
        <v>34</v>
      </c>
      <c r="N109" s="13" t="s">
        <v>34</v>
      </c>
      <c r="O109" s="13" t="s">
        <v>34</v>
      </c>
      <c r="P109" s="13" t="s">
        <v>34</v>
      </c>
      <c r="Q109" s="13" t="s">
        <v>34</v>
      </c>
      <c r="R109" s="13" t="s">
        <v>34</v>
      </c>
      <c r="S109" s="13" t="s">
        <v>34</v>
      </c>
      <c r="T109" s="13" t="s">
        <v>34</v>
      </c>
      <c r="U109" s="13" t="s">
        <v>34</v>
      </c>
      <c r="V109" s="13" t="s">
        <v>34</v>
      </c>
      <c r="W109" s="13" t="s">
        <v>34</v>
      </c>
      <c r="X109" s="13" t="s">
        <v>34</v>
      </c>
      <c r="Y109" s="13" t="s">
        <v>34</v>
      </c>
      <c r="Z109" s="13" t="s">
        <v>34</v>
      </c>
      <c r="AA109" s="13" t="s">
        <v>34</v>
      </c>
      <c r="AB109" s="13" t="s">
        <v>34</v>
      </c>
      <c r="AC109" s="13" t="s">
        <v>34</v>
      </c>
      <c r="AD109" s="13" t="s">
        <v>34</v>
      </c>
    </row>
    <row r="110" spans="1:30">
      <c r="A110" s="48" t="s">
        <v>34</v>
      </c>
      <c r="B110" s="54">
        <v>2016</v>
      </c>
      <c r="C110" s="41">
        <v>9.1000000000000004E-3</v>
      </c>
      <c r="D110" s="53">
        <v>2.8999999999999998E-3</v>
      </c>
      <c r="E110" s="251" t="s">
        <v>34</v>
      </c>
      <c r="F110" s="252"/>
      <c r="G110" s="252"/>
      <c r="H110" s="253"/>
      <c r="I110" s="13" t="s">
        <v>34</v>
      </c>
      <c r="J110" s="13" t="s">
        <v>34</v>
      </c>
      <c r="K110" s="13" t="s">
        <v>34</v>
      </c>
      <c r="L110" s="13" t="s">
        <v>34</v>
      </c>
      <c r="M110" s="13" t="s">
        <v>34</v>
      </c>
      <c r="N110" s="13" t="s">
        <v>34</v>
      </c>
      <c r="O110" s="13" t="s">
        <v>34</v>
      </c>
      <c r="P110" s="13" t="s">
        <v>34</v>
      </c>
      <c r="Q110" s="13" t="s">
        <v>34</v>
      </c>
      <c r="R110" s="13" t="s">
        <v>34</v>
      </c>
      <c r="S110" s="13" t="s">
        <v>34</v>
      </c>
      <c r="T110" s="13" t="s">
        <v>34</v>
      </c>
      <c r="U110" s="13" t="s">
        <v>34</v>
      </c>
      <c r="V110" s="13" t="s">
        <v>34</v>
      </c>
      <c r="W110" s="13" t="s">
        <v>34</v>
      </c>
      <c r="X110" s="13" t="s">
        <v>34</v>
      </c>
      <c r="Y110" s="13" t="s">
        <v>34</v>
      </c>
      <c r="Z110" s="13" t="s">
        <v>34</v>
      </c>
      <c r="AA110" s="13" t="s">
        <v>34</v>
      </c>
      <c r="AB110" s="13" t="s">
        <v>34</v>
      </c>
      <c r="AC110" s="13" t="s">
        <v>34</v>
      </c>
      <c r="AD110" s="13" t="s">
        <v>34</v>
      </c>
    </row>
    <row r="111" spans="1:30">
      <c r="A111" s="48" t="s">
        <v>34</v>
      </c>
      <c r="B111" s="54">
        <v>2017</v>
      </c>
      <c r="C111" s="41">
        <v>8.3999999999999995E-3</v>
      </c>
      <c r="D111" s="53">
        <v>1.8E-3</v>
      </c>
      <c r="E111" s="251" t="s">
        <v>34</v>
      </c>
      <c r="F111" s="252"/>
      <c r="G111" s="252"/>
      <c r="H111" s="253"/>
      <c r="I111" s="13" t="s">
        <v>34</v>
      </c>
      <c r="J111" s="13" t="s">
        <v>34</v>
      </c>
      <c r="K111" s="13" t="s">
        <v>34</v>
      </c>
      <c r="L111" s="13" t="s">
        <v>34</v>
      </c>
      <c r="M111" s="13" t="s">
        <v>34</v>
      </c>
      <c r="N111" s="13" t="s">
        <v>34</v>
      </c>
      <c r="O111" s="13" t="s">
        <v>34</v>
      </c>
      <c r="P111" s="13" t="s">
        <v>34</v>
      </c>
      <c r="Q111" s="13" t="s">
        <v>34</v>
      </c>
      <c r="R111" s="13" t="s">
        <v>34</v>
      </c>
      <c r="S111" s="13" t="s">
        <v>34</v>
      </c>
      <c r="T111" s="13" t="s">
        <v>34</v>
      </c>
      <c r="U111" s="13" t="s">
        <v>34</v>
      </c>
      <c r="V111" s="13" t="s">
        <v>34</v>
      </c>
      <c r="W111" s="13" t="s">
        <v>34</v>
      </c>
      <c r="X111" s="13" t="s">
        <v>34</v>
      </c>
      <c r="Y111" s="13" t="s">
        <v>34</v>
      </c>
      <c r="Z111" s="13" t="s">
        <v>34</v>
      </c>
      <c r="AA111" s="13" t="s">
        <v>34</v>
      </c>
      <c r="AB111" s="13" t="s">
        <v>34</v>
      </c>
      <c r="AC111" s="13" t="s">
        <v>34</v>
      </c>
      <c r="AD111" s="13" t="s">
        <v>34</v>
      </c>
    </row>
    <row r="112" spans="1:30">
      <c r="A112" s="48" t="s">
        <v>34</v>
      </c>
      <c r="B112" s="54">
        <v>2018</v>
      </c>
      <c r="C112" s="41">
        <v>8.0999999999999996E-3</v>
      </c>
      <c r="D112" s="53">
        <v>1.5E-3</v>
      </c>
      <c r="E112" s="251" t="s">
        <v>34</v>
      </c>
      <c r="F112" s="252"/>
      <c r="G112" s="252"/>
      <c r="H112" s="253"/>
      <c r="I112" s="13" t="s">
        <v>34</v>
      </c>
      <c r="J112" s="13" t="s">
        <v>34</v>
      </c>
      <c r="K112" s="13" t="s">
        <v>34</v>
      </c>
      <c r="L112" s="13" t="s">
        <v>34</v>
      </c>
      <c r="M112" s="13" t="s">
        <v>34</v>
      </c>
      <c r="N112" s="13" t="s">
        <v>34</v>
      </c>
      <c r="O112" s="13" t="s">
        <v>34</v>
      </c>
      <c r="P112" s="13" t="s">
        <v>34</v>
      </c>
      <c r="Q112" s="13" t="s">
        <v>34</v>
      </c>
      <c r="R112" s="13" t="s">
        <v>34</v>
      </c>
      <c r="S112" s="13" t="s">
        <v>34</v>
      </c>
      <c r="T112" s="13" t="s">
        <v>34</v>
      </c>
      <c r="U112" s="13" t="s">
        <v>34</v>
      </c>
      <c r="V112" s="13" t="s">
        <v>34</v>
      </c>
      <c r="W112" s="13" t="s">
        <v>34</v>
      </c>
      <c r="X112" s="13" t="s">
        <v>34</v>
      </c>
      <c r="Y112" s="13" t="s">
        <v>34</v>
      </c>
      <c r="Z112" s="13" t="s">
        <v>34</v>
      </c>
      <c r="AA112" s="13" t="s">
        <v>34</v>
      </c>
      <c r="AB112" s="13" t="s">
        <v>34</v>
      </c>
      <c r="AC112" s="13" t="s">
        <v>34</v>
      </c>
      <c r="AD112" s="13" t="s">
        <v>34</v>
      </c>
    </row>
    <row r="113" spans="1:30">
      <c r="A113" s="48" t="s">
        <v>34</v>
      </c>
      <c r="B113" s="54">
        <v>2019</v>
      </c>
      <c r="C113" s="41">
        <v>8.0000000000000002E-3</v>
      </c>
      <c r="D113" s="53">
        <v>1.2999999999999999E-3</v>
      </c>
      <c r="E113" s="251" t="s">
        <v>34</v>
      </c>
      <c r="F113" s="252"/>
      <c r="G113" s="252"/>
      <c r="H113" s="253"/>
      <c r="I113" s="13" t="s">
        <v>34</v>
      </c>
      <c r="J113" s="13" t="s">
        <v>34</v>
      </c>
      <c r="K113" s="13" t="s">
        <v>34</v>
      </c>
      <c r="L113" s="13" t="s">
        <v>34</v>
      </c>
      <c r="M113" s="13" t="s">
        <v>34</v>
      </c>
      <c r="N113" s="13" t="s">
        <v>34</v>
      </c>
      <c r="O113" s="13" t="s">
        <v>34</v>
      </c>
      <c r="P113" s="13" t="s">
        <v>34</v>
      </c>
      <c r="Q113" s="13" t="s">
        <v>34</v>
      </c>
      <c r="R113" s="13" t="s">
        <v>34</v>
      </c>
      <c r="S113" s="13" t="s">
        <v>34</v>
      </c>
      <c r="T113" s="13" t="s">
        <v>34</v>
      </c>
      <c r="U113" s="13" t="s">
        <v>34</v>
      </c>
      <c r="V113" s="13" t="s">
        <v>34</v>
      </c>
      <c r="W113" s="13" t="s">
        <v>34</v>
      </c>
      <c r="X113" s="13" t="s">
        <v>34</v>
      </c>
      <c r="Y113" s="13" t="s">
        <v>34</v>
      </c>
      <c r="Z113" s="13" t="s">
        <v>34</v>
      </c>
      <c r="AA113" s="13" t="s">
        <v>34</v>
      </c>
      <c r="AB113" s="13" t="s">
        <v>34</v>
      </c>
      <c r="AC113" s="13" t="s">
        <v>34</v>
      </c>
      <c r="AD113" s="13" t="s">
        <v>34</v>
      </c>
    </row>
    <row r="114" spans="1:30">
      <c r="A114" s="48" t="s">
        <v>34</v>
      </c>
      <c r="B114" s="67">
        <v>2020</v>
      </c>
      <c r="C114" s="50">
        <v>7.9000000000000008E-3</v>
      </c>
      <c r="D114" s="51">
        <v>1.1999999999999999E-3</v>
      </c>
      <c r="E114" s="251" t="s">
        <v>103</v>
      </c>
      <c r="F114" s="252"/>
      <c r="G114" s="252"/>
      <c r="H114" s="253"/>
      <c r="I114" s="13" t="s">
        <v>34</v>
      </c>
      <c r="J114" s="13" t="s">
        <v>34</v>
      </c>
      <c r="K114" s="13" t="s">
        <v>34</v>
      </c>
      <c r="L114" s="13" t="s">
        <v>34</v>
      </c>
      <c r="M114" s="13" t="s">
        <v>34</v>
      </c>
      <c r="N114" s="13" t="s">
        <v>34</v>
      </c>
      <c r="O114" s="13" t="s">
        <v>34</v>
      </c>
      <c r="P114" s="13" t="s">
        <v>34</v>
      </c>
      <c r="Q114" s="13" t="s">
        <v>34</v>
      </c>
      <c r="R114" s="13" t="s">
        <v>34</v>
      </c>
      <c r="S114" s="13" t="s">
        <v>34</v>
      </c>
      <c r="T114" s="13" t="s">
        <v>34</v>
      </c>
      <c r="U114" s="13" t="s">
        <v>34</v>
      </c>
      <c r="V114" s="13" t="s">
        <v>34</v>
      </c>
      <c r="W114" s="13" t="s">
        <v>34</v>
      </c>
      <c r="X114" s="13" t="s">
        <v>34</v>
      </c>
      <c r="Y114" s="13" t="s">
        <v>34</v>
      </c>
      <c r="Z114" s="13" t="s">
        <v>34</v>
      </c>
      <c r="AA114" s="13" t="s">
        <v>34</v>
      </c>
      <c r="AB114" s="13" t="s">
        <v>34</v>
      </c>
      <c r="AC114" s="13" t="s">
        <v>34</v>
      </c>
      <c r="AD114" s="13" t="s">
        <v>34</v>
      </c>
    </row>
    <row r="115" spans="1:30">
      <c r="A115" s="48" t="s">
        <v>34</v>
      </c>
      <c r="B115" s="68">
        <v>2021</v>
      </c>
      <c r="C115" s="50">
        <v>7.9000000000000008E-3</v>
      </c>
      <c r="D115" s="51">
        <v>1.1999999999999999E-3</v>
      </c>
      <c r="E115" s="251" t="s">
        <v>99</v>
      </c>
      <c r="F115" s="252"/>
      <c r="G115" s="252"/>
      <c r="H115" s="253"/>
      <c r="I115" s="13" t="s">
        <v>34</v>
      </c>
      <c r="J115" s="13" t="s">
        <v>34</v>
      </c>
      <c r="K115" s="13" t="s">
        <v>34</v>
      </c>
      <c r="L115" s="13" t="s">
        <v>34</v>
      </c>
      <c r="M115" s="13" t="s">
        <v>34</v>
      </c>
      <c r="N115" s="13" t="s">
        <v>34</v>
      </c>
      <c r="O115" s="13" t="s">
        <v>34</v>
      </c>
      <c r="P115" s="13" t="s">
        <v>34</v>
      </c>
      <c r="Q115" s="13" t="s">
        <v>34</v>
      </c>
      <c r="R115" s="13" t="s">
        <v>34</v>
      </c>
      <c r="S115" s="13" t="s">
        <v>34</v>
      </c>
      <c r="T115" s="13" t="s">
        <v>34</v>
      </c>
      <c r="U115" s="13" t="s">
        <v>34</v>
      </c>
      <c r="V115" s="13" t="s">
        <v>34</v>
      </c>
      <c r="W115" s="13" t="s">
        <v>34</v>
      </c>
      <c r="X115" s="13" t="s">
        <v>34</v>
      </c>
      <c r="Y115" s="13" t="s">
        <v>34</v>
      </c>
      <c r="Z115" s="13" t="s">
        <v>34</v>
      </c>
      <c r="AA115" s="13" t="s">
        <v>34</v>
      </c>
      <c r="AB115" s="13" t="s">
        <v>34</v>
      </c>
      <c r="AC115" s="13" t="s">
        <v>34</v>
      </c>
      <c r="AD115" s="13" t="s">
        <v>34</v>
      </c>
    </row>
    <row r="116" spans="1:30">
      <c r="A116" s="48" t="s">
        <v>34</v>
      </c>
      <c r="B116" s="60">
        <v>2022</v>
      </c>
      <c r="C116" s="50">
        <v>7.9000000000000008E-3</v>
      </c>
      <c r="D116" s="51">
        <v>1.1999999999999999E-3</v>
      </c>
      <c r="E116" s="251" t="s">
        <v>99</v>
      </c>
      <c r="F116" s="252"/>
      <c r="G116" s="252"/>
      <c r="H116" s="253"/>
      <c r="I116" s="13" t="s">
        <v>34</v>
      </c>
      <c r="J116" s="13" t="s">
        <v>34</v>
      </c>
      <c r="K116" s="13" t="s">
        <v>34</v>
      </c>
      <c r="L116" s="13" t="s">
        <v>34</v>
      </c>
      <c r="M116" s="13" t="s">
        <v>34</v>
      </c>
      <c r="N116" s="13" t="s">
        <v>34</v>
      </c>
      <c r="O116" s="13" t="s">
        <v>34</v>
      </c>
      <c r="P116" s="13" t="s">
        <v>34</v>
      </c>
      <c r="Q116" s="13" t="s">
        <v>34</v>
      </c>
      <c r="R116" s="13" t="s">
        <v>34</v>
      </c>
      <c r="S116" s="13" t="s">
        <v>34</v>
      </c>
      <c r="T116" s="13" t="s">
        <v>34</v>
      </c>
      <c r="U116" s="13" t="s">
        <v>34</v>
      </c>
      <c r="V116" s="13" t="s">
        <v>34</v>
      </c>
      <c r="W116" s="13" t="s">
        <v>34</v>
      </c>
      <c r="X116" s="13" t="s">
        <v>34</v>
      </c>
      <c r="Y116" s="13" t="s">
        <v>34</v>
      </c>
      <c r="Z116" s="13" t="s">
        <v>34</v>
      </c>
      <c r="AA116" s="13" t="s">
        <v>34</v>
      </c>
      <c r="AB116" s="13" t="s">
        <v>34</v>
      </c>
      <c r="AC116" s="13" t="s">
        <v>34</v>
      </c>
      <c r="AD116" s="13" t="s">
        <v>34</v>
      </c>
    </row>
    <row r="117" spans="1:30">
      <c r="A117" s="48" t="s">
        <v>34</v>
      </c>
      <c r="B117" s="64">
        <v>2023</v>
      </c>
      <c r="C117" s="50">
        <v>7.9000000000000008E-3</v>
      </c>
      <c r="D117" s="51">
        <v>1.1999999999999999E-3</v>
      </c>
      <c r="E117" s="259" t="s">
        <v>99</v>
      </c>
      <c r="F117" s="254"/>
      <c r="G117" s="254"/>
      <c r="H117" s="255"/>
      <c r="I117" s="13" t="s">
        <v>34</v>
      </c>
      <c r="J117" s="13" t="s">
        <v>34</v>
      </c>
      <c r="K117" s="13" t="s">
        <v>34</v>
      </c>
      <c r="L117" s="13" t="s">
        <v>34</v>
      </c>
      <c r="M117" s="13" t="s">
        <v>34</v>
      </c>
      <c r="N117" s="13" t="s">
        <v>34</v>
      </c>
      <c r="O117" s="13" t="s">
        <v>34</v>
      </c>
      <c r="P117" s="13" t="s">
        <v>34</v>
      </c>
      <c r="Q117" s="13" t="s">
        <v>34</v>
      </c>
      <c r="R117" s="13" t="s">
        <v>34</v>
      </c>
      <c r="S117" s="13" t="s">
        <v>34</v>
      </c>
      <c r="T117" s="13" t="s">
        <v>34</v>
      </c>
      <c r="U117" s="13" t="s">
        <v>34</v>
      </c>
      <c r="V117" s="13" t="s">
        <v>34</v>
      </c>
      <c r="W117" s="13" t="s">
        <v>34</v>
      </c>
      <c r="X117" s="13" t="s">
        <v>34</v>
      </c>
      <c r="Y117" s="13" t="s">
        <v>34</v>
      </c>
      <c r="Z117" s="13" t="s">
        <v>34</v>
      </c>
      <c r="AA117" s="13" t="s">
        <v>34</v>
      </c>
      <c r="AB117" s="13" t="s">
        <v>34</v>
      </c>
      <c r="AC117" s="13" t="s">
        <v>34</v>
      </c>
      <c r="AD117" s="13" t="s">
        <v>34</v>
      </c>
    </row>
    <row r="118" spans="1:30">
      <c r="A118" s="69" t="s">
        <v>104</v>
      </c>
      <c r="B118" s="52" t="s">
        <v>105</v>
      </c>
      <c r="C118" s="70">
        <v>0.40899999999999997</v>
      </c>
      <c r="D118" s="71">
        <v>5.1499999999999997E-2</v>
      </c>
      <c r="E118" s="257" t="s">
        <v>34</v>
      </c>
      <c r="F118" s="257"/>
      <c r="G118" s="257"/>
      <c r="H118" s="258"/>
      <c r="I118" s="13" t="s">
        <v>34</v>
      </c>
      <c r="J118" s="13" t="s">
        <v>34</v>
      </c>
      <c r="K118" s="13" t="s">
        <v>34</v>
      </c>
      <c r="L118" s="13" t="s">
        <v>34</v>
      </c>
      <c r="M118" s="13" t="s">
        <v>34</v>
      </c>
      <c r="N118" s="13" t="s">
        <v>34</v>
      </c>
      <c r="O118" s="13" t="s">
        <v>34</v>
      </c>
      <c r="P118" s="13" t="s">
        <v>34</v>
      </c>
      <c r="Q118" s="13" t="s">
        <v>34</v>
      </c>
      <c r="R118" s="13" t="s">
        <v>34</v>
      </c>
      <c r="S118" s="13" t="s">
        <v>34</v>
      </c>
      <c r="T118" s="13" t="s">
        <v>34</v>
      </c>
      <c r="U118" s="13" t="s">
        <v>34</v>
      </c>
      <c r="V118" s="13" t="s">
        <v>34</v>
      </c>
      <c r="W118" s="13" t="s">
        <v>34</v>
      </c>
      <c r="X118" s="13" t="s">
        <v>34</v>
      </c>
      <c r="Y118" s="13" t="s">
        <v>34</v>
      </c>
      <c r="Z118" s="13" t="s">
        <v>34</v>
      </c>
      <c r="AA118" s="13" t="s">
        <v>34</v>
      </c>
      <c r="AB118" s="13" t="s">
        <v>34</v>
      </c>
      <c r="AC118" s="13" t="s">
        <v>34</v>
      </c>
      <c r="AD118" s="13" t="s">
        <v>34</v>
      </c>
    </row>
    <row r="119" spans="1:30">
      <c r="A119" s="48" t="s">
        <v>34</v>
      </c>
      <c r="B119" s="52">
        <v>1987</v>
      </c>
      <c r="C119" s="41">
        <v>0.36749999999999999</v>
      </c>
      <c r="D119" s="72">
        <v>8.4900000000000003E-2</v>
      </c>
      <c r="E119" s="252" t="s">
        <v>34</v>
      </c>
      <c r="F119" s="252"/>
      <c r="G119" s="252"/>
      <c r="H119" s="253"/>
      <c r="I119" s="13" t="s">
        <v>34</v>
      </c>
      <c r="J119" s="13" t="s">
        <v>34</v>
      </c>
      <c r="K119" s="13" t="s">
        <v>34</v>
      </c>
      <c r="L119" s="13" t="s">
        <v>34</v>
      </c>
      <c r="M119" s="13" t="s">
        <v>34</v>
      </c>
      <c r="N119" s="13" t="s">
        <v>34</v>
      </c>
      <c r="O119" s="13" t="s">
        <v>34</v>
      </c>
      <c r="P119" s="13" t="s">
        <v>34</v>
      </c>
      <c r="Q119" s="13" t="s">
        <v>34</v>
      </c>
      <c r="R119" s="13" t="s">
        <v>34</v>
      </c>
      <c r="S119" s="13" t="s">
        <v>34</v>
      </c>
      <c r="T119" s="13" t="s">
        <v>34</v>
      </c>
      <c r="U119" s="13" t="s">
        <v>34</v>
      </c>
      <c r="V119" s="13" t="s">
        <v>34</v>
      </c>
      <c r="W119" s="13" t="s">
        <v>34</v>
      </c>
      <c r="X119" s="13" t="s">
        <v>34</v>
      </c>
      <c r="Y119" s="13" t="s">
        <v>34</v>
      </c>
      <c r="Z119" s="13" t="s">
        <v>34</v>
      </c>
      <c r="AA119" s="13" t="s">
        <v>34</v>
      </c>
      <c r="AB119" s="13" t="s">
        <v>34</v>
      </c>
      <c r="AC119" s="13" t="s">
        <v>34</v>
      </c>
      <c r="AD119" s="13" t="s">
        <v>34</v>
      </c>
    </row>
    <row r="120" spans="1:30">
      <c r="A120" s="48" t="s">
        <v>34</v>
      </c>
      <c r="B120" s="52" t="s">
        <v>106</v>
      </c>
      <c r="C120" s="41">
        <v>0.34920000000000001</v>
      </c>
      <c r="D120" s="72">
        <v>9.3299999999999994E-2</v>
      </c>
      <c r="E120" s="252" t="s">
        <v>34</v>
      </c>
      <c r="F120" s="252"/>
      <c r="G120" s="252"/>
      <c r="H120" s="253"/>
      <c r="I120" s="13" t="s">
        <v>34</v>
      </c>
      <c r="J120" s="13" t="s">
        <v>34</v>
      </c>
      <c r="K120" s="13" t="s">
        <v>34</v>
      </c>
      <c r="L120" s="13" t="s">
        <v>34</v>
      </c>
      <c r="M120" s="13" t="s">
        <v>34</v>
      </c>
      <c r="N120" s="13" t="s">
        <v>34</v>
      </c>
      <c r="O120" s="13" t="s">
        <v>34</v>
      </c>
      <c r="P120" s="13" t="s">
        <v>34</v>
      </c>
      <c r="Q120" s="13" t="s">
        <v>34</v>
      </c>
      <c r="R120" s="13" t="s">
        <v>34</v>
      </c>
      <c r="S120" s="13" t="s">
        <v>34</v>
      </c>
      <c r="T120" s="13" t="s">
        <v>34</v>
      </c>
      <c r="U120" s="13" t="s">
        <v>34</v>
      </c>
      <c r="V120" s="13" t="s">
        <v>34</v>
      </c>
      <c r="W120" s="13" t="s">
        <v>34</v>
      </c>
      <c r="X120" s="13" t="s">
        <v>34</v>
      </c>
      <c r="Y120" s="13" t="s">
        <v>34</v>
      </c>
      <c r="Z120" s="13" t="s">
        <v>34</v>
      </c>
      <c r="AA120" s="13" t="s">
        <v>34</v>
      </c>
      <c r="AB120" s="13" t="s">
        <v>34</v>
      </c>
      <c r="AC120" s="13" t="s">
        <v>34</v>
      </c>
      <c r="AD120" s="13" t="s">
        <v>34</v>
      </c>
    </row>
    <row r="121" spans="1:30">
      <c r="A121" s="48" t="s">
        <v>34</v>
      </c>
      <c r="B121" s="52" t="s">
        <v>107</v>
      </c>
      <c r="C121" s="41">
        <v>0.3246</v>
      </c>
      <c r="D121" s="72">
        <v>0.1142</v>
      </c>
      <c r="E121" s="252" t="s">
        <v>34</v>
      </c>
      <c r="F121" s="252"/>
      <c r="G121" s="252"/>
      <c r="H121" s="253"/>
      <c r="I121" s="13" t="s">
        <v>34</v>
      </c>
      <c r="J121" s="13" t="s">
        <v>34</v>
      </c>
      <c r="K121" s="13" t="s">
        <v>34</v>
      </c>
      <c r="L121" s="13" t="s">
        <v>34</v>
      </c>
      <c r="M121" s="13" t="s">
        <v>34</v>
      </c>
      <c r="N121" s="13" t="s">
        <v>34</v>
      </c>
      <c r="O121" s="13" t="s">
        <v>34</v>
      </c>
      <c r="P121" s="13" t="s">
        <v>34</v>
      </c>
      <c r="Q121" s="13" t="s">
        <v>34</v>
      </c>
      <c r="R121" s="13" t="s">
        <v>34</v>
      </c>
      <c r="S121" s="13" t="s">
        <v>34</v>
      </c>
      <c r="T121" s="13" t="s">
        <v>34</v>
      </c>
      <c r="U121" s="13" t="s">
        <v>34</v>
      </c>
      <c r="V121" s="13" t="s">
        <v>34</v>
      </c>
      <c r="W121" s="13" t="s">
        <v>34</v>
      </c>
      <c r="X121" s="13" t="s">
        <v>34</v>
      </c>
      <c r="Y121" s="13" t="s">
        <v>34</v>
      </c>
      <c r="Z121" s="13" t="s">
        <v>34</v>
      </c>
      <c r="AA121" s="13" t="s">
        <v>34</v>
      </c>
      <c r="AB121" s="13" t="s">
        <v>34</v>
      </c>
      <c r="AC121" s="13" t="s">
        <v>34</v>
      </c>
      <c r="AD121" s="13" t="s">
        <v>34</v>
      </c>
    </row>
    <row r="122" spans="1:30">
      <c r="A122" s="48" t="s">
        <v>34</v>
      </c>
      <c r="B122" s="52">
        <v>1996</v>
      </c>
      <c r="C122" s="41">
        <v>0.1278</v>
      </c>
      <c r="D122" s="72">
        <v>0.16800000000000001</v>
      </c>
      <c r="E122" s="252" t="s">
        <v>34</v>
      </c>
      <c r="F122" s="252"/>
      <c r="G122" s="252"/>
      <c r="H122" s="253"/>
      <c r="I122" s="13" t="s">
        <v>34</v>
      </c>
      <c r="J122" s="13" t="s">
        <v>34</v>
      </c>
      <c r="K122" s="13" t="s">
        <v>34</v>
      </c>
      <c r="L122" s="13" t="s">
        <v>34</v>
      </c>
      <c r="M122" s="13" t="s">
        <v>34</v>
      </c>
      <c r="N122" s="13" t="s">
        <v>34</v>
      </c>
      <c r="O122" s="13" t="s">
        <v>34</v>
      </c>
      <c r="P122" s="13" t="s">
        <v>34</v>
      </c>
      <c r="Q122" s="13" t="s">
        <v>34</v>
      </c>
      <c r="R122" s="13" t="s">
        <v>34</v>
      </c>
      <c r="S122" s="13" t="s">
        <v>34</v>
      </c>
      <c r="T122" s="13" t="s">
        <v>34</v>
      </c>
      <c r="U122" s="13" t="s">
        <v>34</v>
      </c>
      <c r="V122" s="13" t="s">
        <v>34</v>
      </c>
      <c r="W122" s="13" t="s">
        <v>34</v>
      </c>
      <c r="X122" s="13" t="s">
        <v>34</v>
      </c>
      <c r="Y122" s="13" t="s">
        <v>34</v>
      </c>
      <c r="Z122" s="13" t="s">
        <v>34</v>
      </c>
      <c r="AA122" s="13" t="s">
        <v>34</v>
      </c>
      <c r="AB122" s="13" t="s">
        <v>34</v>
      </c>
      <c r="AC122" s="13" t="s">
        <v>34</v>
      </c>
      <c r="AD122" s="13" t="s">
        <v>34</v>
      </c>
    </row>
    <row r="123" spans="1:30">
      <c r="A123" s="48" t="s">
        <v>34</v>
      </c>
      <c r="B123" s="52">
        <v>1997</v>
      </c>
      <c r="C123" s="41">
        <v>9.2399999999999996E-2</v>
      </c>
      <c r="D123" s="72">
        <v>0.1726</v>
      </c>
      <c r="E123" s="252" t="s">
        <v>34</v>
      </c>
      <c r="F123" s="252"/>
      <c r="G123" s="252"/>
      <c r="H123" s="253"/>
      <c r="I123" s="13" t="s">
        <v>34</v>
      </c>
      <c r="J123" s="13" t="s">
        <v>34</v>
      </c>
      <c r="K123" s="13" t="s">
        <v>34</v>
      </c>
      <c r="L123" s="13" t="s">
        <v>34</v>
      </c>
      <c r="M123" s="13" t="s">
        <v>34</v>
      </c>
      <c r="N123" s="13" t="s">
        <v>34</v>
      </c>
      <c r="O123" s="13" t="s">
        <v>34</v>
      </c>
      <c r="P123" s="13" t="s">
        <v>34</v>
      </c>
      <c r="Q123" s="13" t="s">
        <v>34</v>
      </c>
      <c r="R123" s="13" t="s">
        <v>34</v>
      </c>
      <c r="S123" s="13" t="s">
        <v>34</v>
      </c>
      <c r="T123" s="13" t="s">
        <v>34</v>
      </c>
      <c r="U123" s="13" t="s">
        <v>34</v>
      </c>
      <c r="V123" s="13" t="s">
        <v>34</v>
      </c>
      <c r="W123" s="13" t="s">
        <v>34</v>
      </c>
      <c r="X123" s="13" t="s">
        <v>34</v>
      </c>
      <c r="Y123" s="13" t="s">
        <v>34</v>
      </c>
      <c r="Z123" s="13" t="s">
        <v>34</v>
      </c>
      <c r="AA123" s="13" t="s">
        <v>34</v>
      </c>
      <c r="AB123" s="13" t="s">
        <v>34</v>
      </c>
      <c r="AC123" s="13" t="s">
        <v>34</v>
      </c>
      <c r="AD123" s="13" t="s">
        <v>34</v>
      </c>
    </row>
    <row r="124" spans="1:30">
      <c r="A124" s="48" t="s">
        <v>34</v>
      </c>
      <c r="B124" s="52">
        <v>1998</v>
      </c>
      <c r="C124" s="41">
        <v>6.5500000000000003E-2</v>
      </c>
      <c r="D124" s="72">
        <v>0.17499999999999999</v>
      </c>
      <c r="E124" s="252" t="s">
        <v>34</v>
      </c>
      <c r="F124" s="252"/>
      <c r="G124" s="252"/>
      <c r="H124" s="253"/>
      <c r="I124" s="13" t="s">
        <v>34</v>
      </c>
      <c r="J124" s="13" t="s">
        <v>34</v>
      </c>
      <c r="K124" s="13" t="s">
        <v>34</v>
      </c>
      <c r="L124" s="13" t="s">
        <v>34</v>
      </c>
      <c r="M124" s="13" t="s">
        <v>34</v>
      </c>
      <c r="N124" s="13" t="s">
        <v>34</v>
      </c>
      <c r="O124" s="13" t="s">
        <v>34</v>
      </c>
      <c r="P124" s="13" t="s">
        <v>34</v>
      </c>
      <c r="Q124" s="13" t="s">
        <v>34</v>
      </c>
      <c r="R124" s="13" t="s">
        <v>34</v>
      </c>
      <c r="S124" s="13" t="s">
        <v>34</v>
      </c>
      <c r="T124" s="13" t="s">
        <v>34</v>
      </c>
      <c r="U124" s="13" t="s">
        <v>34</v>
      </c>
      <c r="V124" s="13" t="s">
        <v>34</v>
      </c>
      <c r="W124" s="13" t="s">
        <v>34</v>
      </c>
      <c r="X124" s="13" t="s">
        <v>34</v>
      </c>
      <c r="Y124" s="13" t="s">
        <v>34</v>
      </c>
      <c r="Z124" s="13" t="s">
        <v>34</v>
      </c>
      <c r="AA124" s="13" t="s">
        <v>34</v>
      </c>
      <c r="AB124" s="13" t="s">
        <v>34</v>
      </c>
      <c r="AC124" s="13" t="s">
        <v>34</v>
      </c>
      <c r="AD124" s="13" t="s">
        <v>34</v>
      </c>
    </row>
    <row r="125" spans="1:30">
      <c r="A125" s="48" t="s">
        <v>34</v>
      </c>
      <c r="B125" s="52">
        <v>1999</v>
      </c>
      <c r="C125" s="41">
        <v>6.4799999999999996E-2</v>
      </c>
      <c r="D125" s="72">
        <v>0.1724</v>
      </c>
      <c r="E125" s="252" t="s">
        <v>34</v>
      </c>
      <c r="F125" s="252"/>
      <c r="G125" s="252"/>
      <c r="H125" s="253"/>
      <c r="I125" s="13" t="s">
        <v>34</v>
      </c>
      <c r="J125" s="13" t="s">
        <v>34</v>
      </c>
      <c r="K125" s="13" t="s">
        <v>34</v>
      </c>
      <c r="L125" s="13" t="s">
        <v>34</v>
      </c>
      <c r="M125" s="13" t="s">
        <v>34</v>
      </c>
      <c r="N125" s="13" t="s">
        <v>34</v>
      </c>
      <c r="O125" s="13" t="s">
        <v>34</v>
      </c>
      <c r="P125" s="13" t="s">
        <v>34</v>
      </c>
      <c r="Q125" s="13" t="s">
        <v>34</v>
      </c>
      <c r="R125" s="13" t="s">
        <v>34</v>
      </c>
      <c r="S125" s="13" t="s">
        <v>34</v>
      </c>
      <c r="T125" s="13" t="s">
        <v>34</v>
      </c>
      <c r="U125" s="13" t="s">
        <v>34</v>
      </c>
      <c r="V125" s="13" t="s">
        <v>34</v>
      </c>
      <c r="W125" s="13" t="s">
        <v>34</v>
      </c>
      <c r="X125" s="13" t="s">
        <v>34</v>
      </c>
      <c r="Y125" s="13" t="s">
        <v>34</v>
      </c>
      <c r="Z125" s="13" t="s">
        <v>34</v>
      </c>
      <c r="AA125" s="13" t="s">
        <v>34</v>
      </c>
      <c r="AB125" s="13" t="s">
        <v>34</v>
      </c>
      <c r="AC125" s="13" t="s">
        <v>34</v>
      </c>
      <c r="AD125" s="13" t="s">
        <v>34</v>
      </c>
    </row>
    <row r="126" spans="1:30">
      <c r="A126" s="48" t="s">
        <v>34</v>
      </c>
      <c r="B126" s="52">
        <v>2000</v>
      </c>
      <c r="C126" s="41">
        <v>6.3E-2</v>
      </c>
      <c r="D126" s="72">
        <v>0.16600000000000001</v>
      </c>
      <c r="E126" s="252" t="s">
        <v>34</v>
      </c>
      <c r="F126" s="252"/>
      <c r="G126" s="252"/>
      <c r="H126" s="253"/>
      <c r="I126" s="13" t="s">
        <v>34</v>
      </c>
      <c r="J126" s="13" t="s">
        <v>34</v>
      </c>
      <c r="K126" s="13" t="s">
        <v>34</v>
      </c>
      <c r="L126" s="13" t="s">
        <v>34</v>
      </c>
      <c r="M126" s="13" t="s">
        <v>34</v>
      </c>
      <c r="N126" s="13" t="s">
        <v>34</v>
      </c>
      <c r="O126" s="13" t="s">
        <v>34</v>
      </c>
      <c r="P126" s="13" t="s">
        <v>34</v>
      </c>
      <c r="Q126" s="13" t="s">
        <v>34</v>
      </c>
      <c r="R126" s="13" t="s">
        <v>34</v>
      </c>
      <c r="S126" s="13" t="s">
        <v>34</v>
      </c>
      <c r="T126" s="13" t="s">
        <v>34</v>
      </c>
      <c r="U126" s="13" t="s">
        <v>34</v>
      </c>
      <c r="V126" s="13" t="s">
        <v>34</v>
      </c>
      <c r="W126" s="13" t="s">
        <v>34</v>
      </c>
      <c r="X126" s="13" t="s">
        <v>34</v>
      </c>
      <c r="Y126" s="13" t="s">
        <v>34</v>
      </c>
      <c r="Z126" s="13" t="s">
        <v>34</v>
      </c>
      <c r="AA126" s="13" t="s">
        <v>34</v>
      </c>
      <c r="AB126" s="13" t="s">
        <v>34</v>
      </c>
      <c r="AC126" s="13" t="s">
        <v>34</v>
      </c>
      <c r="AD126" s="13" t="s">
        <v>34</v>
      </c>
    </row>
    <row r="127" spans="1:30">
      <c r="A127" s="48" t="s">
        <v>34</v>
      </c>
      <c r="B127" s="52">
        <v>2001</v>
      </c>
      <c r="C127" s="41">
        <v>5.7700000000000001E-2</v>
      </c>
      <c r="D127" s="72">
        <v>0.14680000000000001</v>
      </c>
      <c r="E127" s="252" t="s">
        <v>34</v>
      </c>
      <c r="F127" s="252"/>
      <c r="G127" s="252"/>
      <c r="H127" s="253"/>
      <c r="I127" s="13" t="s">
        <v>34</v>
      </c>
      <c r="J127" s="13" t="s">
        <v>34</v>
      </c>
      <c r="K127" s="13" t="s">
        <v>34</v>
      </c>
      <c r="L127" s="13" t="s">
        <v>34</v>
      </c>
      <c r="M127" s="13" t="s">
        <v>34</v>
      </c>
      <c r="N127" s="13" t="s">
        <v>34</v>
      </c>
      <c r="O127" s="13" t="s">
        <v>34</v>
      </c>
      <c r="P127" s="13" t="s">
        <v>34</v>
      </c>
      <c r="Q127" s="13" t="s">
        <v>34</v>
      </c>
      <c r="R127" s="13" t="s">
        <v>34</v>
      </c>
      <c r="S127" s="13" t="s">
        <v>34</v>
      </c>
      <c r="T127" s="13" t="s">
        <v>34</v>
      </c>
      <c r="U127" s="13" t="s">
        <v>34</v>
      </c>
      <c r="V127" s="13" t="s">
        <v>34</v>
      </c>
      <c r="W127" s="13" t="s">
        <v>34</v>
      </c>
      <c r="X127" s="13" t="s">
        <v>34</v>
      </c>
      <c r="Y127" s="13" t="s">
        <v>34</v>
      </c>
      <c r="Z127" s="13" t="s">
        <v>34</v>
      </c>
      <c r="AA127" s="13" t="s">
        <v>34</v>
      </c>
      <c r="AB127" s="13" t="s">
        <v>34</v>
      </c>
      <c r="AC127" s="13" t="s">
        <v>34</v>
      </c>
      <c r="AD127" s="13" t="s">
        <v>34</v>
      </c>
    </row>
    <row r="128" spans="1:30">
      <c r="A128" s="48" t="s">
        <v>34</v>
      </c>
      <c r="B128" s="52">
        <v>2002</v>
      </c>
      <c r="C128" s="41">
        <v>6.3399999999999998E-2</v>
      </c>
      <c r="D128" s="72">
        <v>0.1673</v>
      </c>
      <c r="E128" s="252" t="s">
        <v>34</v>
      </c>
      <c r="F128" s="252"/>
      <c r="G128" s="252"/>
      <c r="H128" s="253"/>
      <c r="I128" s="13" t="s">
        <v>34</v>
      </c>
      <c r="J128" s="13" t="s">
        <v>34</v>
      </c>
      <c r="K128" s="13" t="s">
        <v>34</v>
      </c>
      <c r="L128" s="13" t="s">
        <v>34</v>
      </c>
      <c r="M128" s="13" t="s">
        <v>34</v>
      </c>
      <c r="N128" s="13" t="s">
        <v>34</v>
      </c>
      <c r="O128" s="13" t="s">
        <v>34</v>
      </c>
      <c r="P128" s="13" t="s">
        <v>34</v>
      </c>
      <c r="Q128" s="13" t="s">
        <v>34</v>
      </c>
      <c r="R128" s="13" t="s">
        <v>34</v>
      </c>
      <c r="S128" s="13" t="s">
        <v>34</v>
      </c>
      <c r="T128" s="13" t="s">
        <v>34</v>
      </c>
      <c r="U128" s="13" t="s">
        <v>34</v>
      </c>
      <c r="V128" s="13" t="s">
        <v>34</v>
      </c>
      <c r="W128" s="13" t="s">
        <v>34</v>
      </c>
      <c r="X128" s="13" t="s">
        <v>34</v>
      </c>
      <c r="Y128" s="13" t="s">
        <v>34</v>
      </c>
      <c r="Z128" s="13" t="s">
        <v>34</v>
      </c>
      <c r="AA128" s="13" t="s">
        <v>34</v>
      </c>
      <c r="AB128" s="13" t="s">
        <v>34</v>
      </c>
      <c r="AC128" s="13" t="s">
        <v>34</v>
      </c>
      <c r="AD128" s="13" t="s">
        <v>34</v>
      </c>
    </row>
    <row r="129" spans="1:30">
      <c r="A129" s="48" t="s">
        <v>34</v>
      </c>
      <c r="B129" s="52">
        <v>2003</v>
      </c>
      <c r="C129" s="41">
        <v>6.0199999999999997E-2</v>
      </c>
      <c r="D129" s="72">
        <v>0.15529999999999999</v>
      </c>
      <c r="E129" s="252" t="s">
        <v>34</v>
      </c>
      <c r="F129" s="252"/>
      <c r="G129" s="252"/>
      <c r="H129" s="253"/>
      <c r="I129" s="13" t="s">
        <v>34</v>
      </c>
      <c r="J129" s="13" t="s">
        <v>34</v>
      </c>
      <c r="K129" s="13" t="s">
        <v>34</v>
      </c>
      <c r="L129" s="13" t="s">
        <v>34</v>
      </c>
      <c r="M129" s="13" t="s">
        <v>34</v>
      </c>
      <c r="N129" s="13" t="s">
        <v>34</v>
      </c>
      <c r="O129" s="13" t="s">
        <v>34</v>
      </c>
      <c r="P129" s="13" t="s">
        <v>34</v>
      </c>
      <c r="Q129" s="13" t="s">
        <v>34</v>
      </c>
      <c r="R129" s="13" t="s">
        <v>34</v>
      </c>
      <c r="S129" s="13" t="s">
        <v>34</v>
      </c>
      <c r="T129" s="13" t="s">
        <v>34</v>
      </c>
      <c r="U129" s="13" t="s">
        <v>34</v>
      </c>
      <c r="V129" s="13" t="s">
        <v>34</v>
      </c>
      <c r="W129" s="13" t="s">
        <v>34</v>
      </c>
      <c r="X129" s="13" t="s">
        <v>34</v>
      </c>
      <c r="Y129" s="13" t="s">
        <v>34</v>
      </c>
      <c r="Z129" s="13" t="s">
        <v>34</v>
      </c>
      <c r="AA129" s="13" t="s">
        <v>34</v>
      </c>
      <c r="AB129" s="13" t="s">
        <v>34</v>
      </c>
      <c r="AC129" s="13" t="s">
        <v>34</v>
      </c>
      <c r="AD129" s="13" t="s">
        <v>34</v>
      </c>
    </row>
    <row r="130" spans="1:30">
      <c r="A130" s="48" t="s">
        <v>34</v>
      </c>
      <c r="B130" s="52">
        <v>2004</v>
      </c>
      <c r="C130" s="41">
        <v>2.98E-2</v>
      </c>
      <c r="D130" s="72">
        <v>1.6400000000000001E-2</v>
      </c>
      <c r="E130" s="252" t="s">
        <v>34</v>
      </c>
      <c r="F130" s="252"/>
      <c r="G130" s="252"/>
      <c r="H130" s="253"/>
      <c r="I130" s="13" t="s">
        <v>34</v>
      </c>
      <c r="J130" s="13" t="s">
        <v>34</v>
      </c>
      <c r="K130" s="13" t="s">
        <v>34</v>
      </c>
      <c r="L130" s="13" t="s">
        <v>34</v>
      </c>
      <c r="M130" s="13" t="s">
        <v>34</v>
      </c>
      <c r="N130" s="13" t="s">
        <v>34</v>
      </c>
      <c r="O130" s="13" t="s">
        <v>34</v>
      </c>
      <c r="P130" s="13" t="s">
        <v>34</v>
      </c>
      <c r="Q130" s="13" t="s">
        <v>34</v>
      </c>
      <c r="R130" s="13" t="s">
        <v>34</v>
      </c>
      <c r="S130" s="13" t="s">
        <v>34</v>
      </c>
      <c r="T130" s="13" t="s">
        <v>34</v>
      </c>
      <c r="U130" s="13" t="s">
        <v>34</v>
      </c>
      <c r="V130" s="13" t="s">
        <v>34</v>
      </c>
      <c r="W130" s="13" t="s">
        <v>34</v>
      </c>
      <c r="X130" s="13" t="s">
        <v>34</v>
      </c>
      <c r="Y130" s="13" t="s">
        <v>34</v>
      </c>
      <c r="Z130" s="13" t="s">
        <v>34</v>
      </c>
      <c r="AA130" s="13" t="s">
        <v>34</v>
      </c>
      <c r="AB130" s="13" t="s">
        <v>34</v>
      </c>
      <c r="AC130" s="13" t="s">
        <v>34</v>
      </c>
      <c r="AD130" s="13" t="s">
        <v>34</v>
      </c>
    </row>
    <row r="131" spans="1:30">
      <c r="A131" s="48" t="s">
        <v>34</v>
      </c>
      <c r="B131" s="54">
        <v>2005</v>
      </c>
      <c r="C131" s="41">
        <v>2.9700000000000001E-2</v>
      </c>
      <c r="D131" s="72">
        <v>8.3000000000000001E-3</v>
      </c>
      <c r="E131" s="252" t="s">
        <v>34</v>
      </c>
      <c r="F131" s="252"/>
      <c r="G131" s="252"/>
      <c r="H131" s="253"/>
      <c r="I131" s="13" t="s">
        <v>34</v>
      </c>
      <c r="J131" s="13" t="s">
        <v>34</v>
      </c>
      <c r="K131" s="13" t="s">
        <v>34</v>
      </c>
      <c r="L131" s="13" t="s">
        <v>34</v>
      </c>
      <c r="M131" s="13" t="s">
        <v>34</v>
      </c>
      <c r="N131" s="13" t="s">
        <v>34</v>
      </c>
      <c r="O131" s="13" t="s">
        <v>34</v>
      </c>
      <c r="P131" s="13" t="s">
        <v>34</v>
      </c>
      <c r="Q131" s="13" t="s">
        <v>34</v>
      </c>
      <c r="R131" s="13" t="s">
        <v>34</v>
      </c>
      <c r="S131" s="13" t="s">
        <v>34</v>
      </c>
      <c r="T131" s="13" t="s">
        <v>34</v>
      </c>
      <c r="U131" s="13" t="s">
        <v>34</v>
      </c>
      <c r="V131" s="13" t="s">
        <v>34</v>
      </c>
      <c r="W131" s="13" t="s">
        <v>34</v>
      </c>
      <c r="X131" s="13" t="s">
        <v>34</v>
      </c>
      <c r="Y131" s="13" t="s">
        <v>34</v>
      </c>
      <c r="Z131" s="13" t="s">
        <v>34</v>
      </c>
      <c r="AA131" s="13" t="s">
        <v>34</v>
      </c>
      <c r="AB131" s="13" t="s">
        <v>34</v>
      </c>
      <c r="AC131" s="13" t="s">
        <v>34</v>
      </c>
      <c r="AD131" s="13" t="s">
        <v>34</v>
      </c>
    </row>
    <row r="132" spans="1:30">
      <c r="A132" s="48" t="s">
        <v>34</v>
      </c>
      <c r="B132" s="54">
        <v>2006</v>
      </c>
      <c r="C132" s="27">
        <v>2.9899999999999999E-2</v>
      </c>
      <c r="D132" s="28">
        <v>2.41E-2</v>
      </c>
      <c r="E132" s="252" t="s">
        <v>34</v>
      </c>
      <c r="F132" s="252"/>
      <c r="G132" s="252"/>
      <c r="H132" s="253"/>
      <c r="I132" s="13" t="s">
        <v>34</v>
      </c>
      <c r="J132" s="13" t="s">
        <v>34</v>
      </c>
      <c r="K132" s="13" t="s">
        <v>34</v>
      </c>
      <c r="L132" s="13" t="s">
        <v>34</v>
      </c>
      <c r="M132" s="13" t="s">
        <v>34</v>
      </c>
      <c r="N132" s="13" t="s">
        <v>34</v>
      </c>
      <c r="O132" s="13" t="s">
        <v>34</v>
      </c>
      <c r="P132" s="13" t="s">
        <v>34</v>
      </c>
      <c r="Q132" s="13" t="s">
        <v>34</v>
      </c>
      <c r="R132" s="13" t="s">
        <v>34</v>
      </c>
      <c r="S132" s="13" t="s">
        <v>34</v>
      </c>
      <c r="T132" s="13" t="s">
        <v>34</v>
      </c>
      <c r="U132" s="13" t="s">
        <v>34</v>
      </c>
      <c r="V132" s="13" t="s">
        <v>34</v>
      </c>
      <c r="W132" s="13" t="s">
        <v>34</v>
      </c>
      <c r="X132" s="13" t="s">
        <v>34</v>
      </c>
      <c r="Y132" s="13" t="s">
        <v>34</v>
      </c>
      <c r="Z132" s="13" t="s">
        <v>34</v>
      </c>
      <c r="AA132" s="13" t="s">
        <v>34</v>
      </c>
      <c r="AB132" s="13" t="s">
        <v>34</v>
      </c>
      <c r="AC132" s="13" t="s">
        <v>34</v>
      </c>
      <c r="AD132" s="13" t="s">
        <v>34</v>
      </c>
    </row>
    <row r="133" spans="1:30">
      <c r="A133" s="48" t="s">
        <v>34</v>
      </c>
      <c r="B133" s="54">
        <v>2007</v>
      </c>
      <c r="C133" s="27">
        <v>3.2199999999999999E-2</v>
      </c>
      <c r="D133" s="28">
        <v>1.5E-3</v>
      </c>
      <c r="E133" s="252" t="s">
        <v>34</v>
      </c>
      <c r="F133" s="252"/>
      <c r="G133" s="252"/>
      <c r="H133" s="253"/>
      <c r="I133" s="13" t="s">
        <v>34</v>
      </c>
      <c r="J133" s="13" t="s">
        <v>34</v>
      </c>
      <c r="K133" s="13" t="s">
        <v>34</v>
      </c>
      <c r="L133" s="13" t="s">
        <v>34</v>
      </c>
      <c r="M133" s="13" t="s">
        <v>34</v>
      </c>
      <c r="N133" s="13" t="s">
        <v>34</v>
      </c>
      <c r="O133" s="13" t="s">
        <v>34</v>
      </c>
      <c r="P133" s="13" t="s">
        <v>34</v>
      </c>
      <c r="Q133" s="13" t="s">
        <v>34</v>
      </c>
      <c r="R133" s="13" t="s">
        <v>34</v>
      </c>
      <c r="S133" s="13" t="s">
        <v>34</v>
      </c>
      <c r="T133" s="13" t="s">
        <v>34</v>
      </c>
      <c r="U133" s="13" t="s">
        <v>34</v>
      </c>
      <c r="V133" s="13" t="s">
        <v>34</v>
      </c>
      <c r="W133" s="13" t="s">
        <v>34</v>
      </c>
      <c r="X133" s="13" t="s">
        <v>34</v>
      </c>
      <c r="Y133" s="13" t="s">
        <v>34</v>
      </c>
      <c r="Z133" s="13" t="s">
        <v>34</v>
      </c>
      <c r="AA133" s="13" t="s">
        <v>34</v>
      </c>
      <c r="AB133" s="13" t="s">
        <v>34</v>
      </c>
      <c r="AC133" s="13" t="s">
        <v>34</v>
      </c>
      <c r="AD133" s="13" t="s">
        <v>34</v>
      </c>
    </row>
    <row r="134" spans="1:30">
      <c r="A134" s="48" t="s">
        <v>34</v>
      </c>
      <c r="B134" s="54">
        <v>2008</v>
      </c>
      <c r="C134" s="27">
        <v>3.4000000000000002E-2</v>
      </c>
      <c r="D134" s="28">
        <v>1.5E-3</v>
      </c>
      <c r="E134" s="252" t="s">
        <v>34</v>
      </c>
      <c r="F134" s="252"/>
      <c r="G134" s="252"/>
      <c r="H134" s="253"/>
      <c r="I134" s="13" t="s">
        <v>34</v>
      </c>
      <c r="J134" s="13" t="s">
        <v>34</v>
      </c>
      <c r="K134" s="13" t="s">
        <v>34</v>
      </c>
      <c r="L134" s="13" t="s">
        <v>34</v>
      </c>
      <c r="M134" s="13" t="s">
        <v>34</v>
      </c>
      <c r="N134" s="13" t="s">
        <v>34</v>
      </c>
      <c r="O134" s="13" t="s">
        <v>34</v>
      </c>
      <c r="P134" s="13" t="s">
        <v>34</v>
      </c>
      <c r="Q134" s="13" t="s">
        <v>34</v>
      </c>
      <c r="R134" s="13" t="s">
        <v>34</v>
      </c>
      <c r="S134" s="13" t="s">
        <v>34</v>
      </c>
      <c r="T134" s="13" t="s">
        <v>34</v>
      </c>
      <c r="U134" s="13" t="s">
        <v>34</v>
      </c>
      <c r="V134" s="13" t="s">
        <v>34</v>
      </c>
      <c r="W134" s="13" t="s">
        <v>34</v>
      </c>
      <c r="X134" s="13" t="s">
        <v>34</v>
      </c>
      <c r="Y134" s="13" t="s">
        <v>34</v>
      </c>
      <c r="Z134" s="13" t="s">
        <v>34</v>
      </c>
      <c r="AA134" s="13" t="s">
        <v>34</v>
      </c>
      <c r="AB134" s="13" t="s">
        <v>34</v>
      </c>
      <c r="AC134" s="13" t="s">
        <v>34</v>
      </c>
      <c r="AD134" s="13" t="s">
        <v>34</v>
      </c>
    </row>
    <row r="135" spans="1:30">
      <c r="A135" s="48" t="s">
        <v>34</v>
      </c>
      <c r="B135" s="54">
        <v>2009</v>
      </c>
      <c r="C135" s="27">
        <v>3.39E-2</v>
      </c>
      <c r="D135" s="28">
        <v>1.5E-3</v>
      </c>
      <c r="E135" s="252" t="s">
        <v>34</v>
      </c>
      <c r="F135" s="252"/>
      <c r="G135" s="252"/>
      <c r="H135" s="253"/>
      <c r="I135" s="13" t="s">
        <v>34</v>
      </c>
      <c r="J135" s="13" t="s">
        <v>34</v>
      </c>
      <c r="K135" s="13" t="s">
        <v>34</v>
      </c>
      <c r="L135" s="13" t="s">
        <v>34</v>
      </c>
      <c r="M135" s="13" t="s">
        <v>34</v>
      </c>
      <c r="N135" s="13" t="s">
        <v>34</v>
      </c>
      <c r="O135" s="13" t="s">
        <v>34</v>
      </c>
      <c r="P135" s="13" t="s">
        <v>34</v>
      </c>
      <c r="Q135" s="13" t="s">
        <v>34</v>
      </c>
      <c r="R135" s="13" t="s">
        <v>34</v>
      </c>
      <c r="S135" s="13" t="s">
        <v>34</v>
      </c>
      <c r="T135" s="13" t="s">
        <v>34</v>
      </c>
      <c r="U135" s="13" t="s">
        <v>34</v>
      </c>
      <c r="V135" s="13" t="s">
        <v>34</v>
      </c>
      <c r="W135" s="13" t="s">
        <v>34</v>
      </c>
      <c r="X135" s="13" t="s">
        <v>34</v>
      </c>
      <c r="Y135" s="13" t="s">
        <v>34</v>
      </c>
      <c r="Z135" s="13" t="s">
        <v>34</v>
      </c>
      <c r="AA135" s="13" t="s">
        <v>34</v>
      </c>
      <c r="AB135" s="13" t="s">
        <v>34</v>
      </c>
      <c r="AC135" s="13" t="s">
        <v>34</v>
      </c>
      <c r="AD135" s="13" t="s">
        <v>34</v>
      </c>
    </row>
    <row r="136" spans="1:30">
      <c r="A136" s="48" t="s">
        <v>34</v>
      </c>
      <c r="B136" s="54">
        <v>2010</v>
      </c>
      <c r="C136" s="27">
        <v>3.2000000000000001E-2</v>
      </c>
      <c r="D136" s="28">
        <v>1.5E-3</v>
      </c>
      <c r="E136" s="252" t="s">
        <v>34</v>
      </c>
      <c r="F136" s="252"/>
      <c r="G136" s="252"/>
      <c r="H136" s="253"/>
      <c r="I136" s="13" t="s">
        <v>34</v>
      </c>
      <c r="J136" s="13" t="s">
        <v>34</v>
      </c>
      <c r="K136" s="13" t="s">
        <v>34</v>
      </c>
      <c r="L136" s="13" t="s">
        <v>34</v>
      </c>
      <c r="M136" s="13" t="s">
        <v>34</v>
      </c>
      <c r="N136" s="13" t="s">
        <v>34</v>
      </c>
      <c r="O136" s="13" t="s">
        <v>34</v>
      </c>
      <c r="P136" s="13" t="s">
        <v>34</v>
      </c>
      <c r="Q136" s="13" t="s">
        <v>34</v>
      </c>
      <c r="R136" s="13" t="s">
        <v>34</v>
      </c>
      <c r="S136" s="13" t="s">
        <v>34</v>
      </c>
      <c r="T136" s="13" t="s">
        <v>34</v>
      </c>
      <c r="U136" s="13" t="s">
        <v>34</v>
      </c>
      <c r="V136" s="13" t="s">
        <v>34</v>
      </c>
      <c r="W136" s="13" t="s">
        <v>34</v>
      </c>
      <c r="X136" s="13" t="s">
        <v>34</v>
      </c>
      <c r="Y136" s="13" t="s">
        <v>34</v>
      </c>
      <c r="Z136" s="13" t="s">
        <v>34</v>
      </c>
      <c r="AA136" s="13" t="s">
        <v>34</v>
      </c>
      <c r="AB136" s="13" t="s">
        <v>34</v>
      </c>
      <c r="AC136" s="13" t="s">
        <v>34</v>
      </c>
      <c r="AD136" s="13" t="s">
        <v>34</v>
      </c>
    </row>
    <row r="137" spans="1:30">
      <c r="A137" s="48" t="s">
        <v>34</v>
      </c>
      <c r="B137" s="54">
        <v>2011</v>
      </c>
      <c r="C137" s="27">
        <v>3.04E-2</v>
      </c>
      <c r="D137" s="28">
        <v>1.5E-3</v>
      </c>
      <c r="E137" s="252" t="s">
        <v>34</v>
      </c>
      <c r="F137" s="252"/>
      <c r="G137" s="252"/>
      <c r="H137" s="253"/>
      <c r="I137" s="13" t="s">
        <v>34</v>
      </c>
      <c r="J137" s="13" t="s">
        <v>34</v>
      </c>
      <c r="K137" s="13" t="s">
        <v>34</v>
      </c>
      <c r="L137" s="13" t="s">
        <v>34</v>
      </c>
      <c r="M137" s="13" t="s">
        <v>34</v>
      </c>
      <c r="N137" s="13" t="s">
        <v>34</v>
      </c>
      <c r="O137" s="13" t="s">
        <v>34</v>
      </c>
      <c r="P137" s="13" t="s">
        <v>34</v>
      </c>
      <c r="Q137" s="13" t="s">
        <v>34</v>
      </c>
      <c r="R137" s="13" t="s">
        <v>34</v>
      </c>
      <c r="S137" s="13" t="s">
        <v>34</v>
      </c>
      <c r="T137" s="13" t="s">
        <v>34</v>
      </c>
      <c r="U137" s="13" t="s">
        <v>34</v>
      </c>
      <c r="V137" s="13" t="s">
        <v>34</v>
      </c>
      <c r="W137" s="13" t="s">
        <v>34</v>
      </c>
      <c r="X137" s="13" t="s">
        <v>34</v>
      </c>
      <c r="Y137" s="13" t="s">
        <v>34</v>
      </c>
      <c r="Z137" s="13" t="s">
        <v>34</v>
      </c>
      <c r="AA137" s="13" t="s">
        <v>34</v>
      </c>
      <c r="AB137" s="13" t="s">
        <v>34</v>
      </c>
      <c r="AC137" s="13" t="s">
        <v>34</v>
      </c>
      <c r="AD137" s="13" t="s">
        <v>34</v>
      </c>
    </row>
    <row r="138" spans="1:30">
      <c r="A138" s="48" t="s">
        <v>34</v>
      </c>
      <c r="B138" s="54">
        <v>2012</v>
      </c>
      <c r="C138" s="27">
        <v>3.1300000000000001E-2</v>
      </c>
      <c r="D138" s="28">
        <v>1.5E-3</v>
      </c>
      <c r="E138" s="252" t="s">
        <v>34</v>
      </c>
      <c r="F138" s="252"/>
      <c r="G138" s="252"/>
      <c r="H138" s="253"/>
      <c r="I138" s="13" t="s">
        <v>34</v>
      </c>
      <c r="J138" s="13" t="s">
        <v>34</v>
      </c>
      <c r="K138" s="13" t="s">
        <v>34</v>
      </c>
      <c r="L138" s="13" t="s">
        <v>34</v>
      </c>
      <c r="M138" s="13" t="s">
        <v>34</v>
      </c>
      <c r="N138" s="13" t="s">
        <v>34</v>
      </c>
      <c r="O138" s="13" t="s">
        <v>34</v>
      </c>
      <c r="P138" s="13" t="s">
        <v>34</v>
      </c>
      <c r="Q138" s="13" t="s">
        <v>34</v>
      </c>
      <c r="R138" s="13" t="s">
        <v>34</v>
      </c>
      <c r="S138" s="13" t="s">
        <v>34</v>
      </c>
      <c r="T138" s="13" t="s">
        <v>34</v>
      </c>
      <c r="U138" s="13" t="s">
        <v>34</v>
      </c>
      <c r="V138" s="13" t="s">
        <v>34</v>
      </c>
      <c r="W138" s="13" t="s">
        <v>34</v>
      </c>
      <c r="X138" s="13" t="s">
        <v>34</v>
      </c>
      <c r="Y138" s="13" t="s">
        <v>34</v>
      </c>
      <c r="Z138" s="13" t="s">
        <v>34</v>
      </c>
      <c r="AA138" s="13" t="s">
        <v>34</v>
      </c>
      <c r="AB138" s="13" t="s">
        <v>34</v>
      </c>
      <c r="AC138" s="13" t="s">
        <v>34</v>
      </c>
      <c r="AD138" s="13" t="s">
        <v>34</v>
      </c>
    </row>
    <row r="139" spans="1:30">
      <c r="A139" s="48" t="s">
        <v>34</v>
      </c>
      <c r="B139" s="54">
        <v>2013</v>
      </c>
      <c r="C139" s="27">
        <v>3.1300000000000001E-2</v>
      </c>
      <c r="D139" s="28">
        <v>1.5E-3</v>
      </c>
      <c r="E139" s="252" t="s">
        <v>34</v>
      </c>
      <c r="F139" s="252"/>
      <c r="G139" s="252"/>
      <c r="H139" s="253"/>
      <c r="I139" s="13" t="s">
        <v>34</v>
      </c>
      <c r="J139" s="13" t="s">
        <v>34</v>
      </c>
      <c r="K139" s="13" t="s">
        <v>34</v>
      </c>
      <c r="L139" s="13" t="s">
        <v>34</v>
      </c>
      <c r="M139" s="13" t="s">
        <v>34</v>
      </c>
      <c r="N139" s="13" t="s">
        <v>34</v>
      </c>
      <c r="O139" s="13" t="s">
        <v>34</v>
      </c>
      <c r="P139" s="13" t="s">
        <v>34</v>
      </c>
      <c r="Q139" s="13" t="s">
        <v>34</v>
      </c>
      <c r="R139" s="13" t="s">
        <v>34</v>
      </c>
      <c r="S139" s="13" t="s">
        <v>34</v>
      </c>
      <c r="T139" s="13" t="s">
        <v>34</v>
      </c>
      <c r="U139" s="13" t="s">
        <v>34</v>
      </c>
      <c r="V139" s="13" t="s">
        <v>34</v>
      </c>
      <c r="W139" s="13" t="s">
        <v>34</v>
      </c>
      <c r="X139" s="13" t="s">
        <v>34</v>
      </c>
      <c r="Y139" s="13" t="s">
        <v>34</v>
      </c>
      <c r="Z139" s="13" t="s">
        <v>34</v>
      </c>
      <c r="AA139" s="13" t="s">
        <v>34</v>
      </c>
      <c r="AB139" s="13" t="s">
        <v>34</v>
      </c>
      <c r="AC139" s="13" t="s">
        <v>34</v>
      </c>
      <c r="AD139" s="13" t="s">
        <v>34</v>
      </c>
    </row>
    <row r="140" spans="1:30">
      <c r="A140" s="48" t="s">
        <v>34</v>
      </c>
      <c r="B140" s="54">
        <v>2014</v>
      </c>
      <c r="C140" s="27">
        <v>3.15E-2</v>
      </c>
      <c r="D140" s="28">
        <v>1.5E-3</v>
      </c>
      <c r="E140" s="252" t="s">
        <v>34</v>
      </c>
      <c r="F140" s="252"/>
      <c r="G140" s="252"/>
      <c r="H140" s="253"/>
      <c r="I140" s="13" t="s">
        <v>34</v>
      </c>
      <c r="J140" s="13" t="s">
        <v>34</v>
      </c>
      <c r="K140" s="13" t="s">
        <v>34</v>
      </c>
      <c r="L140" s="13" t="s">
        <v>34</v>
      </c>
      <c r="M140" s="13" t="s">
        <v>34</v>
      </c>
      <c r="N140" s="13" t="s">
        <v>34</v>
      </c>
      <c r="O140" s="13" t="s">
        <v>34</v>
      </c>
      <c r="P140" s="13" t="s">
        <v>34</v>
      </c>
      <c r="Q140" s="13" t="s">
        <v>34</v>
      </c>
      <c r="R140" s="13" t="s">
        <v>34</v>
      </c>
      <c r="S140" s="13" t="s">
        <v>34</v>
      </c>
      <c r="T140" s="13" t="s">
        <v>34</v>
      </c>
      <c r="U140" s="13" t="s">
        <v>34</v>
      </c>
      <c r="V140" s="13" t="s">
        <v>34</v>
      </c>
      <c r="W140" s="13" t="s">
        <v>34</v>
      </c>
      <c r="X140" s="13" t="s">
        <v>34</v>
      </c>
      <c r="Y140" s="13" t="s">
        <v>34</v>
      </c>
      <c r="Z140" s="13" t="s">
        <v>34</v>
      </c>
      <c r="AA140" s="13" t="s">
        <v>34</v>
      </c>
      <c r="AB140" s="13" t="s">
        <v>34</v>
      </c>
      <c r="AC140" s="13" t="s">
        <v>34</v>
      </c>
      <c r="AD140" s="13" t="s">
        <v>34</v>
      </c>
    </row>
    <row r="141" spans="1:30">
      <c r="A141" s="48" t="s">
        <v>34</v>
      </c>
      <c r="B141" s="54">
        <v>2015</v>
      </c>
      <c r="C141" s="27">
        <v>3.32E-2</v>
      </c>
      <c r="D141" s="28">
        <v>2.0999999999999999E-3</v>
      </c>
      <c r="E141" s="252" t="s">
        <v>34</v>
      </c>
      <c r="F141" s="252"/>
      <c r="G141" s="252"/>
      <c r="H141" s="253"/>
      <c r="I141" s="13" t="s">
        <v>34</v>
      </c>
      <c r="J141" s="13" t="s">
        <v>34</v>
      </c>
      <c r="K141" s="13" t="s">
        <v>34</v>
      </c>
      <c r="L141" s="13" t="s">
        <v>34</v>
      </c>
      <c r="M141" s="13" t="s">
        <v>34</v>
      </c>
      <c r="N141" s="13" t="s">
        <v>34</v>
      </c>
      <c r="O141" s="13" t="s">
        <v>34</v>
      </c>
      <c r="P141" s="13" t="s">
        <v>34</v>
      </c>
      <c r="Q141" s="13" t="s">
        <v>34</v>
      </c>
      <c r="R141" s="13" t="s">
        <v>34</v>
      </c>
      <c r="S141" s="13" t="s">
        <v>34</v>
      </c>
      <c r="T141" s="13" t="s">
        <v>34</v>
      </c>
      <c r="U141" s="13" t="s">
        <v>34</v>
      </c>
      <c r="V141" s="13" t="s">
        <v>34</v>
      </c>
      <c r="W141" s="13" t="s">
        <v>34</v>
      </c>
      <c r="X141" s="13" t="s">
        <v>34</v>
      </c>
      <c r="Y141" s="13" t="s">
        <v>34</v>
      </c>
      <c r="Z141" s="13" t="s">
        <v>34</v>
      </c>
      <c r="AA141" s="13" t="s">
        <v>34</v>
      </c>
      <c r="AB141" s="13" t="s">
        <v>34</v>
      </c>
      <c r="AC141" s="13" t="s">
        <v>34</v>
      </c>
      <c r="AD141" s="13" t="s">
        <v>34</v>
      </c>
    </row>
    <row r="142" spans="1:30">
      <c r="A142" s="48" t="s">
        <v>34</v>
      </c>
      <c r="B142" s="54">
        <v>2016</v>
      </c>
      <c r="C142" s="27">
        <v>3.2099999999999997E-2</v>
      </c>
      <c r="D142" s="28">
        <v>6.1000000000000004E-3</v>
      </c>
      <c r="E142" s="252" t="s">
        <v>34</v>
      </c>
      <c r="F142" s="252"/>
      <c r="G142" s="252"/>
      <c r="H142" s="253"/>
      <c r="I142" s="13" t="s">
        <v>34</v>
      </c>
      <c r="J142" s="13" t="s">
        <v>34</v>
      </c>
      <c r="K142" s="13" t="s">
        <v>34</v>
      </c>
      <c r="L142" s="13" t="s">
        <v>34</v>
      </c>
      <c r="M142" s="13" t="s">
        <v>34</v>
      </c>
      <c r="N142" s="13" t="s">
        <v>34</v>
      </c>
      <c r="O142" s="13" t="s">
        <v>34</v>
      </c>
      <c r="P142" s="13" t="s">
        <v>34</v>
      </c>
      <c r="Q142" s="13" t="s">
        <v>34</v>
      </c>
      <c r="R142" s="13" t="s">
        <v>34</v>
      </c>
      <c r="S142" s="13" t="s">
        <v>34</v>
      </c>
      <c r="T142" s="13" t="s">
        <v>34</v>
      </c>
      <c r="U142" s="13" t="s">
        <v>34</v>
      </c>
      <c r="V142" s="13" t="s">
        <v>34</v>
      </c>
      <c r="W142" s="13" t="s">
        <v>34</v>
      </c>
      <c r="X142" s="13" t="s">
        <v>34</v>
      </c>
      <c r="Y142" s="13" t="s">
        <v>34</v>
      </c>
      <c r="Z142" s="13" t="s">
        <v>34</v>
      </c>
      <c r="AA142" s="13" t="s">
        <v>34</v>
      </c>
      <c r="AB142" s="13" t="s">
        <v>34</v>
      </c>
      <c r="AC142" s="13" t="s">
        <v>34</v>
      </c>
      <c r="AD142" s="13" t="s">
        <v>34</v>
      </c>
    </row>
    <row r="143" spans="1:30">
      <c r="A143" s="48" t="s">
        <v>34</v>
      </c>
      <c r="B143" s="54">
        <v>2017</v>
      </c>
      <c r="C143" s="27">
        <v>3.2899999999999999E-2</v>
      </c>
      <c r="D143" s="28">
        <v>8.3999999999999995E-3</v>
      </c>
      <c r="E143" s="252" t="s">
        <v>34</v>
      </c>
      <c r="F143" s="252"/>
      <c r="G143" s="252"/>
      <c r="H143" s="253"/>
      <c r="I143" s="13" t="s">
        <v>34</v>
      </c>
      <c r="J143" s="13" t="s">
        <v>34</v>
      </c>
      <c r="K143" s="13" t="s">
        <v>34</v>
      </c>
      <c r="L143" s="13" t="s">
        <v>34</v>
      </c>
      <c r="M143" s="13" t="s">
        <v>34</v>
      </c>
      <c r="N143" s="13" t="s">
        <v>34</v>
      </c>
      <c r="O143" s="13" t="s">
        <v>34</v>
      </c>
      <c r="P143" s="13" t="s">
        <v>34</v>
      </c>
      <c r="Q143" s="13" t="s">
        <v>34</v>
      </c>
      <c r="R143" s="13" t="s">
        <v>34</v>
      </c>
      <c r="S143" s="13" t="s">
        <v>34</v>
      </c>
      <c r="T143" s="13" t="s">
        <v>34</v>
      </c>
      <c r="U143" s="13" t="s">
        <v>34</v>
      </c>
      <c r="V143" s="13" t="s">
        <v>34</v>
      </c>
      <c r="W143" s="13" t="s">
        <v>34</v>
      </c>
      <c r="X143" s="13" t="s">
        <v>34</v>
      </c>
      <c r="Y143" s="13" t="s">
        <v>34</v>
      </c>
      <c r="Z143" s="13" t="s">
        <v>34</v>
      </c>
      <c r="AA143" s="13" t="s">
        <v>34</v>
      </c>
      <c r="AB143" s="13" t="s">
        <v>34</v>
      </c>
      <c r="AC143" s="13" t="s">
        <v>34</v>
      </c>
      <c r="AD143" s="13" t="s">
        <v>34</v>
      </c>
    </row>
    <row r="144" spans="1:30">
      <c r="A144" s="48" t="s">
        <v>34</v>
      </c>
      <c r="B144" s="54">
        <v>2018</v>
      </c>
      <c r="C144" s="27">
        <v>3.2599999999999997E-2</v>
      </c>
      <c r="D144" s="28">
        <v>8.2000000000000007E-3</v>
      </c>
      <c r="E144" s="252" t="s">
        <v>34</v>
      </c>
      <c r="F144" s="252"/>
      <c r="G144" s="252"/>
      <c r="H144" s="253"/>
      <c r="I144" s="13" t="s">
        <v>34</v>
      </c>
      <c r="J144" s="13" t="s">
        <v>34</v>
      </c>
      <c r="K144" s="13" t="s">
        <v>34</v>
      </c>
      <c r="L144" s="13" t="s">
        <v>34</v>
      </c>
      <c r="M144" s="13" t="s">
        <v>34</v>
      </c>
      <c r="N144" s="13" t="s">
        <v>34</v>
      </c>
      <c r="O144" s="13" t="s">
        <v>34</v>
      </c>
      <c r="P144" s="13" t="s">
        <v>34</v>
      </c>
      <c r="Q144" s="13" t="s">
        <v>34</v>
      </c>
      <c r="R144" s="13" t="s">
        <v>34</v>
      </c>
      <c r="S144" s="13" t="s">
        <v>34</v>
      </c>
      <c r="T144" s="13" t="s">
        <v>34</v>
      </c>
      <c r="U144" s="13" t="s">
        <v>34</v>
      </c>
      <c r="V144" s="13" t="s">
        <v>34</v>
      </c>
      <c r="W144" s="13" t="s">
        <v>34</v>
      </c>
      <c r="X144" s="13" t="s">
        <v>34</v>
      </c>
      <c r="Y144" s="13" t="s">
        <v>34</v>
      </c>
      <c r="Z144" s="13" t="s">
        <v>34</v>
      </c>
      <c r="AA144" s="13" t="s">
        <v>34</v>
      </c>
      <c r="AB144" s="13" t="s">
        <v>34</v>
      </c>
      <c r="AC144" s="13" t="s">
        <v>34</v>
      </c>
      <c r="AD144" s="13" t="s">
        <v>34</v>
      </c>
    </row>
    <row r="145" spans="1:30">
      <c r="A145" s="48" t="s">
        <v>34</v>
      </c>
      <c r="B145" s="54">
        <v>2019</v>
      </c>
      <c r="C145" s="27">
        <v>3.3000000000000002E-2</v>
      </c>
      <c r="D145" s="28">
        <v>9.1000000000000004E-3</v>
      </c>
      <c r="E145" s="252" t="s">
        <v>34</v>
      </c>
      <c r="F145" s="252"/>
      <c r="G145" s="252"/>
      <c r="H145" s="253"/>
      <c r="I145" s="13" t="s">
        <v>34</v>
      </c>
      <c r="J145" s="13" t="s">
        <v>34</v>
      </c>
      <c r="K145" s="13" t="s">
        <v>34</v>
      </c>
      <c r="L145" s="13" t="s">
        <v>34</v>
      </c>
      <c r="M145" s="13" t="s">
        <v>34</v>
      </c>
      <c r="N145" s="13" t="s">
        <v>34</v>
      </c>
      <c r="O145" s="13" t="s">
        <v>34</v>
      </c>
      <c r="P145" s="13" t="s">
        <v>34</v>
      </c>
      <c r="Q145" s="13" t="s">
        <v>34</v>
      </c>
      <c r="R145" s="13" t="s">
        <v>34</v>
      </c>
      <c r="S145" s="13" t="s">
        <v>34</v>
      </c>
      <c r="T145" s="13" t="s">
        <v>34</v>
      </c>
      <c r="U145" s="13" t="s">
        <v>34</v>
      </c>
      <c r="V145" s="13" t="s">
        <v>34</v>
      </c>
      <c r="W145" s="13" t="s">
        <v>34</v>
      </c>
      <c r="X145" s="13" t="s">
        <v>34</v>
      </c>
      <c r="Y145" s="13" t="s">
        <v>34</v>
      </c>
      <c r="Z145" s="13" t="s">
        <v>34</v>
      </c>
      <c r="AA145" s="13" t="s">
        <v>34</v>
      </c>
      <c r="AB145" s="13" t="s">
        <v>34</v>
      </c>
      <c r="AC145" s="13" t="s">
        <v>34</v>
      </c>
      <c r="AD145" s="13" t="s">
        <v>34</v>
      </c>
    </row>
    <row r="146" spans="1:30">
      <c r="A146" s="48" t="s">
        <v>34</v>
      </c>
      <c r="B146" s="67">
        <v>2020</v>
      </c>
      <c r="C146" s="31">
        <v>3.2800000000000003E-2</v>
      </c>
      <c r="D146" s="42">
        <v>9.7999999999999997E-3</v>
      </c>
      <c r="E146" s="252" t="s">
        <v>108</v>
      </c>
      <c r="F146" s="252"/>
      <c r="G146" s="252"/>
      <c r="H146" s="253"/>
      <c r="I146" s="13" t="s">
        <v>34</v>
      </c>
      <c r="J146" s="13" t="s">
        <v>34</v>
      </c>
      <c r="K146" s="13" t="s">
        <v>34</v>
      </c>
      <c r="L146" s="13" t="s">
        <v>34</v>
      </c>
      <c r="M146" s="13" t="s">
        <v>34</v>
      </c>
      <c r="N146" s="13" t="s">
        <v>34</v>
      </c>
      <c r="O146" s="13" t="s">
        <v>34</v>
      </c>
      <c r="P146" s="13" t="s">
        <v>34</v>
      </c>
      <c r="Q146" s="13" t="s">
        <v>34</v>
      </c>
      <c r="R146" s="13" t="s">
        <v>34</v>
      </c>
      <c r="S146" s="13" t="s">
        <v>34</v>
      </c>
      <c r="T146" s="13" t="s">
        <v>34</v>
      </c>
      <c r="U146" s="13" t="s">
        <v>34</v>
      </c>
      <c r="V146" s="13" t="s">
        <v>34</v>
      </c>
      <c r="W146" s="13" t="s">
        <v>34</v>
      </c>
      <c r="X146" s="13" t="s">
        <v>34</v>
      </c>
      <c r="Y146" s="13" t="s">
        <v>34</v>
      </c>
      <c r="Z146" s="13" t="s">
        <v>34</v>
      </c>
      <c r="AA146" s="13" t="s">
        <v>34</v>
      </c>
      <c r="AB146" s="13" t="s">
        <v>34</v>
      </c>
      <c r="AC146" s="13" t="s">
        <v>34</v>
      </c>
      <c r="AD146" s="13" t="s">
        <v>34</v>
      </c>
    </row>
    <row r="147" spans="1:30">
      <c r="A147" s="73" t="s">
        <v>34</v>
      </c>
      <c r="B147" s="68">
        <v>2021</v>
      </c>
      <c r="C147" s="31">
        <v>3.2800000000000003E-2</v>
      </c>
      <c r="D147" s="42">
        <v>9.7999999999999997E-3</v>
      </c>
      <c r="E147" s="252" t="s">
        <v>99</v>
      </c>
      <c r="F147" s="252"/>
      <c r="G147" s="252"/>
      <c r="H147" s="253"/>
      <c r="I147" s="13" t="s">
        <v>34</v>
      </c>
      <c r="J147" s="13" t="s">
        <v>34</v>
      </c>
      <c r="K147" s="13" t="s">
        <v>34</v>
      </c>
      <c r="L147" s="13" t="s">
        <v>34</v>
      </c>
      <c r="M147" s="13" t="s">
        <v>34</v>
      </c>
      <c r="N147" s="13" t="s">
        <v>34</v>
      </c>
      <c r="O147" s="13" t="s">
        <v>34</v>
      </c>
      <c r="P147" s="13" t="s">
        <v>34</v>
      </c>
      <c r="Q147" s="13" t="s">
        <v>34</v>
      </c>
      <c r="R147" s="13" t="s">
        <v>34</v>
      </c>
      <c r="S147" s="13" t="s">
        <v>34</v>
      </c>
      <c r="T147" s="13" t="s">
        <v>34</v>
      </c>
      <c r="U147" s="13" t="s">
        <v>34</v>
      </c>
      <c r="V147" s="13" t="s">
        <v>34</v>
      </c>
      <c r="W147" s="13" t="s">
        <v>34</v>
      </c>
      <c r="X147" s="13" t="s">
        <v>34</v>
      </c>
      <c r="Y147" s="13" t="s">
        <v>34</v>
      </c>
      <c r="Z147" s="13" t="s">
        <v>34</v>
      </c>
      <c r="AA147" s="13" t="s">
        <v>34</v>
      </c>
      <c r="AB147" s="13" t="s">
        <v>34</v>
      </c>
      <c r="AC147" s="13" t="s">
        <v>34</v>
      </c>
      <c r="AD147" s="13" t="s">
        <v>34</v>
      </c>
    </row>
    <row r="148" spans="1:30">
      <c r="A148" s="73" t="s">
        <v>34</v>
      </c>
      <c r="B148" s="60">
        <v>2022</v>
      </c>
      <c r="C148" s="31">
        <v>3.2800000000000003E-2</v>
      </c>
      <c r="D148" s="42">
        <v>9.7999999999999997E-3</v>
      </c>
      <c r="E148" s="252" t="s">
        <v>99</v>
      </c>
      <c r="F148" s="252"/>
      <c r="G148" s="252"/>
      <c r="H148" s="253"/>
      <c r="I148" s="13" t="s">
        <v>34</v>
      </c>
      <c r="J148" s="13" t="s">
        <v>34</v>
      </c>
      <c r="K148" s="13" t="s">
        <v>34</v>
      </c>
      <c r="L148" s="13" t="s">
        <v>34</v>
      </c>
      <c r="M148" s="13" t="s">
        <v>34</v>
      </c>
      <c r="N148" s="13" t="s">
        <v>34</v>
      </c>
      <c r="O148" s="13" t="s">
        <v>34</v>
      </c>
      <c r="P148" s="13" t="s">
        <v>34</v>
      </c>
      <c r="Q148" s="13" t="s">
        <v>34</v>
      </c>
      <c r="R148" s="13" t="s">
        <v>34</v>
      </c>
      <c r="S148" s="13" t="s">
        <v>34</v>
      </c>
      <c r="T148" s="13" t="s">
        <v>34</v>
      </c>
      <c r="U148" s="13" t="s">
        <v>34</v>
      </c>
      <c r="V148" s="13" t="s">
        <v>34</v>
      </c>
      <c r="W148" s="13" t="s">
        <v>34</v>
      </c>
      <c r="X148" s="13" t="s">
        <v>34</v>
      </c>
      <c r="Y148" s="13" t="s">
        <v>34</v>
      </c>
      <c r="Z148" s="13" t="s">
        <v>34</v>
      </c>
      <c r="AA148" s="13" t="s">
        <v>34</v>
      </c>
      <c r="AB148" s="13" t="s">
        <v>34</v>
      </c>
      <c r="AC148" s="13" t="s">
        <v>34</v>
      </c>
      <c r="AD148" s="13" t="s">
        <v>34</v>
      </c>
    </row>
    <row r="149" spans="1:30">
      <c r="A149" s="48" t="s">
        <v>34</v>
      </c>
      <c r="B149" s="64">
        <v>2023</v>
      </c>
      <c r="C149" s="31">
        <v>3.2800000000000003E-2</v>
      </c>
      <c r="D149" s="42">
        <v>9.7999999999999997E-3</v>
      </c>
      <c r="E149" s="254" t="s">
        <v>99</v>
      </c>
      <c r="F149" s="254"/>
      <c r="G149" s="254"/>
      <c r="H149" s="255"/>
      <c r="I149" s="13" t="s">
        <v>34</v>
      </c>
      <c r="J149" s="13" t="s">
        <v>34</v>
      </c>
      <c r="K149" s="13" t="s">
        <v>34</v>
      </c>
      <c r="L149" s="13" t="s">
        <v>34</v>
      </c>
      <c r="M149" s="13" t="s">
        <v>34</v>
      </c>
      <c r="N149" s="13" t="s">
        <v>34</v>
      </c>
      <c r="O149" s="13" t="s">
        <v>34</v>
      </c>
      <c r="P149" s="13" t="s">
        <v>34</v>
      </c>
      <c r="Q149" s="13" t="s">
        <v>34</v>
      </c>
      <c r="R149" s="13" t="s">
        <v>34</v>
      </c>
      <c r="S149" s="13" t="s">
        <v>34</v>
      </c>
      <c r="T149" s="13" t="s">
        <v>34</v>
      </c>
      <c r="U149" s="13" t="s">
        <v>34</v>
      </c>
      <c r="V149" s="13" t="s">
        <v>34</v>
      </c>
      <c r="W149" s="13" t="s">
        <v>34</v>
      </c>
      <c r="X149" s="13" t="s">
        <v>34</v>
      </c>
      <c r="Y149" s="13" t="s">
        <v>34</v>
      </c>
      <c r="Z149" s="13" t="s">
        <v>34</v>
      </c>
      <c r="AA149" s="13" t="s">
        <v>34</v>
      </c>
      <c r="AB149" s="13" t="s">
        <v>34</v>
      </c>
      <c r="AC149" s="13" t="s">
        <v>34</v>
      </c>
      <c r="AD149" s="13" t="s">
        <v>34</v>
      </c>
    </row>
    <row r="150" spans="1:30">
      <c r="A150" s="260" t="s">
        <v>109</v>
      </c>
      <c r="B150" s="74" t="s">
        <v>110</v>
      </c>
      <c r="C150" s="75">
        <v>7.0000000000000001E-3</v>
      </c>
      <c r="D150" s="76">
        <v>8.3000000000000001E-3</v>
      </c>
      <c r="E150" s="263" t="s">
        <v>34</v>
      </c>
      <c r="F150" s="263"/>
      <c r="G150" s="263"/>
      <c r="H150" s="264"/>
      <c r="I150" s="13" t="s">
        <v>34</v>
      </c>
      <c r="J150" s="13" t="s">
        <v>34</v>
      </c>
      <c r="K150" s="13" t="s">
        <v>34</v>
      </c>
      <c r="L150" s="13" t="s">
        <v>34</v>
      </c>
      <c r="M150" s="13" t="s">
        <v>34</v>
      </c>
      <c r="N150" s="13" t="s">
        <v>34</v>
      </c>
      <c r="O150" s="13" t="s">
        <v>34</v>
      </c>
      <c r="P150" s="13" t="s">
        <v>34</v>
      </c>
      <c r="Q150" s="13" t="s">
        <v>34</v>
      </c>
      <c r="R150" s="13" t="s">
        <v>34</v>
      </c>
      <c r="S150" s="13" t="s">
        <v>34</v>
      </c>
      <c r="T150" s="13" t="s">
        <v>34</v>
      </c>
      <c r="U150" s="13" t="s">
        <v>34</v>
      </c>
      <c r="V150" s="13" t="s">
        <v>34</v>
      </c>
      <c r="W150" s="13" t="s">
        <v>34</v>
      </c>
      <c r="X150" s="13" t="s">
        <v>34</v>
      </c>
      <c r="Y150" s="13" t="s">
        <v>34</v>
      </c>
      <c r="Z150" s="13" t="s">
        <v>34</v>
      </c>
      <c r="AA150" s="13" t="s">
        <v>34</v>
      </c>
      <c r="AB150" s="13" t="s">
        <v>34</v>
      </c>
      <c r="AC150" s="13" t="s">
        <v>34</v>
      </c>
      <c r="AD150" s="13" t="s">
        <v>34</v>
      </c>
    </row>
    <row r="151" spans="1:30">
      <c r="A151" s="261"/>
      <c r="B151" s="77" t="s">
        <v>111</v>
      </c>
      <c r="C151" s="78">
        <v>0</v>
      </c>
      <c r="D151" s="79">
        <v>0</v>
      </c>
      <c r="E151" s="265" t="s">
        <v>34</v>
      </c>
      <c r="F151" s="265"/>
      <c r="G151" s="265"/>
      <c r="H151" s="266"/>
      <c r="I151" s="13" t="s">
        <v>34</v>
      </c>
      <c r="J151" s="13" t="s">
        <v>34</v>
      </c>
      <c r="K151" s="13" t="s">
        <v>34</v>
      </c>
      <c r="L151" s="13" t="s">
        <v>34</v>
      </c>
      <c r="M151" s="13" t="s">
        <v>34</v>
      </c>
      <c r="N151" s="13" t="s">
        <v>34</v>
      </c>
      <c r="O151" s="13" t="s">
        <v>34</v>
      </c>
      <c r="P151" s="13" t="s">
        <v>34</v>
      </c>
      <c r="Q151" s="13" t="s">
        <v>34</v>
      </c>
      <c r="R151" s="13" t="s">
        <v>34</v>
      </c>
      <c r="S151" s="13" t="s">
        <v>34</v>
      </c>
      <c r="T151" s="13" t="s">
        <v>34</v>
      </c>
      <c r="U151" s="13" t="s">
        <v>34</v>
      </c>
      <c r="V151" s="13" t="s">
        <v>34</v>
      </c>
      <c r="W151" s="13" t="s">
        <v>34</v>
      </c>
      <c r="X151" s="13" t="s">
        <v>34</v>
      </c>
      <c r="Y151" s="13" t="s">
        <v>34</v>
      </c>
      <c r="Z151" s="13" t="s">
        <v>34</v>
      </c>
      <c r="AA151" s="13" t="s">
        <v>34</v>
      </c>
      <c r="AB151" s="13" t="s">
        <v>34</v>
      </c>
      <c r="AC151" s="13" t="s">
        <v>34</v>
      </c>
      <c r="AD151" s="13" t="s">
        <v>34</v>
      </c>
    </row>
    <row r="152" spans="1:30">
      <c r="A152" s="262"/>
      <c r="B152" s="80" t="s">
        <v>112</v>
      </c>
      <c r="C152" s="65">
        <v>7.0000000000000001E-3</v>
      </c>
      <c r="D152" s="66">
        <v>8.3000000000000001E-3</v>
      </c>
      <c r="E152" s="254" t="s">
        <v>113</v>
      </c>
      <c r="F152" s="254"/>
      <c r="G152" s="254"/>
      <c r="H152" s="255"/>
      <c r="I152" s="13" t="s">
        <v>34</v>
      </c>
      <c r="J152" s="13" t="s">
        <v>34</v>
      </c>
      <c r="K152" s="13" t="s">
        <v>34</v>
      </c>
      <c r="L152" s="13" t="s">
        <v>34</v>
      </c>
      <c r="M152" s="13" t="s">
        <v>34</v>
      </c>
      <c r="N152" s="13" t="s">
        <v>34</v>
      </c>
      <c r="O152" s="13" t="s">
        <v>34</v>
      </c>
      <c r="P152" s="13" t="s">
        <v>34</v>
      </c>
      <c r="Q152" s="13" t="s">
        <v>34</v>
      </c>
      <c r="R152" s="13" t="s">
        <v>34</v>
      </c>
      <c r="S152" s="13" t="s">
        <v>34</v>
      </c>
      <c r="T152" s="13" t="s">
        <v>34</v>
      </c>
      <c r="U152" s="13" t="s">
        <v>34</v>
      </c>
      <c r="V152" s="13" t="s">
        <v>34</v>
      </c>
      <c r="W152" s="13" t="s">
        <v>34</v>
      </c>
      <c r="X152" s="13" t="s">
        <v>34</v>
      </c>
      <c r="Y152" s="13" t="s">
        <v>34</v>
      </c>
      <c r="Z152" s="13" t="s">
        <v>34</v>
      </c>
      <c r="AA152" s="13" t="s">
        <v>34</v>
      </c>
      <c r="AB152" s="13" t="s">
        <v>34</v>
      </c>
      <c r="AC152" s="13" t="s">
        <v>34</v>
      </c>
      <c r="AD152" s="13" t="s">
        <v>34</v>
      </c>
    </row>
    <row r="153" spans="1:30">
      <c r="A153" s="13" t="s">
        <v>34</v>
      </c>
      <c r="B153" s="13" t="s">
        <v>34</v>
      </c>
      <c r="C153" s="13" t="s">
        <v>34</v>
      </c>
      <c r="D153" s="13" t="s">
        <v>34</v>
      </c>
      <c r="E153" s="13" t="s">
        <v>34</v>
      </c>
      <c r="F153" s="13" t="s">
        <v>34</v>
      </c>
      <c r="G153" s="13" t="s">
        <v>34</v>
      </c>
      <c r="H153" s="13" t="s">
        <v>34</v>
      </c>
      <c r="I153" s="13" t="s">
        <v>34</v>
      </c>
      <c r="J153" s="13" t="s">
        <v>34</v>
      </c>
      <c r="K153" s="13" t="s">
        <v>34</v>
      </c>
      <c r="L153" s="13" t="s">
        <v>34</v>
      </c>
      <c r="M153" s="13" t="s">
        <v>34</v>
      </c>
      <c r="N153" s="13" t="s">
        <v>34</v>
      </c>
      <c r="O153" s="13" t="s">
        <v>34</v>
      </c>
      <c r="P153" s="13" t="s">
        <v>34</v>
      </c>
      <c r="Q153" s="13" t="s">
        <v>34</v>
      </c>
      <c r="R153" s="13" t="s">
        <v>34</v>
      </c>
      <c r="S153" s="13" t="s">
        <v>34</v>
      </c>
      <c r="T153" s="13" t="s">
        <v>34</v>
      </c>
      <c r="U153" s="13" t="s">
        <v>34</v>
      </c>
      <c r="V153" s="13" t="s">
        <v>34</v>
      </c>
      <c r="W153" s="13" t="s">
        <v>34</v>
      </c>
      <c r="X153" s="13" t="s">
        <v>34</v>
      </c>
      <c r="Y153" s="13" t="s">
        <v>34</v>
      </c>
      <c r="Z153" s="13" t="s">
        <v>34</v>
      </c>
      <c r="AA153" s="13" t="s">
        <v>34</v>
      </c>
      <c r="AB153" s="13" t="s">
        <v>34</v>
      </c>
      <c r="AC153" s="13" t="s">
        <v>34</v>
      </c>
      <c r="AD153" s="13" t="s">
        <v>34</v>
      </c>
    </row>
    <row r="154" spans="1:30" ht="15" customHeight="1">
      <c r="A154" s="81" t="s">
        <v>92</v>
      </c>
      <c r="B154" s="82" t="s">
        <v>40</v>
      </c>
      <c r="C154" s="47" t="s">
        <v>114</v>
      </c>
      <c r="D154" s="38" t="s">
        <v>115</v>
      </c>
      <c r="E154" s="39" t="s">
        <v>95</v>
      </c>
      <c r="F154" s="267" t="s">
        <v>96</v>
      </c>
      <c r="G154" s="267"/>
      <c r="H154" s="267"/>
      <c r="I154" s="268"/>
      <c r="J154" s="13" t="s">
        <v>34</v>
      </c>
      <c r="K154" s="13" t="s">
        <v>34</v>
      </c>
      <c r="L154" s="13" t="s">
        <v>34</v>
      </c>
      <c r="M154" s="13" t="s">
        <v>34</v>
      </c>
      <c r="N154" s="13" t="s">
        <v>34</v>
      </c>
      <c r="O154" s="13" t="s">
        <v>34</v>
      </c>
      <c r="P154" s="13" t="s">
        <v>34</v>
      </c>
      <c r="Q154" s="13" t="s">
        <v>34</v>
      </c>
      <c r="R154" s="13" t="s">
        <v>34</v>
      </c>
      <c r="S154" s="13" t="s">
        <v>34</v>
      </c>
      <c r="T154" s="13" t="s">
        <v>34</v>
      </c>
      <c r="U154" s="13" t="s">
        <v>34</v>
      </c>
      <c r="V154" s="13" t="s">
        <v>34</v>
      </c>
      <c r="W154" s="13" t="s">
        <v>34</v>
      </c>
      <c r="X154" s="13" t="s">
        <v>34</v>
      </c>
      <c r="Y154" s="13" t="s">
        <v>34</v>
      </c>
      <c r="Z154" s="13" t="s">
        <v>34</v>
      </c>
      <c r="AA154" s="13" t="s">
        <v>34</v>
      </c>
      <c r="AB154" s="13" t="s">
        <v>34</v>
      </c>
      <c r="AC154" s="13" t="s">
        <v>34</v>
      </c>
      <c r="AD154" s="13" t="s">
        <v>34</v>
      </c>
    </row>
    <row r="155" spans="1:30">
      <c r="A155" s="269" t="s">
        <v>116</v>
      </c>
      <c r="B155" s="271" t="s">
        <v>117</v>
      </c>
      <c r="C155" s="31" t="s">
        <v>118</v>
      </c>
      <c r="D155" s="83">
        <v>5.9999999999999995E-4</v>
      </c>
      <c r="E155" s="194">
        <v>1.1999999999999999E-3</v>
      </c>
      <c r="F155" s="242" t="s">
        <v>34</v>
      </c>
      <c r="G155" s="243"/>
      <c r="H155" s="243"/>
      <c r="I155" s="244"/>
      <c r="J155" s="13" t="s">
        <v>34</v>
      </c>
      <c r="K155" s="13" t="s">
        <v>34</v>
      </c>
      <c r="L155" s="13" t="s">
        <v>34</v>
      </c>
      <c r="M155" s="13" t="s">
        <v>34</v>
      </c>
      <c r="N155" s="13" t="s">
        <v>34</v>
      </c>
      <c r="O155" s="13" t="s">
        <v>34</v>
      </c>
      <c r="P155" s="13" t="s">
        <v>34</v>
      </c>
      <c r="Q155" s="13" t="s">
        <v>34</v>
      </c>
      <c r="R155" s="13" t="s">
        <v>34</v>
      </c>
      <c r="S155" s="13" t="s">
        <v>34</v>
      </c>
      <c r="T155" s="13" t="s">
        <v>34</v>
      </c>
      <c r="U155" s="13" t="s">
        <v>34</v>
      </c>
      <c r="V155" s="13" t="s">
        <v>34</v>
      </c>
      <c r="W155" s="13" t="s">
        <v>34</v>
      </c>
      <c r="X155" s="13" t="s">
        <v>34</v>
      </c>
      <c r="Y155" s="13" t="s">
        <v>34</v>
      </c>
      <c r="Z155" s="13" t="s">
        <v>34</v>
      </c>
      <c r="AA155" s="13" t="s">
        <v>34</v>
      </c>
      <c r="AB155" s="13" t="s">
        <v>34</v>
      </c>
      <c r="AC155" s="13" t="s">
        <v>34</v>
      </c>
      <c r="AD155" s="13" t="s">
        <v>34</v>
      </c>
    </row>
    <row r="156" spans="1:30">
      <c r="A156" s="269"/>
      <c r="B156" s="271"/>
      <c r="C156" s="31" t="s">
        <v>119</v>
      </c>
      <c r="D156" s="31">
        <v>5.0000000000000001E-4</v>
      </c>
      <c r="E156" s="84">
        <v>1E-3</v>
      </c>
      <c r="F156" s="245" t="s">
        <v>34</v>
      </c>
      <c r="G156" s="246"/>
      <c r="H156" s="246"/>
      <c r="I156" s="247"/>
      <c r="J156" s="13" t="s">
        <v>34</v>
      </c>
      <c r="K156" s="13" t="s">
        <v>34</v>
      </c>
      <c r="L156" s="13" t="s">
        <v>34</v>
      </c>
      <c r="M156" s="13" t="s">
        <v>34</v>
      </c>
      <c r="N156" s="13" t="s">
        <v>34</v>
      </c>
      <c r="O156" s="13" t="s">
        <v>34</v>
      </c>
      <c r="P156" s="13" t="s">
        <v>34</v>
      </c>
      <c r="Q156" s="13" t="s">
        <v>34</v>
      </c>
      <c r="R156" s="13" t="s">
        <v>34</v>
      </c>
      <c r="S156" s="13" t="s">
        <v>34</v>
      </c>
      <c r="T156" s="13" t="s">
        <v>34</v>
      </c>
      <c r="U156" s="13" t="s">
        <v>34</v>
      </c>
      <c r="V156" s="13" t="s">
        <v>34</v>
      </c>
      <c r="W156" s="13" t="s">
        <v>34</v>
      </c>
      <c r="X156" s="13" t="s">
        <v>34</v>
      </c>
      <c r="Y156" s="13" t="s">
        <v>34</v>
      </c>
      <c r="Z156" s="13" t="s">
        <v>34</v>
      </c>
      <c r="AA156" s="13" t="s">
        <v>34</v>
      </c>
      <c r="AB156" s="13" t="s">
        <v>34</v>
      </c>
      <c r="AC156" s="13" t="s">
        <v>34</v>
      </c>
      <c r="AD156" s="13" t="s">
        <v>34</v>
      </c>
    </row>
    <row r="157" spans="1:30">
      <c r="A157" s="270"/>
      <c r="B157" s="272"/>
      <c r="C157" s="85" t="s">
        <v>120</v>
      </c>
      <c r="D157" s="86">
        <v>3.0200000000000001E-2</v>
      </c>
      <c r="E157" s="84">
        <v>1.9199999999999998E-2</v>
      </c>
      <c r="F157" s="245" t="s">
        <v>113</v>
      </c>
      <c r="G157" s="246"/>
      <c r="H157" s="246"/>
      <c r="I157" s="247"/>
      <c r="J157" s="13" t="s">
        <v>34</v>
      </c>
      <c r="K157" s="13" t="s">
        <v>34</v>
      </c>
      <c r="L157" s="13" t="s">
        <v>34</v>
      </c>
      <c r="M157" s="13" t="s">
        <v>34</v>
      </c>
      <c r="N157" s="13" t="s">
        <v>34</v>
      </c>
      <c r="O157" s="13" t="s">
        <v>34</v>
      </c>
      <c r="P157" s="13" t="s">
        <v>34</v>
      </c>
      <c r="Q157" s="13" t="s">
        <v>34</v>
      </c>
      <c r="R157" s="13" t="s">
        <v>34</v>
      </c>
      <c r="S157" s="13" t="s">
        <v>34</v>
      </c>
      <c r="T157" s="13" t="s">
        <v>34</v>
      </c>
      <c r="U157" s="13" t="s">
        <v>34</v>
      </c>
      <c r="V157" s="13" t="s">
        <v>34</v>
      </c>
      <c r="W157" s="13" t="s">
        <v>34</v>
      </c>
      <c r="X157" s="13" t="s">
        <v>34</v>
      </c>
      <c r="Y157" s="13" t="s">
        <v>34</v>
      </c>
      <c r="Z157" s="13" t="s">
        <v>34</v>
      </c>
      <c r="AA157" s="13" t="s">
        <v>34</v>
      </c>
      <c r="AB157" s="13" t="s">
        <v>34</v>
      </c>
      <c r="AC157" s="13" t="s">
        <v>34</v>
      </c>
      <c r="AD157" s="13" t="s">
        <v>34</v>
      </c>
    </row>
    <row r="158" spans="1:30">
      <c r="A158" s="269" t="s">
        <v>121</v>
      </c>
      <c r="B158" s="271" t="s">
        <v>117</v>
      </c>
      <c r="C158" s="83" t="s">
        <v>118</v>
      </c>
      <c r="D158" s="31">
        <v>1.1000000000000001E-3</v>
      </c>
      <c r="E158" s="84">
        <v>1.6999999999999999E-3</v>
      </c>
      <c r="F158" s="245" t="s">
        <v>34</v>
      </c>
      <c r="G158" s="246"/>
      <c r="H158" s="246"/>
      <c r="I158" s="247"/>
      <c r="J158" s="13" t="s">
        <v>34</v>
      </c>
      <c r="K158" s="13" t="s">
        <v>34</v>
      </c>
      <c r="L158" s="13" t="s">
        <v>34</v>
      </c>
      <c r="M158" s="13" t="s">
        <v>34</v>
      </c>
      <c r="N158" s="13" t="s">
        <v>34</v>
      </c>
      <c r="O158" s="13" t="s">
        <v>34</v>
      </c>
      <c r="P158" s="13" t="s">
        <v>34</v>
      </c>
      <c r="Q158" s="13" t="s">
        <v>34</v>
      </c>
      <c r="R158" s="13" t="s">
        <v>34</v>
      </c>
      <c r="S158" s="13" t="s">
        <v>34</v>
      </c>
      <c r="T158" s="13" t="s">
        <v>34</v>
      </c>
      <c r="U158" s="13" t="s">
        <v>34</v>
      </c>
      <c r="V158" s="13" t="s">
        <v>34</v>
      </c>
      <c r="W158" s="13" t="s">
        <v>34</v>
      </c>
      <c r="X158" s="13" t="s">
        <v>34</v>
      </c>
      <c r="Y158" s="13" t="s">
        <v>34</v>
      </c>
      <c r="Z158" s="13" t="s">
        <v>34</v>
      </c>
      <c r="AA158" s="13" t="s">
        <v>34</v>
      </c>
      <c r="AB158" s="13" t="s">
        <v>34</v>
      </c>
      <c r="AC158" s="13" t="s">
        <v>34</v>
      </c>
      <c r="AD158" s="13" t="s">
        <v>34</v>
      </c>
    </row>
    <row r="159" spans="1:30">
      <c r="A159" s="269"/>
      <c r="B159" s="271"/>
      <c r="C159" s="31" t="s">
        <v>119</v>
      </c>
      <c r="D159" s="31">
        <v>8.9999999999999998E-4</v>
      </c>
      <c r="E159" s="84">
        <v>1.4E-3</v>
      </c>
      <c r="F159" s="245" t="s">
        <v>34</v>
      </c>
      <c r="G159" s="246"/>
      <c r="H159" s="246"/>
      <c r="I159" s="247"/>
      <c r="J159" s="13" t="s">
        <v>34</v>
      </c>
      <c r="K159" s="13" t="s">
        <v>34</v>
      </c>
      <c r="L159" s="13" t="s">
        <v>34</v>
      </c>
      <c r="M159" s="13" t="s">
        <v>34</v>
      </c>
      <c r="N159" s="13" t="s">
        <v>34</v>
      </c>
      <c r="O159" s="13" t="s">
        <v>34</v>
      </c>
      <c r="P159" s="13" t="s">
        <v>34</v>
      </c>
      <c r="Q159" s="13" t="s">
        <v>34</v>
      </c>
      <c r="R159" s="13" t="s">
        <v>34</v>
      </c>
      <c r="S159" s="13" t="s">
        <v>34</v>
      </c>
      <c r="T159" s="13" t="s">
        <v>34</v>
      </c>
      <c r="U159" s="13" t="s">
        <v>34</v>
      </c>
      <c r="V159" s="13" t="s">
        <v>34</v>
      </c>
      <c r="W159" s="13" t="s">
        <v>34</v>
      </c>
      <c r="X159" s="13" t="s">
        <v>34</v>
      </c>
      <c r="Y159" s="13" t="s">
        <v>34</v>
      </c>
      <c r="Z159" s="13" t="s">
        <v>34</v>
      </c>
      <c r="AA159" s="13" t="s">
        <v>34</v>
      </c>
      <c r="AB159" s="13" t="s">
        <v>34</v>
      </c>
      <c r="AC159" s="13" t="s">
        <v>34</v>
      </c>
      <c r="AD159" s="13" t="s">
        <v>34</v>
      </c>
    </row>
    <row r="160" spans="1:30">
      <c r="A160" s="270"/>
      <c r="B160" s="272"/>
      <c r="C160" s="31" t="s">
        <v>120</v>
      </c>
      <c r="D160" s="31">
        <v>2.9000000000000001E-2</v>
      </c>
      <c r="E160" s="84">
        <v>2.1399999999999999E-2</v>
      </c>
      <c r="F160" s="245" t="s">
        <v>113</v>
      </c>
      <c r="G160" s="246"/>
      <c r="H160" s="246"/>
      <c r="I160" s="247"/>
      <c r="J160" s="13" t="s">
        <v>34</v>
      </c>
      <c r="K160" s="13" t="s">
        <v>34</v>
      </c>
      <c r="L160" s="13" t="s">
        <v>34</v>
      </c>
      <c r="M160" s="13" t="s">
        <v>34</v>
      </c>
      <c r="N160" s="13" t="s">
        <v>34</v>
      </c>
      <c r="O160" s="13" t="s">
        <v>34</v>
      </c>
      <c r="P160" s="13" t="s">
        <v>34</v>
      </c>
      <c r="Q160" s="13" t="s">
        <v>34</v>
      </c>
      <c r="R160" s="13" t="s">
        <v>34</v>
      </c>
      <c r="S160" s="13" t="s">
        <v>34</v>
      </c>
      <c r="T160" s="13" t="s">
        <v>34</v>
      </c>
      <c r="U160" s="13" t="s">
        <v>34</v>
      </c>
      <c r="V160" s="13" t="s">
        <v>34</v>
      </c>
      <c r="W160" s="13" t="s">
        <v>34</v>
      </c>
      <c r="X160" s="13" t="s">
        <v>34</v>
      </c>
      <c r="Y160" s="13" t="s">
        <v>34</v>
      </c>
      <c r="Z160" s="13" t="s">
        <v>34</v>
      </c>
      <c r="AA160" s="13" t="s">
        <v>34</v>
      </c>
      <c r="AB160" s="13" t="s">
        <v>34</v>
      </c>
      <c r="AC160" s="13" t="s">
        <v>34</v>
      </c>
      <c r="AD160" s="13" t="s">
        <v>34</v>
      </c>
    </row>
    <row r="161" spans="1:30">
      <c r="A161" s="269" t="s">
        <v>122</v>
      </c>
      <c r="B161" s="271" t="s">
        <v>117</v>
      </c>
      <c r="C161" s="31" t="s">
        <v>123</v>
      </c>
      <c r="D161" s="31">
        <v>5.1000000000000004E-3</v>
      </c>
      <c r="E161" s="84">
        <v>4.7999999999999996E-3</v>
      </c>
      <c r="F161" s="245" t="s">
        <v>34</v>
      </c>
      <c r="G161" s="246"/>
      <c r="H161" s="246"/>
      <c r="I161" s="247"/>
      <c r="J161" s="13" t="s">
        <v>34</v>
      </c>
      <c r="K161" s="13" t="s">
        <v>34</v>
      </c>
      <c r="L161" s="13" t="s">
        <v>34</v>
      </c>
      <c r="M161" s="13" t="s">
        <v>34</v>
      </c>
      <c r="N161" s="13" t="s">
        <v>34</v>
      </c>
      <c r="O161" s="13" t="s">
        <v>34</v>
      </c>
      <c r="P161" s="13" t="s">
        <v>34</v>
      </c>
      <c r="Q161" s="13" t="s">
        <v>34</v>
      </c>
      <c r="R161" s="13" t="s">
        <v>34</v>
      </c>
      <c r="S161" s="13" t="s">
        <v>34</v>
      </c>
      <c r="T161" s="13" t="s">
        <v>34</v>
      </c>
      <c r="U161" s="13" t="s">
        <v>34</v>
      </c>
      <c r="V161" s="13" t="s">
        <v>34</v>
      </c>
      <c r="W161" s="13" t="s">
        <v>34</v>
      </c>
      <c r="X161" s="13" t="s">
        <v>34</v>
      </c>
      <c r="Y161" s="13" t="s">
        <v>34</v>
      </c>
      <c r="Z161" s="13" t="s">
        <v>34</v>
      </c>
      <c r="AA161" s="13" t="s">
        <v>34</v>
      </c>
      <c r="AB161" s="13" t="s">
        <v>34</v>
      </c>
      <c r="AC161" s="13" t="s">
        <v>34</v>
      </c>
      <c r="AD161" s="13" t="s">
        <v>34</v>
      </c>
    </row>
    <row r="162" spans="1:30">
      <c r="A162" s="270"/>
      <c r="B162" s="272"/>
      <c r="C162" s="31" t="s">
        <v>120</v>
      </c>
      <c r="D162" s="31">
        <v>9.4999999999999998E-3</v>
      </c>
      <c r="E162" s="84">
        <v>4.3099999999999999E-2</v>
      </c>
      <c r="F162" s="245" t="s">
        <v>113</v>
      </c>
      <c r="G162" s="246"/>
      <c r="H162" s="246"/>
      <c r="I162" s="247"/>
      <c r="J162" s="13" t="s">
        <v>34</v>
      </c>
      <c r="K162" s="13" t="s">
        <v>34</v>
      </c>
      <c r="L162" s="13" t="s">
        <v>34</v>
      </c>
      <c r="M162" s="13" t="s">
        <v>34</v>
      </c>
      <c r="N162" s="13" t="s">
        <v>34</v>
      </c>
      <c r="O162" s="13" t="s">
        <v>34</v>
      </c>
      <c r="P162" s="13" t="s">
        <v>34</v>
      </c>
      <c r="Q162" s="13" t="s">
        <v>34</v>
      </c>
      <c r="R162" s="13" t="s">
        <v>34</v>
      </c>
      <c r="S162" s="13" t="s">
        <v>34</v>
      </c>
      <c r="T162" s="13" t="s">
        <v>34</v>
      </c>
      <c r="U162" s="13" t="s">
        <v>34</v>
      </c>
      <c r="V162" s="13" t="s">
        <v>34</v>
      </c>
      <c r="W162" s="13" t="s">
        <v>34</v>
      </c>
      <c r="X162" s="13" t="s">
        <v>34</v>
      </c>
      <c r="Y162" s="13" t="s">
        <v>34</v>
      </c>
      <c r="Z162" s="13" t="s">
        <v>34</v>
      </c>
      <c r="AA162" s="13" t="s">
        <v>34</v>
      </c>
      <c r="AB162" s="13" t="s">
        <v>34</v>
      </c>
      <c r="AC162" s="13" t="s">
        <v>34</v>
      </c>
      <c r="AD162" s="13" t="s">
        <v>34</v>
      </c>
    </row>
    <row r="163" spans="1:30">
      <c r="A163" s="273" t="s">
        <v>124</v>
      </c>
      <c r="B163" s="27" t="s">
        <v>125</v>
      </c>
      <c r="C163" s="87" t="s">
        <v>34</v>
      </c>
      <c r="D163" s="31">
        <v>1.4999999999999999E-2</v>
      </c>
      <c r="E163" s="84">
        <v>4.0000000000000001E-3</v>
      </c>
      <c r="F163" s="245" t="s">
        <v>34</v>
      </c>
      <c r="G163" s="246"/>
      <c r="H163" s="246"/>
      <c r="I163" s="247"/>
      <c r="J163" s="13" t="s">
        <v>34</v>
      </c>
      <c r="K163" s="13" t="s">
        <v>34</v>
      </c>
      <c r="L163" s="13" t="s">
        <v>34</v>
      </c>
      <c r="M163" s="13" t="s">
        <v>34</v>
      </c>
      <c r="N163" s="13" t="s">
        <v>34</v>
      </c>
      <c r="O163" s="13" t="s">
        <v>34</v>
      </c>
      <c r="P163" s="13" t="s">
        <v>34</v>
      </c>
      <c r="Q163" s="13" t="s">
        <v>34</v>
      </c>
      <c r="R163" s="13" t="s">
        <v>34</v>
      </c>
      <c r="S163" s="13" t="s">
        <v>34</v>
      </c>
      <c r="T163" s="13" t="s">
        <v>34</v>
      </c>
      <c r="U163" s="13" t="s">
        <v>34</v>
      </c>
      <c r="V163" s="13" t="s">
        <v>34</v>
      </c>
      <c r="W163" s="13" t="s">
        <v>34</v>
      </c>
      <c r="X163" s="13" t="s">
        <v>34</v>
      </c>
      <c r="Y163" s="13" t="s">
        <v>34</v>
      </c>
      <c r="Z163" s="13" t="s">
        <v>34</v>
      </c>
      <c r="AA163" s="13" t="s">
        <v>34</v>
      </c>
      <c r="AB163" s="13" t="s">
        <v>34</v>
      </c>
      <c r="AC163" s="13" t="s">
        <v>34</v>
      </c>
      <c r="AD163" s="13" t="s">
        <v>34</v>
      </c>
    </row>
    <row r="164" spans="1:30">
      <c r="A164" s="273"/>
      <c r="B164" s="27" t="s">
        <v>126</v>
      </c>
      <c r="C164" s="87" t="s">
        <v>34</v>
      </c>
      <c r="D164" s="31">
        <v>1.4999999999999999E-2</v>
      </c>
      <c r="E164" s="84">
        <v>4.0000000000000001E-3</v>
      </c>
      <c r="F164" s="245" t="s">
        <v>34</v>
      </c>
      <c r="G164" s="246"/>
      <c r="H164" s="246"/>
      <c r="I164" s="247"/>
      <c r="J164" s="13" t="s">
        <v>34</v>
      </c>
      <c r="K164" s="13" t="s">
        <v>34</v>
      </c>
      <c r="L164" s="13" t="s">
        <v>34</v>
      </c>
      <c r="M164" s="13" t="s">
        <v>34</v>
      </c>
      <c r="N164" s="13" t="s">
        <v>34</v>
      </c>
      <c r="O164" s="13" t="s">
        <v>34</v>
      </c>
      <c r="P164" s="13" t="s">
        <v>34</v>
      </c>
      <c r="Q164" s="13" t="s">
        <v>34</v>
      </c>
      <c r="R164" s="13" t="s">
        <v>34</v>
      </c>
      <c r="S164" s="13" t="s">
        <v>34</v>
      </c>
      <c r="T164" s="13" t="s">
        <v>34</v>
      </c>
      <c r="U164" s="13" t="s">
        <v>34</v>
      </c>
      <c r="V164" s="13" t="s">
        <v>34</v>
      </c>
      <c r="W164" s="13" t="s">
        <v>34</v>
      </c>
      <c r="X164" s="13" t="s">
        <v>34</v>
      </c>
      <c r="Y164" s="13" t="s">
        <v>34</v>
      </c>
      <c r="Z164" s="13" t="s">
        <v>34</v>
      </c>
      <c r="AA164" s="13" t="s">
        <v>34</v>
      </c>
      <c r="AB164" s="13" t="s">
        <v>34</v>
      </c>
      <c r="AC164" s="13" t="s">
        <v>34</v>
      </c>
      <c r="AD164" s="13" t="s">
        <v>34</v>
      </c>
    </row>
    <row r="165" spans="1:30">
      <c r="A165" s="273"/>
      <c r="B165" s="27" t="s">
        <v>127</v>
      </c>
      <c r="C165" s="87" t="s">
        <v>34</v>
      </c>
      <c r="D165" s="31">
        <v>0.14599999999999999</v>
      </c>
      <c r="E165" s="84">
        <v>4.0000000000000001E-3</v>
      </c>
      <c r="F165" s="245" t="s">
        <v>34</v>
      </c>
      <c r="G165" s="246"/>
      <c r="H165" s="246"/>
      <c r="I165" s="247"/>
      <c r="J165" s="13" t="s">
        <v>34</v>
      </c>
      <c r="K165" s="13" t="s">
        <v>34</v>
      </c>
      <c r="L165" s="13" t="s">
        <v>34</v>
      </c>
      <c r="M165" s="13" t="s">
        <v>34</v>
      </c>
      <c r="N165" s="13" t="s">
        <v>34</v>
      </c>
      <c r="O165" s="13" t="s">
        <v>34</v>
      </c>
      <c r="P165" s="13" t="s">
        <v>34</v>
      </c>
      <c r="Q165" s="13" t="s">
        <v>34</v>
      </c>
      <c r="R165" s="13" t="s">
        <v>34</v>
      </c>
      <c r="S165" s="13" t="s">
        <v>34</v>
      </c>
      <c r="T165" s="13" t="s">
        <v>34</v>
      </c>
      <c r="U165" s="13" t="s">
        <v>34</v>
      </c>
      <c r="V165" s="13" t="s">
        <v>34</v>
      </c>
      <c r="W165" s="13" t="s">
        <v>34</v>
      </c>
      <c r="X165" s="13" t="s">
        <v>34</v>
      </c>
      <c r="Y165" s="13" t="s">
        <v>34</v>
      </c>
      <c r="Z165" s="13" t="s">
        <v>34</v>
      </c>
      <c r="AA165" s="13" t="s">
        <v>34</v>
      </c>
      <c r="AB165" s="13" t="s">
        <v>34</v>
      </c>
      <c r="AC165" s="13" t="s">
        <v>34</v>
      </c>
      <c r="AD165" s="13" t="s">
        <v>34</v>
      </c>
    </row>
    <row r="166" spans="1:30">
      <c r="A166" s="273"/>
      <c r="B166" s="27" t="s">
        <v>128</v>
      </c>
      <c r="C166" s="87" t="s">
        <v>34</v>
      </c>
      <c r="D166" s="31">
        <v>1.4999999999999999E-2</v>
      </c>
      <c r="E166" s="84">
        <v>4.0000000000000001E-3</v>
      </c>
      <c r="F166" s="245" t="s">
        <v>34</v>
      </c>
      <c r="G166" s="246"/>
      <c r="H166" s="246"/>
      <c r="I166" s="247"/>
      <c r="J166" s="13" t="s">
        <v>34</v>
      </c>
      <c r="K166" s="13" t="s">
        <v>34</v>
      </c>
      <c r="L166" s="13" t="s">
        <v>34</v>
      </c>
      <c r="M166" s="13" t="s">
        <v>34</v>
      </c>
      <c r="N166" s="13" t="s">
        <v>34</v>
      </c>
      <c r="O166" s="13" t="s">
        <v>34</v>
      </c>
      <c r="P166" s="13" t="s">
        <v>34</v>
      </c>
      <c r="Q166" s="13" t="s">
        <v>34</v>
      </c>
      <c r="R166" s="13" t="s">
        <v>34</v>
      </c>
      <c r="S166" s="13" t="s">
        <v>34</v>
      </c>
      <c r="T166" s="13" t="s">
        <v>34</v>
      </c>
      <c r="U166" s="13" t="s">
        <v>34</v>
      </c>
      <c r="V166" s="13" t="s">
        <v>34</v>
      </c>
      <c r="W166" s="13" t="s">
        <v>34</v>
      </c>
      <c r="X166" s="13" t="s">
        <v>34</v>
      </c>
      <c r="Y166" s="13" t="s">
        <v>34</v>
      </c>
      <c r="Z166" s="13" t="s">
        <v>34</v>
      </c>
      <c r="AA166" s="13" t="s">
        <v>34</v>
      </c>
      <c r="AB166" s="13" t="s">
        <v>34</v>
      </c>
      <c r="AC166" s="13" t="s">
        <v>34</v>
      </c>
      <c r="AD166" s="13" t="s">
        <v>34</v>
      </c>
    </row>
    <row r="167" spans="1:30">
      <c r="A167" s="274"/>
      <c r="B167" s="27" t="s">
        <v>129</v>
      </c>
      <c r="C167" s="87" t="s">
        <v>34</v>
      </c>
      <c r="D167" s="31">
        <v>0.03</v>
      </c>
      <c r="E167" s="84">
        <v>1.9E-2</v>
      </c>
      <c r="F167" s="245" t="s">
        <v>34</v>
      </c>
      <c r="G167" s="246"/>
      <c r="H167" s="246"/>
      <c r="I167" s="247"/>
      <c r="J167" s="13" t="s">
        <v>34</v>
      </c>
      <c r="K167" s="13" t="s">
        <v>34</v>
      </c>
      <c r="L167" s="13" t="s">
        <v>34</v>
      </c>
      <c r="M167" s="13" t="s">
        <v>34</v>
      </c>
      <c r="N167" s="13" t="s">
        <v>34</v>
      </c>
      <c r="O167" s="13" t="s">
        <v>34</v>
      </c>
      <c r="P167" s="13" t="s">
        <v>34</v>
      </c>
      <c r="Q167" s="13" t="s">
        <v>34</v>
      </c>
      <c r="R167" s="13" t="s">
        <v>34</v>
      </c>
      <c r="S167" s="13" t="s">
        <v>34</v>
      </c>
      <c r="T167" s="13" t="s">
        <v>34</v>
      </c>
      <c r="U167" s="13" t="s">
        <v>34</v>
      </c>
      <c r="V167" s="13" t="s">
        <v>34</v>
      </c>
      <c r="W167" s="13" t="s">
        <v>34</v>
      </c>
      <c r="X167" s="13" t="s">
        <v>34</v>
      </c>
      <c r="Y167" s="13" t="s">
        <v>34</v>
      </c>
      <c r="Z167" s="13" t="s">
        <v>34</v>
      </c>
      <c r="AA167" s="13" t="s">
        <v>34</v>
      </c>
      <c r="AB167" s="13" t="s">
        <v>34</v>
      </c>
      <c r="AC167" s="13" t="s">
        <v>34</v>
      </c>
      <c r="AD167" s="13" t="s">
        <v>34</v>
      </c>
    </row>
    <row r="168" spans="1:30">
      <c r="A168" s="273" t="s">
        <v>121</v>
      </c>
      <c r="B168" s="27" t="s">
        <v>126</v>
      </c>
      <c r="C168" s="87" t="s">
        <v>34</v>
      </c>
      <c r="D168" s="31">
        <v>1.6E-2</v>
      </c>
      <c r="E168" s="84">
        <v>5.0000000000000001E-3</v>
      </c>
      <c r="F168" s="245" t="s">
        <v>34</v>
      </c>
      <c r="G168" s="246"/>
      <c r="H168" s="246"/>
      <c r="I168" s="247"/>
      <c r="J168" s="13" t="s">
        <v>34</v>
      </c>
      <c r="K168" s="13" t="s">
        <v>34</v>
      </c>
      <c r="L168" s="13" t="s">
        <v>34</v>
      </c>
      <c r="M168" s="13" t="s">
        <v>34</v>
      </c>
      <c r="N168" s="13" t="s">
        <v>34</v>
      </c>
      <c r="O168" s="13" t="s">
        <v>34</v>
      </c>
      <c r="P168" s="13" t="s">
        <v>34</v>
      </c>
      <c r="Q168" s="13" t="s">
        <v>34</v>
      </c>
      <c r="R168" s="13" t="s">
        <v>34</v>
      </c>
      <c r="S168" s="13" t="s">
        <v>34</v>
      </c>
      <c r="T168" s="13" t="s">
        <v>34</v>
      </c>
      <c r="U168" s="13" t="s">
        <v>34</v>
      </c>
      <c r="V168" s="13" t="s">
        <v>34</v>
      </c>
      <c r="W168" s="13" t="s">
        <v>34</v>
      </c>
      <c r="X168" s="13" t="s">
        <v>34</v>
      </c>
      <c r="Y168" s="13" t="s">
        <v>34</v>
      </c>
      <c r="Z168" s="13" t="s">
        <v>34</v>
      </c>
      <c r="AA168" s="13" t="s">
        <v>34</v>
      </c>
      <c r="AB168" s="13" t="s">
        <v>34</v>
      </c>
      <c r="AC168" s="13" t="s">
        <v>34</v>
      </c>
      <c r="AD168" s="13" t="s">
        <v>34</v>
      </c>
    </row>
    <row r="169" spans="1:30">
      <c r="A169" s="273"/>
      <c r="B169" s="27" t="s">
        <v>127</v>
      </c>
      <c r="C169" s="87" t="s">
        <v>34</v>
      </c>
      <c r="D169" s="31">
        <v>0.158</v>
      </c>
      <c r="E169" s="84">
        <v>5.0000000000000001E-3</v>
      </c>
      <c r="F169" s="245" t="s">
        <v>34</v>
      </c>
      <c r="G169" s="246"/>
      <c r="H169" s="246"/>
      <c r="I169" s="247"/>
      <c r="J169" s="13" t="s">
        <v>34</v>
      </c>
      <c r="K169" s="13" t="s">
        <v>34</v>
      </c>
      <c r="L169" s="13" t="s">
        <v>34</v>
      </c>
      <c r="M169" s="13" t="s">
        <v>34</v>
      </c>
      <c r="N169" s="13" t="s">
        <v>34</v>
      </c>
      <c r="O169" s="13" t="s">
        <v>34</v>
      </c>
      <c r="P169" s="13" t="s">
        <v>34</v>
      </c>
      <c r="Q169" s="13" t="s">
        <v>34</v>
      </c>
      <c r="R169" s="13" t="s">
        <v>34</v>
      </c>
      <c r="S169" s="13" t="s">
        <v>34</v>
      </c>
      <c r="T169" s="13" t="s">
        <v>34</v>
      </c>
      <c r="U169" s="13" t="s">
        <v>34</v>
      </c>
      <c r="V169" s="13" t="s">
        <v>34</v>
      </c>
      <c r="W169" s="13" t="s">
        <v>34</v>
      </c>
      <c r="X169" s="13" t="s">
        <v>34</v>
      </c>
      <c r="Y169" s="13" t="s">
        <v>34</v>
      </c>
      <c r="Z169" s="13" t="s">
        <v>34</v>
      </c>
      <c r="AA169" s="13" t="s">
        <v>34</v>
      </c>
      <c r="AB169" s="13" t="s">
        <v>34</v>
      </c>
      <c r="AC169" s="13" t="s">
        <v>34</v>
      </c>
      <c r="AD169" s="13" t="s">
        <v>34</v>
      </c>
    </row>
    <row r="170" spans="1:30">
      <c r="A170" s="273"/>
      <c r="B170" s="27" t="s">
        <v>128</v>
      </c>
      <c r="C170" s="87" t="s">
        <v>34</v>
      </c>
      <c r="D170" s="31">
        <v>1.6E-2</v>
      </c>
      <c r="E170" s="84">
        <v>5.0000000000000001E-3</v>
      </c>
      <c r="F170" s="245" t="s">
        <v>34</v>
      </c>
      <c r="G170" s="246"/>
      <c r="H170" s="246"/>
      <c r="I170" s="247"/>
      <c r="J170" s="13" t="s">
        <v>34</v>
      </c>
      <c r="K170" s="13" t="s">
        <v>34</v>
      </c>
      <c r="L170" s="13" t="s">
        <v>34</v>
      </c>
      <c r="M170" s="13" t="s">
        <v>34</v>
      </c>
      <c r="N170" s="13" t="s">
        <v>34</v>
      </c>
      <c r="O170" s="13" t="s">
        <v>34</v>
      </c>
      <c r="P170" s="13" t="s">
        <v>34</v>
      </c>
      <c r="Q170" s="13" t="s">
        <v>34</v>
      </c>
      <c r="R170" s="13" t="s">
        <v>34</v>
      </c>
      <c r="S170" s="13" t="s">
        <v>34</v>
      </c>
      <c r="T170" s="13" t="s">
        <v>34</v>
      </c>
      <c r="U170" s="13" t="s">
        <v>34</v>
      </c>
      <c r="V170" s="13" t="s">
        <v>34</v>
      </c>
      <c r="W170" s="13" t="s">
        <v>34</v>
      </c>
      <c r="X170" s="13" t="s">
        <v>34</v>
      </c>
      <c r="Y170" s="13" t="s">
        <v>34</v>
      </c>
      <c r="Z170" s="13" t="s">
        <v>34</v>
      </c>
      <c r="AA170" s="13" t="s">
        <v>34</v>
      </c>
      <c r="AB170" s="13" t="s">
        <v>34</v>
      </c>
      <c r="AC170" s="13" t="s">
        <v>34</v>
      </c>
      <c r="AD170" s="13" t="s">
        <v>34</v>
      </c>
    </row>
    <row r="171" spans="1:30">
      <c r="A171" s="273"/>
      <c r="B171" s="27" t="s">
        <v>130</v>
      </c>
      <c r="C171" s="87" t="s">
        <v>34</v>
      </c>
      <c r="D171" s="31">
        <v>0.158</v>
      </c>
      <c r="E171" s="84">
        <v>5.0000000000000001E-3</v>
      </c>
      <c r="F171" s="245" t="s">
        <v>34</v>
      </c>
      <c r="G171" s="246"/>
      <c r="H171" s="246"/>
      <c r="I171" s="247"/>
      <c r="J171" s="13" t="s">
        <v>34</v>
      </c>
      <c r="K171" s="13" t="s">
        <v>34</v>
      </c>
      <c r="L171" s="13" t="s">
        <v>34</v>
      </c>
      <c r="M171" s="13" t="s">
        <v>34</v>
      </c>
      <c r="N171" s="13" t="s">
        <v>34</v>
      </c>
      <c r="O171" s="13" t="s">
        <v>34</v>
      </c>
      <c r="P171" s="13" t="s">
        <v>34</v>
      </c>
      <c r="Q171" s="13" t="s">
        <v>34</v>
      </c>
      <c r="R171" s="13" t="s">
        <v>34</v>
      </c>
      <c r="S171" s="13" t="s">
        <v>34</v>
      </c>
      <c r="T171" s="13" t="s">
        <v>34</v>
      </c>
      <c r="U171" s="13" t="s">
        <v>34</v>
      </c>
      <c r="V171" s="13" t="s">
        <v>34</v>
      </c>
      <c r="W171" s="13" t="s">
        <v>34</v>
      </c>
      <c r="X171" s="13" t="s">
        <v>34</v>
      </c>
      <c r="Y171" s="13" t="s">
        <v>34</v>
      </c>
      <c r="Z171" s="13" t="s">
        <v>34</v>
      </c>
      <c r="AA171" s="13" t="s">
        <v>34</v>
      </c>
      <c r="AB171" s="13" t="s">
        <v>34</v>
      </c>
      <c r="AC171" s="13" t="s">
        <v>34</v>
      </c>
      <c r="AD171" s="13" t="s">
        <v>34</v>
      </c>
    </row>
    <row r="172" spans="1:30">
      <c r="A172" s="274"/>
      <c r="B172" s="27" t="s">
        <v>129</v>
      </c>
      <c r="C172" s="87" t="s">
        <v>34</v>
      </c>
      <c r="D172" s="31">
        <v>2.9000000000000001E-2</v>
      </c>
      <c r="E172" s="84">
        <v>2.1000000000000001E-2</v>
      </c>
      <c r="F172" s="245" t="s">
        <v>34</v>
      </c>
      <c r="G172" s="246"/>
      <c r="H172" s="246"/>
      <c r="I172" s="247"/>
      <c r="J172" s="13" t="s">
        <v>34</v>
      </c>
      <c r="K172" s="13" t="s">
        <v>34</v>
      </c>
      <c r="L172" s="13" t="s">
        <v>34</v>
      </c>
      <c r="M172" s="13" t="s">
        <v>34</v>
      </c>
      <c r="N172" s="13" t="s">
        <v>34</v>
      </c>
      <c r="O172" s="13" t="s">
        <v>34</v>
      </c>
      <c r="P172" s="13" t="s">
        <v>34</v>
      </c>
      <c r="Q172" s="13" t="s">
        <v>34</v>
      </c>
      <c r="R172" s="13" t="s">
        <v>34</v>
      </c>
      <c r="S172" s="13" t="s">
        <v>34</v>
      </c>
      <c r="T172" s="13" t="s">
        <v>34</v>
      </c>
      <c r="U172" s="13" t="s">
        <v>34</v>
      </c>
      <c r="V172" s="13" t="s">
        <v>34</v>
      </c>
      <c r="W172" s="13" t="s">
        <v>34</v>
      </c>
      <c r="X172" s="13" t="s">
        <v>34</v>
      </c>
      <c r="Y172" s="13" t="s">
        <v>34</v>
      </c>
      <c r="Z172" s="13" t="s">
        <v>34</v>
      </c>
      <c r="AA172" s="13" t="s">
        <v>34</v>
      </c>
      <c r="AB172" s="13" t="s">
        <v>34</v>
      </c>
      <c r="AC172" s="13" t="s">
        <v>34</v>
      </c>
      <c r="AD172" s="13" t="s">
        <v>34</v>
      </c>
    </row>
    <row r="173" spans="1:30">
      <c r="A173" s="273" t="s">
        <v>131</v>
      </c>
      <c r="B173" s="27" t="s">
        <v>127</v>
      </c>
      <c r="C173" s="87" t="s">
        <v>34</v>
      </c>
      <c r="D173" s="31">
        <v>1.829</v>
      </c>
      <c r="E173" s="84">
        <v>1E-3</v>
      </c>
      <c r="F173" s="245" t="s">
        <v>34</v>
      </c>
      <c r="G173" s="246"/>
      <c r="H173" s="246"/>
      <c r="I173" s="247"/>
      <c r="J173" s="13" t="s">
        <v>34</v>
      </c>
      <c r="K173" s="13" t="s">
        <v>34</v>
      </c>
      <c r="L173" s="13" t="s">
        <v>34</v>
      </c>
      <c r="M173" s="13" t="s">
        <v>34</v>
      </c>
      <c r="N173" s="13" t="s">
        <v>34</v>
      </c>
      <c r="O173" s="13" t="s">
        <v>34</v>
      </c>
      <c r="P173" s="13" t="s">
        <v>34</v>
      </c>
      <c r="Q173" s="13" t="s">
        <v>34</v>
      </c>
      <c r="R173" s="13" t="s">
        <v>34</v>
      </c>
      <c r="S173" s="13" t="s">
        <v>34</v>
      </c>
      <c r="T173" s="13" t="s">
        <v>34</v>
      </c>
      <c r="U173" s="13" t="s">
        <v>34</v>
      </c>
      <c r="V173" s="13" t="s">
        <v>34</v>
      </c>
      <c r="W173" s="13" t="s">
        <v>34</v>
      </c>
      <c r="X173" s="13" t="s">
        <v>34</v>
      </c>
      <c r="Y173" s="13" t="s">
        <v>34</v>
      </c>
      <c r="Z173" s="13" t="s">
        <v>34</v>
      </c>
      <c r="AA173" s="13" t="s">
        <v>34</v>
      </c>
      <c r="AB173" s="13" t="s">
        <v>34</v>
      </c>
      <c r="AC173" s="13" t="s">
        <v>34</v>
      </c>
      <c r="AD173" s="13" t="s">
        <v>34</v>
      </c>
    </row>
    <row r="174" spans="1:30">
      <c r="A174" s="273"/>
      <c r="B174" s="27" t="s">
        <v>128</v>
      </c>
      <c r="C174" s="87" t="s">
        <v>34</v>
      </c>
      <c r="D174" s="31">
        <v>8.9999999999999993E-3</v>
      </c>
      <c r="E174" s="84">
        <v>1.7999999999999999E-2</v>
      </c>
      <c r="F174" s="245" t="s">
        <v>34</v>
      </c>
      <c r="G174" s="246"/>
      <c r="H174" s="246"/>
      <c r="I174" s="247"/>
      <c r="J174" s="13" t="s">
        <v>34</v>
      </c>
      <c r="K174" s="13" t="s">
        <v>34</v>
      </c>
      <c r="L174" s="13" t="s">
        <v>34</v>
      </c>
      <c r="M174" s="13" t="s">
        <v>34</v>
      </c>
      <c r="N174" s="13" t="s">
        <v>34</v>
      </c>
      <c r="O174" s="13" t="s">
        <v>34</v>
      </c>
      <c r="P174" s="13" t="s">
        <v>34</v>
      </c>
      <c r="Q174" s="13" t="s">
        <v>34</v>
      </c>
      <c r="R174" s="13" t="s">
        <v>34</v>
      </c>
      <c r="S174" s="13" t="s">
        <v>34</v>
      </c>
      <c r="T174" s="13" t="s">
        <v>34</v>
      </c>
      <c r="U174" s="13" t="s">
        <v>34</v>
      </c>
      <c r="V174" s="13" t="s">
        <v>34</v>
      </c>
      <c r="W174" s="13" t="s">
        <v>34</v>
      </c>
      <c r="X174" s="13" t="s">
        <v>34</v>
      </c>
      <c r="Y174" s="13" t="s">
        <v>34</v>
      </c>
      <c r="Z174" s="13" t="s">
        <v>34</v>
      </c>
      <c r="AA174" s="13" t="s">
        <v>34</v>
      </c>
      <c r="AB174" s="13" t="s">
        <v>34</v>
      </c>
      <c r="AC174" s="13" t="s">
        <v>34</v>
      </c>
      <c r="AD174" s="13" t="s">
        <v>34</v>
      </c>
    </row>
    <row r="175" spans="1:30">
      <c r="A175" s="273"/>
      <c r="B175" s="27" t="s">
        <v>130</v>
      </c>
      <c r="C175" s="87" t="s">
        <v>34</v>
      </c>
      <c r="D175" s="31">
        <v>1.829</v>
      </c>
      <c r="E175" s="84">
        <v>1E-3</v>
      </c>
      <c r="F175" s="245" t="s">
        <v>34</v>
      </c>
      <c r="G175" s="246"/>
      <c r="H175" s="246"/>
      <c r="I175" s="247"/>
      <c r="J175" s="13" t="s">
        <v>34</v>
      </c>
      <c r="K175" s="13" t="s">
        <v>34</v>
      </c>
      <c r="L175" s="13" t="s">
        <v>34</v>
      </c>
      <c r="M175" s="13" t="s">
        <v>34</v>
      </c>
      <c r="N175" s="13" t="s">
        <v>34</v>
      </c>
      <c r="O175" s="13" t="s">
        <v>34</v>
      </c>
      <c r="P175" s="13" t="s">
        <v>34</v>
      </c>
      <c r="Q175" s="13" t="s">
        <v>34</v>
      </c>
      <c r="R175" s="13" t="s">
        <v>34</v>
      </c>
      <c r="S175" s="13" t="s">
        <v>34</v>
      </c>
      <c r="T175" s="13" t="s">
        <v>34</v>
      </c>
      <c r="U175" s="13" t="s">
        <v>34</v>
      </c>
      <c r="V175" s="13" t="s">
        <v>34</v>
      </c>
      <c r="W175" s="13" t="s">
        <v>34</v>
      </c>
      <c r="X175" s="13" t="s">
        <v>34</v>
      </c>
      <c r="Y175" s="13" t="s">
        <v>34</v>
      </c>
      <c r="Z175" s="13" t="s">
        <v>34</v>
      </c>
      <c r="AA175" s="13" t="s">
        <v>34</v>
      </c>
      <c r="AB175" s="13" t="s">
        <v>34</v>
      </c>
      <c r="AC175" s="13" t="s">
        <v>34</v>
      </c>
      <c r="AD175" s="13" t="s">
        <v>34</v>
      </c>
    </row>
    <row r="176" spans="1:30">
      <c r="A176" s="274"/>
      <c r="B176" s="27" t="s">
        <v>129</v>
      </c>
      <c r="C176" s="87" t="s">
        <v>34</v>
      </c>
      <c r="D176" s="31">
        <v>8.9999999999999993E-3</v>
      </c>
      <c r="E176" s="84">
        <v>4.2999999999999997E-2</v>
      </c>
      <c r="F176" s="245" t="s">
        <v>34</v>
      </c>
      <c r="G176" s="246"/>
      <c r="H176" s="246"/>
      <c r="I176" s="247"/>
      <c r="J176" s="13" t="s">
        <v>34</v>
      </c>
      <c r="K176" s="13" t="s">
        <v>34</v>
      </c>
      <c r="L176" s="13" t="s">
        <v>34</v>
      </c>
      <c r="M176" s="13" t="s">
        <v>34</v>
      </c>
      <c r="N176" s="13" t="s">
        <v>34</v>
      </c>
      <c r="O176" s="13" t="s">
        <v>34</v>
      </c>
      <c r="P176" s="13" t="s">
        <v>34</v>
      </c>
      <c r="Q176" s="13" t="s">
        <v>34</v>
      </c>
      <c r="R176" s="13" t="s">
        <v>34</v>
      </c>
      <c r="S176" s="13" t="s">
        <v>34</v>
      </c>
      <c r="T176" s="13" t="s">
        <v>34</v>
      </c>
      <c r="U176" s="13" t="s">
        <v>34</v>
      </c>
      <c r="V176" s="13" t="s">
        <v>34</v>
      </c>
      <c r="W176" s="13" t="s">
        <v>34</v>
      </c>
      <c r="X176" s="13" t="s">
        <v>34</v>
      </c>
      <c r="Y176" s="13" t="s">
        <v>34</v>
      </c>
      <c r="Z176" s="13" t="s">
        <v>34</v>
      </c>
      <c r="AA176" s="13" t="s">
        <v>34</v>
      </c>
      <c r="AB176" s="13" t="s">
        <v>34</v>
      </c>
      <c r="AC176" s="13" t="s">
        <v>34</v>
      </c>
      <c r="AD176" s="13" t="s">
        <v>34</v>
      </c>
    </row>
    <row r="177" spans="1:30">
      <c r="A177" s="273" t="s">
        <v>132</v>
      </c>
      <c r="B177" s="27" t="s">
        <v>125</v>
      </c>
      <c r="C177" s="87" t="s">
        <v>34</v>
      </c>
      <c r="D177" s="31">
        <v>7.4999999999999997E-2</v>
      </c>
      <c r="E177" s="84">
        <v>2.8000000000000001E-2</v>
      </c>
      <c r="F177" s="245" t="s">
        <v>34</v>
      </c>
      <c r="G177" s="246"/>
      <c r="H177" s="246"/>
      <c r="I177" s="247"/>
      <c r="J177" s="13" t="s">
        <v>34</v>
      </c>
      <c r="K177" s="13" t="s">
        <v>34</v>
      </c>
      <c r="L177" s="13" t="s">
        <v>34</v>
      </c>
      <c r="M177" s="13" t="s">
        <v>34</v>
      </c>
      <c r="N177" s="13" t="s">
        <v>34</v>
      </c>
      <c r="O177" s="13" t="s">
        <v>34</v>
      </c>
      <c r="P177" s="13" t="s">
        <v>34</v>
      </c>
      <c r="Q177" s="13" t="s">
        <v>34</v>
      </c>
      <c r="R177" s="13" t="s">
        <v>34</v>
      </c>
      <c r="S177" s="13" t="s">
        <v>34</v>
      </c>
      <c r="T177" s="13" t="s">
        <v>34</v>
      </c>
      <c r="U177" s="13" t="s">
        <v>34</v>
      </c>
      <c r="V177" s="13" t="s">
        <v>34</v>
      </c>
      <c r="W177" s="13" t="s">
        <v>34</v>
      </c>
      <c r="X177" s="13" t="s">
        <v>34</v>
      </c>
      <c r="Y177" s="13" t="s">
        <v>34</v>
      </c>
      <c r="Z177" s="13" t="s">
        <v>34</v>
      </c>
      <c r="AA177" s="13" t="s">
        <v>34</v>
      </c>
      <c r="AB177" s="13" t="s">
        <v>34</v>
      </c>
      <c r="AC177" s="13" t="s">
        <v>34</v>
      </c>
      <c r="AD177" s="13" t="s">
        <v>34</v>
      </c>
    </row>
    <row r="178" spans="1:30">
      <c r="A178" s="273"/>
      <c r="B178" s="27" t="s">
        <v>126</v>
      </c>
      <c r="C178" s="87" t="s">
        <v>34</v>
      </c>
      <c r="D178" s="31">
        <v>7.4999999999999997E-2</v>
      </c>
      <c r="E178" s="84">
        <v>2.8000000000000001E-2</v>
      </c>
      <c r="F178" s="245" t="s">
        <v>34</v>
      </c>
      <c r="G178" s="246"/>
      <c r="H178" s="246"/>
      <c r="I178" s="247"/>
      <c r="J178" s="13" t="s">
        <v>34</v>
      </c>
      <c r="K178" s="13" t="s">
        <v>34</v>
      </c>
      <c r="L178" s="13" t="s">
        <v>34</v>
      </c>
      <c r="M178" s="13" t="s">
        <v>34</v>
      </c>
      <c r="N178" s="13" t="s">
        <v>34</v>
      </c>
      <c r="O178" s="13" t="s">
        <v>34</v>
      </c>
      <c r="P178" s="13" t="s">
        <v>34</v>
      </c>
      <c r="Q178" s="13" t="s">
        <v>34</v>
      </c>
      <c r="R178" s="13" t="s">
        <v>34</v>
      </c>
      <c r="S178" s="13" t="s">
        <v>34</v>
      </c>
      <c r="T178" s="13" t="s">
        <v>34</v>
      </c>
      <c r="U178" s="13" t="s">
        <v>34</v>
      </c>
      <c r="V178" s="13" t="s">
        <v>34</v>
      </c>
      <c r="W178" s="13" t="s">
        <v>34</v>
      </c>
      <c r="X178" s="13" t="s">
        <v>34</v>
      </c>
      <c r="Y178" s="13" t="s">
        <v>34</v>
      </c>
      <c r="Z178" s="13" t="s">
        <v>34</v>
      </c>
      <c r="AA178" s="13" t="s">
        <v>34</v>
      </c>
      <c r="AB178" s="13" t="s">
        <v>34</v>
      </c>
      <c r="AC178" s="13" t="s">
        <v>34</v>
      </c>
      <c r="AD178" s="13" t="s">
        <v>34</v>
      </c>
    </row>
    <row r="179" spans="1:30">
      <c r="A179" s="273"/>
      <c r="B179" s="27" t="s">
        <v>127</v>
      </c>
      <c r="C179" s="87" t="s">
        <v>34</v>
      </c>
      <c r="D179" s="31">
        <v>0.92100000000000004</v>
      </c>
      <c r="E179" s="84">
        <v>0</v>
      </c>
      <c r="F179" s="245" t="s">
        <v>34</v>
      </c>
      <c r="G179" s="246"/>
      <c r="H179" s="246"/>
      <c r="I179" s="247"/>
      <c r="J179" s="13" t="s">
        <v>34</v>
      </c>
      <c r="K179" s="13" t="s">
        <v>34</v>
      </c>
      <c r="L179" s="13" t="s">
        <v>34</v>
      </c>
      <c r="M179" s="13" t="s">
        <v>34</v>
      </c>
      <c r="N179" s="13" t="s">
        <v>34</v>
      </c>
      <c r="O179" s="13" t="s">
        <v>34</v>
      </c>
      <c r="P179" s="13" t="s">
        <v>34</v>
      </c>
      <c r="Q179" s="13" t="s">
        <v>34</v>
      </c>
      <c r="R179" s="13" t="s">
        <v>34</v>
      </c>
      <c r="S179" s="13" t="s">
        <v>34</v>
      </c>
      <c r="T179" s="13" t="s">
        <v>34</v>
      </c>
      <c r="U179" s="13" t="s">
        <v>34</v>
      </c>
      <c r="V179" s="13" t="s">
        <v>34</v>
      </c>
      <c r="W179" s="13" t="s">
        <v>34</v>
      </c>
      <c r="X179" s="13" t="s">
        <v>34</v>
      </c>
      <c r="Y179" s="13" t="s">
        <v>34</v>
      </c>
      <c r="Z179" s="13" t="s">
        <v>34</v>
      </c>
      <c r="AA179" s="13" t="s">
        <v>34</v>
      </c>
      <c r="AB179" s="13" t="s">
        <v>34</v>
      </c>
      <c r="AC179" s="13" t="s">
        <v>34</v>
      </c>
      <c r="AD179" s="13" t="s">
        <v>34</v>
      </c>
    </row>
    <row r="180" spans="1:30">
      <c r="A180" s="273"/>
      <c r="B180" s="27" t="s">
        <v>128</v>
      </c>
      <c r="C180" s="87" t="s">
        <v>34</v>
      </c>
      <c r="D180" s="31">
        <v>3.0000000000000001E-3</v>
      </c>
      <c r="E180" s="84">
        <v>7.0000000000000001E-3</v>
      </c>
      <c r="F180" s="245" t="s">
        <v>34</v>
      </c>
      <c r="G180" s="246"/>
      <c r="H180" s="246"/>
      <c r="I180" s="247"/>
      <c r="J180" s="13" t="s">
        <v>34</v>
      </c>
      <c r="K180" s="13" t="s">
        <v>34</v>
      </c>
      <c r="L180" s="13" t="s">
        <v>34</v>
      </c>
      <c r="M180" s="13" t="s">
        <v>34</v>
      </c>
      <c r="N180" s="13" t="s">
        <v>34</v>
      </c>
      <c r="O180" s="13" t="s">
        <v>34</v>
      </c>
      <c r="P180" s="13" t="s">
        <v>34</v>
      </c>
      <c r="Q180" s="13" t="s">
        <v>34</v>
      </c>
      <c r="R180" s="13" t="s">
        <v>34</v>
      </c>
      <c r="S180" s="13" t="s">
        <v>34</v>
      </c>
      <c r="T180" s="13" t="s">
        <v>34</v>
      </c>
      <c r="U180" s="13" t="s">
        <v>34</v>
      </c>
      <c r="V180" s="13" t="s">
        <v>34</v>
      </c>
      <c r="W180" s="13" t="s">
        <v>34</v>
      </c>
      <c r="X180" s="13" t="s">
        <v>34</v>
      </c>
      <c r="Y180" s="13" t="s">
        <v>34</v>
      </c>
      <c r="Z180" s="13" t="s">
        <v>34</v>
      </c>
      <c r="AA180" s="13" t="s">
        <v>34</v>
      </c>
      <c r="AB180" s="13" t="s">
        <v>34</v>
      </c>
      <c r="AC180" s="13" t="s">
        <v>34</v>
      </c>
      <c r="AD180" s="13" t="s">
        <v>34</v>
      </c>
    </row>
    <row r="181" spans="1:30">
      <c r="A181" s="273"/>
      <c r="B181" s="27" t="s">
        <v>130</v>
      </c>
      <c r="C181" s="87" t="s">
        <v>34</v>
      </c>
      <c r="D181" s="31">
        <v>0.92100000000000004</v>
      </c>
      <c r="E181" s="84">
        <v>0</v>
      </c>
      <c r="F181" s="245" t="s">
        <v>34</v>
      </c>
      <c r="G181" s="246"/>
      <c r="H181" s="246"/>
      <c r="I181" s="247"/>
      <c r="J181" s="13" t="s">
        <v>34</v>
      </c>
      <c r="K181" s="13" t="s">
        <v>34</v>
      </c>
      <c r="L181" s="13" t="s">
        <v>34</v>
      </c>
      <c r="M181" s="13" t="s">
        <v>34</v>
      </c>
      <c r="N181" s="13" t="s">
        <v>34</v>
      </c>
      <c r="O181" s="13" t="s">
        <v>34</v>
      </c>
      <c r="P181" s="13" t="s">
        <v>34</v>
      </c>
      <c r="Q181" s="13" t="s">
        <v>34</v>
      </c>
      <c r="R181" s="13" t="s">
        <v>34</v>
      </c>
      <c r="S181" s="13" t="s">
        <v>34</v>
      </c>
      <c r="T181" s="13" t="s">
        <v>34</v>
      </c>
      <c r="U181" s="13" t="s">
        <v>34</v>
      </c>
      <c r="V181" s="13" t="s">
        <v>34</v>
      </c>
      <c r="W181" s="13" t="s">
        <v>34</v>
      </c>
      <c r="X181" s="13" t="s">
        <v>34</v>
      </c>
      <c r="Y181" s="13" t="s">
        <v>34</v>
      </c>
      <c r="Z181" s="13" t="s">
        <v>34</v>
      </c>
      <c r="AA181" s="13" t="s">
        <v>34</v>
      </c>
      <c r="AB181" s="13" t="s">
        <v>34</v>
      </c>
      <c r="AC181" s="13" t="s">
        <v>34</v>
      </c>
      <c r="AD181" s="13" t="s">
        <v>34</v>
      </c>
    </row>
    <row r="182" spans="1:30">
      <c r="A182" s="274"/>
      <c r="B182" s="27" t="s">
        <v>129</v>
      </c>
      <c r="C182" s="87" t="s">
        <v>34</v>
      </c>
      <c r="D182" s="31">
        <v>8.9999999999999993E-3</v>
      </c>
      <c r="E182" s="84">
        <v>4.2999999999999997E-2</v>
      </c>
      <c r="F182" s="245" t="s">
        <v>34</v>
      </c>
      <c r="G182" s="246"/>
      <c r="H182" s="246"/>
      <c r="I182" s="247"/>
      <c r="J182" s="13" t="s">
        <v>34</v>
      </c>
      <c r="K182" s="13" t="s">
        <v>34</v>
      </c>
      <c r="L182" s="13" t="s">
        <v>34</v>
      </c>
      <c r="M182" s="13" t="s">
        <v>34</v>
      </c>
      <c r="N182" s="13" t="s">
        <v>34</v>
      </c>
      <c r="O182" s="13" t="s">
        <v>34</v>
      </c>
      <c r="P182" s="13" t="s">
        <v>34</v>
      </c>
      <c r="Q182" s="13" t="s">
        <v>34</v>
      </c>
      <c r="R182" s="13" t="s">
        <v>34</v>
      </c>
      <c r="S182" s="13" t="s">
        <v>34</v>
      </c>
      <c r="T182" s="13" t="s">
        <v>34</v>
      </c>
      <c r="U182" s="13" t="s">
        <v>34</v>
      </c>
      <c r="V182" s="13" t="s">
        <v>34</v>
      </c>
      <c r="W182" s="13" t="s">
        <v>34</v>
      </c>
      <c r="X182" s="13" t="s">
        <v>34</v>
      </c>
      <c r="Y182" s="13" t="s">
        <v>34</v>
      </c>
      <c r="Z182" s="13" t="s">
        <v>34</v>
      </c>
      <c r="AA182" s="13" t="s">
        <v>34</v>
      </c>
      <c r="AB182" s="13" t="s">
        <v>34</v>
      </c>
      <c r="AC182" s="13" t="s">
        <v>34</v>
      </c>
      <c r="AD182" s="13" t="s">
        <v>34</v>
      </c>
    </row>
    <row r="183" spans="1:30">
      <c r="A183" s="273" t="s">
        <v>133</v>
      </c>
      <c r="B183" s="27" t="s">
        <v>125</v>
      </c>
      <c r="C183" s="87" t="s">
        <v>34</v>
      </c>
      <c r="D183" s="31">
        <v>0.10199999999999999</v>
      </c>
      <c r="E183" s="84">
        <v>4.7E-2</v>
      </c>
      <c r="F183" s="245" t="s">
        <v>34</v>
      </c>
      <c r="G183" s="246"/>
      <c r="H183" s="246"/>
      <c r="I183" s="247"/>
      <c r="J183" s="13" t="s">
        <v>34</v>
      </c>
      <c r="K183" s="13" t="s">
        <v>34</v>
      </c>
      <c r="L183" s="13" t="s">
        <v>34</v>
      </c>
      <c r="M183" s="13" t="s">
        <v>34</v>
      </c>
      <c r="N183" s="13" t="s">
        <v>34</v>
      </c>
      <c r="O183" s="13" t="s">
        <v>34</v>
      </c>
      <c r="P183" s="13" t="s">
        <v>34</v>
      </c>
      <c r="Q183" s="13" t="s">
        <v>34</v>
      </c>
      <c r="R183" s="13" t="s">
        <v>34</v>
      </c>
      <c r="S183" s="13" t="s">
        <v>34</v>
      </c>
      <c r="T183" s="13" t="s">
        <v>34</v>
      </c>
      <c r="U183" s="13" t="s">
        <v>34</v>
      </c>
      <c r="V183" s="13" t="s">
        <v>34</v>
      </c>
      <c r="W183" s="13" t="s">
        <v>34</v>
      </c>
      <c r="X183" s="13" t="s">
        <v>34</v>
      </c>
      <c r="Y183" s="13" t="s">
        <v>34</v>
      </c>
      <c r="Z183" s="13" t="s">
        <v>34</v>
      </c>
      <c r="AA183" s="13" t="s">
        <v>34</v>
      </c>
      <c r="AB183" s="13" t="s">
        <v>34</v>
      </c>
      <c r="AC183" s="13" t="s">
        <v>34</v>
      </c>
      <c r="AD183" s="13" t="s">
        <v>34</v>
      </c>
    </row>
    <row r="184" spans="1:30">
      <c r="A184" s="273"/>
      <c r="B184" s="27" t="s">
        <v>126</v>
      </c>
      <c r="C184" s="87" t="s">
        <v>34</v>
      </c>
      <c r="D184" s="31">
        <v>0.10199999999999999</v>
      </c>
      <c r="E184" s="84">
        <v>4.7E-2</v>
      </c>
      <c r="F184" s="245" t="s">
        <v>34</v>
      </c>
      <c r="G184" s="246"/>
      <c r="H184" s="246"/>
      <c r="I184" s="247"/>
      <c r="J184" s="13" t="s">
        <v>34</v>
      </c>
      <c r="K184" s="13" t="s">
        <v>34</v>
      </c>
      <c r="L184" s="13" t="s">
        <v>34</v>
      </c>
      <c r="M184" s="13" t="s">
        <v>34</v>
      </c>
      <c r="N184" s="13" t="s">
        <v>34</v>
      </c>
      <c r="O184" s="13" t="s">
        <v>34</v>
      </c>
      <c r="P184" s="13" t="s">
        <v>34</v>
      </c>
      <c r="Q184" s="13" t="s">
        <v>34</v>
      </c>
      <c r="R184" s="13" t="s">
        <v>34</v>
      </c>
      <c r="S184" s="13" t="s">
        <v>34</v>
      </c>
      <c r="T184" s="13" t="s">
        <v>34</v>
      </c>
      <c r="U184" s="13" t="s">
        <v>34</v>
      </c>
      <c r="V184" s="13" t="s">
        <v>34</v>
      </c>
      <c r="W184" s="13" t="s">
        <v>34</v>
      </c>
      <c r="X184" s="13" t="s">
        <v>34</v>
      </c>
      <c r="Y184" s="13" t="s">
        <v>34</v>
      </c>
      <c r="Z184" s="13" t="s">
        <v>34</v>
      </c>
      <c r="AA184" s="13" t="s">
        <v>34</v>
      </c>
      <c r="AB184" s="13" t="s">
        <v>34</v>
      </c>
      <c r="AC184" s="13" t="s">
        <v>34</v>
      </c>
      <c r="AD184" s="13" t="s">
        <v>34</v>
      </c>
    </row>
    <row r="185" spans="1:30">
      <c r="A185" s="273"/>
      <c r="B185" s="27" t="s">
        <v>127</v>
      </c>
      <c r="C185" s="87" t="s">
        <v>34</v>
      </c>
      <c r="D185" s="31">
        <v>2.7869999999999999</v>
      </c>
      <c r="E185" s="84">
        <v>1E-3</v>
      </c>
      <c r="F185" s="245" t="s">
        <v>34</v>
      </c>
      <c r="G185" s="246"/>
      <c r="H185" s="246"/>
      <c r="I185" s="247"/>
      <c r="J185" s="13" t="s">
        <v>34</v>
      </c>
      <c r="K185" s="13" t="s">
        <v>34</v>
      </c>
      <c r="L185" s="13" t="s">
        <v>34</v>
      </c>
      <c r="M185" s="13" t="s">
        <v>34</v>
      </c>
      <c r="N185" s="13" t="s">
        <v>34</v>
      </c>
      <c r="O185" s="13" t="s">
        <v>34</v>
      </c>
      <c r="P185" s="13" t="s">
        <v>34</v>
      </c>
      <c r="Q185" s="13" t="s">
        <v>34</v>
      </c>
      <c r="R185" s="13" t="s">
        <v>34</v>
      </c>
      <c r="S185" s="13" t="s">
        <v>34</v>
      </c>
      <c r="T185" s="13" t="s">
        <v>34</v>
      </c>
      <c r="U185" s="13" t="s">
        <v>34</v>
      </c>
      <c r="V185" s="13" t="s">
        <v>34</v>
      </c>
      <c r="W185" s="13" t="s">
        <v>34</v>
      </c>
      <c r="X185" s="13" t="s">
        <v>34</v>
      </c>
      <c r="Y185" s="13" t="s">
        <v>34</v>
      </c>
      <c r="Z185" s="13" t="s">
        <v>34</v>
      </c>
      <c r="AA185" s="13" t="s">
        <v>34</v>
      </c>
      <c r="AB185" s="13" t="s">
        <v>34</v>
      </c>
      <c r="AC185" s="13" t="s">
        <v>34</v>
      </c>
      <c r="AD185" s="13" t="s">
        <v>34</v>
      </c>
    </row>
    <row r="186" spans="1:30">
      <c r="A186" s="273"/>
      <c r="B186" s="27" t="s">
        <v>128</v>
      </c>
      <c r="C186" s="87" t="s">
        <v>34</v>
      </c>
      <c r="D186" s="31">
        <v>0.01</v>
      </c>
      <c r="E186" s="84">
        <v>1.0999999999999999E-2</v>
      </c>
      <c r="F186" s="245" t="s">
        <v>34</v>
      </c>
      <c r="G186" s="246"/>
      <c r="H186" s="246"/>
      <c r="I186" s="247"/>
      <c r="J186" s="13" t="s">
        <v>34</v>
      </c>
      <c r="K186" s="13" t="s">
        <v>34</v>
      </c>
      <c r="L186" s="13" t="s">
        <v>34</v>
      </c>
      <c r="M186" s="13" t="s">
        <v>34</v>
      </c>
      <c r="N186" s="13" t="s">
        <v>34</v>
      </c>
      <c r="O186" s="13" t="s">
        <v>34</v>
      </c>
      <c r="P186" s="13" t="s">
        <v>34</v>
      </c>
      <c r="Q186" s="13" t="s">
        <v>34</v>
      </c>
      <c r="R186" s="13" t="s">
        <v>34</v>
      </c>
      <c r="S186" s="13" t="s">
        <v>34</v>
      </c>
      <c r="T186" s="13" t="s">
        <v>34</v>
      </c>
      <c r="U186" s="13" t="s">
        <v>34</v>
      </c>
      <c r="V186" s="13" t="s">
        <v>34</v>
      </c>
      <c r="W186" s="13" t="s">
        <v>34</v>
      </c>
      <c r="X186" s="13" t="s">
        <v>34</v>
      </c>
      <c r="Y186" s="13" t="s">
        <v>34</v>
      </c>
      <c r="Z186" s="13" t="s">
        <v>34</v>
      </c>
      <c r="AA186" s="13" t="s">
        <v>34</v>
      </c>
      <c r="AB186" s="13" t="s">
        <v>34</v>
      </c>
      <c r="AC186" s="13" t="s">
        <v>34</v>
      </c>
      <c r="AD186" s="13" t="s">
        <v>34</v>
      </c>
    </row>
    <row r="187" spans="1:30">
      <c r="A187" s="273"/>
      <c r="B187" s="27" t="s">
        <v>130</v>
      </c>
      <c r="C187" s="87" t="s">
        <v>34</v>
      </c>
      <c r="D187" s="31">
        <v>2.7869999999999999</v>
      </c>
      <c r="E187" s="84">
        <v>1E-3</v>
      </c>
      <c r="F187" s="245" t="s">
        <v>34</v>
      </c>
      <c r="G187" s="246"/>
      <c r="H187" s="246"/>
      <c r="I187" s="247"/>
      <c r="J187" s="13" t="s">
        <v>34</v>
      </c>
      <c r="K187" s="13" t="s">
        <v>34</v>
      </c>
      <c r="L187" s="13" t="s">
        <v>34</v>
      </c>
      <c r="M187" s="13" t="s">
        <v>34</v>
      </c>
      <c r="N187" s="13" t="s">
        <v>34</v>
      </c>
      <c r="O187" s="13" t="s">
        <v>34</v>
      </c>
      <c r="P187" s="13" t="s">
        <v>34</v>
      </c>
      <c r="Q187" s="13" t="s">
        <v>34</v>
      </c>
      <c r="R187" s="13" t="s">
        <v>34</v>
      </c>
      <c r="S187" s="13" t="s">
        <v>34</v>
      </c>
      <c r="T187" s="13" t="s">
        <v>34</v>
      </c>
      <c r="U187" s="13" t="s">
        <v>34</v>
      </c>
      <c r="V187" s="13" t="s">
        <v>34</v>
      </c>
      <c r="W187" s="13" t="s">
        <v>34</v>
      </c>
      <c r="X187" s="13" t="s">
        <v>34</v>
      </c>
      <c r="Y187" s="13" t="s">
        <v>34</v>
      </c>
      <c r="Z187" s="13" t="s">
        <v>34</v>
      </c>
      <c r="AA187" s="13" t="s">
        <v>34</v>
      </c>
      <c r="AB187" s="13" t="s">
        <v>34</v>
      </c>
      <c r="AC187" s="13" t="s">
        <v>34</v>
      </c>
      <c r="AD187" s="13" t="s">
        <v>34</v>
      </c>
    </row>
    <row r="188" spans="1:30">
      <c r="A188" s="275"/>
      <c r="B188" s="33" t="s">
        <v>129</v>
      </c>
      <c r="C188" s="88" t="s">
        <v>34</v>
      </c>
      <c r="D188" s="89">
        <v>8.9999999999999993E-3</v>
      </c>
      <c r="E188" s="90">
        <v>4.2999999999999997E-2</v>
      </c>
      <c r="F188" s="259" t="s">
        <v>34</v>
      </c>
      <c r="G188" s="254"/>
      <c r="H188" s="254"/>
      <c r="I188" s="255"/>
      <c r="J188" s="13" t="s">
        <v>34</v>
      </c>
      <c r="K188" s="13" t="s">
        <v>34</v>
      </c>
      <c r="L188" s="13" t="s">
        <v>34</v>
      </c>
      <c r="M188" s="13" t="s">
        <v>34</v>
      </c>
      <c r="N188" s="13" t="s">
        <v>34</v>
      </c>
      <c r="O188" s="13" t="s">
        <v>34</v>
      </c>
      <c r="P188" s="13" t="s">
        <v>34</v>
      </c>
      <c r="Q188" s="13" t="s">
        <v>34</v>
      </c>
      <c r="R188" s="13" t="s">
        <v>34</v>
      </c>
      <c r="S188" s="13" t="s">
        <v>34</v>
      </c>
      <c r="T188" s="13" t="s">
        <v>34</v>
      </c>
      <c r="U188" s="13" t="s">
        <v>34</v>
      </c>
      <c r="V188" s="13" t="s">
        <v>34</v>
      </c>
      <c r="W188" s="13" t="s">
        <v>34</v>
      </c>
      <c r="X188" s="13" t="s">
        <v>34</v>
      </c>
      <c r="Y188" s="13" t="s">
        <v>34</v>
      </c>
      <c r="Z188" s="13" t="s">
        <v>34</v>
      </c>
      <c r="AA188" s="13" t="s">
        <v>34</v>
      </c>
      <c r="AB188" s="13" t="s">
        <v>34</v>
      </c>
      <c r="AC188" s="13" t="s">
        <v>34</v>
      </c>
      <c r="AD188" s="13" t="s">
        <v>34</v>
      </c>
    </row>
    <row r="189" spans="1:30">
      <c r="A189" s="91" t="s">
        <v>34</v>
      </c>
      <c r="B189" s="13" t="s">
        <v>34</v>
      </c>
      <c r="C189" s="13" t="s">
        <v>34</v>
      </c>
      <c r="D189" s="13" t="s">
        <v>34</v>
      </c>
      <c r="E189" s="13" t="s">
        <v>34</v>
      </c>
      <c r="F189" s="13" t="s">
        <v>34</v>
      </c>
      <c r="G189" s="13" t="s">
        <v>34</v>
      </c>
      <c r="H189" s="13" t="s">
        <v>34</v>
      </c>
      <c r="I189" s="13" t="s">
        <v>34</v>
      </c>
      <c r="J189" s="13" t="s">
        <v>34</v>
      </c>
      <c r="K189" s="13" t="s">
        <v>34</v>
      </c>
      <c r="L189" s="13" t="s">
        <v>34</v>
      </c>
      <c r="M189" s="13" t="s">
        <v>34</v>
      </c>
      <c r="N189" s="13" t="s">
        <v>34</v>
      </c>
      <c r="O189" s="13" t="s">
        <v>34</v>
      </c>
      <c r="P189" s="13" t="s">
        <v>34</v>
      </c>
      <c r="Q189" s="13" t="s">
        <v>34</v>
      </c>
      <c r="R189" s="13" t="s">
        <v>34</v>
      </c>
      <c r="S189" s="13" t="s">
        <v>34</v>
      </c>
      <c r="T189" s="13" t="s">
        <v>34</v>
      </c>
      <c r="U189" s="13" t="s">
        <v>34</v>
      </c>
      <c r="V189" s="13" t="s">
        <v>34</v>
      </c>
      <c r="W189" s="13" t="s">
        <v>34</v>
      </c>
      <c r="X189" s="13" t="s">
        <v>34</v>
      </c>
      <c r="Y189" s="13" t="s">
        <v>34</v>
      </c>
      <c r="Z189" s="13" t="s">
        <v>34</v>
      </c>
      <c r="AA189" s="13" t="s">
        <v>34</v>
      </c>
      <c r="AB189" s="13" t="s">
        <v>34</v>
      </c>
      <c r="AC189" s="13" t="s">
        <v>34</v>
      </c>
      <c r="AD189" s="13" t="s">
        <v>34</v>
      </c>
    </row>
    <row r="190" spans="1:30" ht="15">
      <c r="A190" s="36" t="s">
        <v>134</v>
      </c>
      <c r="B190" s="36"/>
      <c r="C190" s="13" t="s">
        <v>34</v>
      </c>
      <c r="D190" s="13" t="s">
        <v>34</v>
      </c>
      <c r="E190" s="13" t="s">
        <v>34</v>
      </c>
      <c r="F190" s="13" t="s">
        <v>34</v>
      </c>
      <c r="G190" s="13" t="s">
        <v>34</v>
      </c>
      <c r="H190" s="13" t="s">
        <v>34</v>
      </c>
      <c r="I190" s="13" t="s">
        <v>34</v>
      </c>
      <c r="J190" s="13" t="s">
        <v>34</v>
      </c>
      <c r="K190" s="13" t="s">
        <v>34</v>
      </c>
      <c r="L190" s="13" t="s">
        <v>34</v>
      </c>
      <c r="M190" s="13" t="s">
        <v>34</v>
      </c>
      <c r="N190" s="13" t="s">
        <v>34</v>
      </c>
      <c r="O190" s="13" t="s">
        <v>34</v>
      </c>
      <c r="P190" s="13" t="s">
        <v>34</v>
      </c>
      <c r="Q190" s="13" t="s">
        <v>34</v>
      </c>
      <c r="R190" s="13" t="s">
        <v>34</v>
      </c>
      <c r="S190" s="13" t="s">
        <v>34</v>
      </c>
      <c r="T190" s="13" t="s">
        <v>34</v>
      </c>
      <c r="U190" s="13" t="s">
        <v>34</v>
      </c>
      <c r="V190" s="13" t="s">
        <v>34</v>
      </c>
      <c r="W190" s="13" t="s">
        <v>34</v>
      </c>
      <c r="X190" s="13" t="s">
        <v>34</v>
      </c>
      <c r="Y190" s="13" t="s">
        <v>34</v>
      </c>
      <c r="Z190" s="13" t="s">
        <v>34</v>
      </c>
      <c r="AA190" s="13" t="s">
        <v>34</v>
      </c>
      <c r="AB190" s="13" t="s">
        <v>34</v>
      </c>
      <c r="AC190" s="13" t="s">
        <v>34</v>
      </c>
      <c r="AD190" s="13" t="s">
        <v>34</v>
      </c>
    </row>
    <row r="191" spans="1:30" ht="39">
      <c r="A191" s="92" t="s">
        <v>135</v>
      </c>
      <c r="B191" s="38" t="s">
        <v>40</v>
      </c>
      <c r="C191" s="38" t="s">
        <v>136</v>
      </c>
      <c r="D191" s="39" t="s">
        <v>137</v>
      </c>
      <c r="E191" s="13" t="s">
        <v>34</v>
      </c>
      <c r="F191" s="13" t="s">
        <v>34</v>
      </c>
      <c r="G191" s="13" t="s">
        <v>34</v>
      </c>
      <c r="H191" s="13" t="s">
        <v>34</v>
      </c>
      <c r="I191" s="13" t="s">
        <v>34</v>
      </c>
      <c r="J191" s="13" t="s">
        <v>34</v>
      </c>
      <c r="K191" s="13" t="s">
        <v>34</v>
      </c>
      <c r="L191" s="13" t="s">
        <v>34</v>
      </c>
      <c r="M191" s="13" t="s">
        <v>34</v>
      </c>
      <c r="N191" s="13" t="s">
        <v>34</v>
      </c>
      <c r="O191" s="13" t="s">
        <v>34</v>
      </c>
      <c r="P191" s="13" t="s">
        <v>34</v>
      </c>
      <c r="Q191" s="13" t="s">
        <v>34</v>
      </c>
      <c r="R191" s="13" t="s">
        <v>34</v>
      </c>
      <c r="S191" s="13" t="s">
        <v>34</v>
      </c>
      <c r="T191" s="13" t="s">
        <v>34</v>
      </c>
      <c r="U191" s="13" t="s">
        <v>34</v>
      </c>
      <c r="V191" s="13" t="s">
        <v>34</v>
      </c>
      <c r="W191" s="13" t="s">
        <v>34</v>
      </c>
      <c r="X191" s="13" t="s">
        <v>34</v>
      </c>
      <c r="Y191" s="13" t="s">
        <v>34</v>
      </c>
      <c r="Z191" s="13" t="s">
        <v>34</v>
      </c>
      <c r="AA191" s="13" t="s">
        <v>34</v>
      </c>
      <c r="AB191" s="13" t="s">
        <v>34</v>
      </c>
      <c r="AC191" s="13" t="s">
        <v>34</v>
      </c>
      <c r="AD191" s="13" t="s">
        <v>34</v>
      </c>
    </row>
    <row r="192" spans="1:30">
      <c r="A192" s="273" t="s">
        <v>138</v>
      </c>
      <c r="B192" s="93" t="s">
        <v>85</v>
      </c>
      <c r="C192" s="31">
        <v>1.1100000000000001</v>
      </c>
      <c r="D192" s="42">
        <v>0.32</v>
      </c>
      <c r="E192" s="13" t="s">
        <v>34</v>
      </c>
      <c r="F192" s="13" t="s">
        <v>34</v>
      </c>
      <c r="G192" s="13" t="s">
        <v>34</v>
      </c>
      <c r="H192" s="13" t="s">
        <v>34</v>
      </c>
      <c r="I192" s="13" t="s">
        <v>34</v>
      </c>
      <c r="J192" s="13" t="s">
        <v>34</v>
      </c>
      <c r="K192" s="13" t="s">
        <v>34</v>
      </c>
      <c r="L192" s="13" t="s">
        <v>34</v>
      </c>
      <c r="M192" s="13" t="s">
        <v>34</v>
      </c>
      <c r="N192" s="13" t="s">
        <v>34</v>
      </c>
      <c r="O192" s="13" t="s">
        <v>34</v>
      </c>
      <c r="P192" s="13" t="s">
        <v>34</v>
      </c>
      <c r="Q192" s="13" t="s">
        <v>34</v>
      </c>
      <c r="R192" s="13" t="s">
        <v>34</v>
      </c>
      <c r="S192" s="13" t="s">
        <v>34</v>
      </c>
      <c r="T192" s="13" t="s">
        <v>34</v>
      </c>
      <c r="U192" s="13" t="s">
        <v>34</v>
      </c>
      <c r="V192" s="13" t="s">
        <v>34</v>
      </c>
      <c r="W192" s="13" t="s">
        <v>34</v>
      </c>
      <c r="X192" s="13" t="s">
        <v>34</v>
      </c>
      <c r="Y192" s="13" t="s">
        <v>34</v>
      </c>
      <c r="Z192" s="13" t="s">
        <v>34</v>
      </c>
      <c r="AA192" s="13" t="s">
        <v>34</v>
      </c>
      <c r="AB192" s="13" t="s">
        <v>34</v>
      </c>
      <c r="AC192" s="13" t="s">
        <v>34</v>
      </c>
      <c r="AD192" s="13" t="s">
        <v>34</v>
      </c>
    </row>
    <row r="193" spans="1:30">
      <c r="A193" s="273"/>
      <c r="B193" s="27" t="s">
        <v>139</v>
      </c>
      <c r="C193" s="31">
        <v>4.6100000000000003</v>
      </c>
      <c r="D193" s="42">
        <v>0.08</v>
      </c>
      <c r="E193" s="13" t="s">
        <v>34</v>
      </c>
      <c r="F193" s="13" t="s">
        <v>34</v>
      </c>
      <c r="G193" s="13" t="s">
        <v>34</v>
      </c>
      <c r="H193" s="13" t="s">
        <v>34</v>
      </c>
      <c r="I193" s="13" t="s">
        <v>34</v>
      </c>
      <c r="J193" s="13" t="s">
        <v>34</v>
      </c>
      <c r="K193" s="13" t="s">
        <v>34</v>
      </c>
      <c r="L193" s="13" t="s">
        <v>34</v>
      </c>
      <c r="M193" s="13" t="s">
        <v>34</v>
      </c>
      <c r="N193" s="13" t="s">
        <v>34</v>
      </c>
      <c r="O193" s="13" t="s">
        <v>34</v>
      </c>
      <c r="P193" s="13" t="s">
        <v>34</v>
      </c>
      <c r="Q193" s="13" t="s">
        <v>34</v>
      </c>
      <c r="R193" s="13" t="s">
        <v>34</v>
      </c>
      <c r="S193" s="13" t="s">
        <v>34</v>
      </c>
      <c r="T193" s="13" t="s">
        <v>34</v>
      </c>
      <c r="U193" s="13" t="s">
        <v>34</v>
      </c>
      <c r="V193" s="13" t="s">
        <v>34</v>
      </c>
      <c r="W193" s="13" t="s">
        <v>34</v>
      </c>
      <c r="X193" s="13" t="s">
        <v>34</v>
      </c>
      <c r="Y193" s="13" t="s">
        <v>34</v>
      </c>
      <c r="Z193" s="13" t="s">
        <v>34</v>
      </c>
      <c r="AA193" s="13" t="s">
        <v>34</v>
      </c>
      <c r="AB193" s="13" t="s">
        <v>34</v>
      </c>
      <c r="AC193" s="13" t="s">
        <v>34</v>
      </c>
      <c r="AD193" s="13" t="s">
        <v>34</v>
      </c>
    </row>
    <row r="194" spans="1:30">
      <c r="A194" s="273"/>
      <c r="B194" s="27" t="s">
        <v>140</v>
      </c>
      <c r="C194" s="31">
        <v>2.25</v>
      </c>
      <c r="D194" s="42">
        <v>0.01</v>
      </c>
      <c r="E194" s="13" t="s">
        <v>34</v>
      </c>
      <c r="F194" s="13" t="s">
        <v>34</v>
      </c>
      <c r="G194" s="13" t="s">
        <v>34</v>
      </c>
      <c r="H194" s="13" t="s">
        <v>34</v>
      </c>
      <c r="I194" s="13" t="s">
        <v>34</v>
      </c>
      <c r="J194" s="13" t="s">
        <v>34</v>
      </c>
      <c r="K194" s="13" t="s">
        <v>34</v>
      </c>
      <c r="L194" s="13" t="s">
        <v>34</v>
      </c>
      <c r="M194" s="13" t="s">
        <v>34</v>
      </c>
      <c r="N194" s="13" t="s">
        <v>34</v>
      </c>
      <c r="O194" s="13" t="s">
        <v>34</v>
      </c>
      <c r="P194" s="13" t="s">
        <v>34</v>
      </c>
      <c r="Q194" s="13" t="s">
        <v>34</v>
      </c>
      <c r="R194" s="13" t="s">
        <v>34</v>
      </c>
      <c r="S194" s="13" t="s">
        <v>34</v>
      </c>
      <c r="T194" s="13" t="s">
        <v>34</v>
      </c>
      <c r="U194" s="13" t="s">
        <v>34</v>
      </c>
      <c r="V194" s="13" t="s">
        <v>34</v>
      </c>
      <c r="W194" s="13" t="s">
        <v>34</v>
      </c>
      <c r="X194" s="13" t="s">
        <v>34</v>
      </c>
      <c r="Y194" s="13" t="s">
        <v>34</v>
      </c>
      <c r="Z194" s="13" t="s">
        <v>34</v>
      </c>
      <c r="AA194" s="13" t="s">
        <v>34</v>
      </c>
      <c r="AB194" s="13" t="s">
        <v>34</v>
      </c>
      <c r="AC194" s="13" t="s">
        <v>34</v>
      </c>
      <c r="AD194" s="13" t="s">
        <v>34</v>
      </c>
    </row>
    <row r="195" spans="1:30">
      <c r="A195" s="274"/>
      <c r="B195" s="27" t="s">
        <v>117</v>
      </c>
      <c r="C195" s="31">
        <v>6.41</v>
      </c>
      <c r="D195" s="42">
        <v>0.17</v>
      </c>
      <c r="E195" s="13" t="s">
        <v>34</v>
      </c>
      <c r="F195" s="13" t="s">
        <v>34</v>
      </c>
      <c r="G195" s="13" t="s">
        <v>34</v>
      </c>
      <c r="H195" s="13" t="s">
        <v>34</v>
      </c>
      <c r="I195" s="13" t="s">
        <v>34</v>
      </c>
      <c r="J195" s="13" t="s">
        <v>34</v>
      </c>
      <c r="K195" s="13" t="s">
        <v>34</v>
      </c>
      <c r="L195" s="13" t="s">
        <v>34</v>
      </c>
      <c r="M195" s="13" t="s">
        <v>34</v>
      </c>
      <c r="N195" s="13" t="s">
        <v>34</v>
      </c>
      <c r="O195" s="13" t="s">
        <v>34</v>
      </c>
      <c r="P195" s="13" t="s">
        <v>34</v>
      </c>
      <c r="Q195" s="13" t="s">
        <v>34</v>
      </c>
      <c r="R195" s="13" t="s">
        <v>34</v>
      </c>
      <c r="S195" s="13" t="s">
        <v>34</v>
      </c>
      <c r="T195" s="13" t="s">
        <v>34</v>
      </c>
      <c r="U195" s="13" t="s">
        <v>34</v>
      </c>
      <c r="V195" s="13" t="s">
        <v>34</v>
      </c>
      <c r="W195" s="13" t="s">
        <v>34</v>
      </c>
      <c r="X195" s="13" t="s">
        <v>34</v>
      </c>
      <c r="Y195" s="13" t="s">
        <v>34</v>
      </c>
      <c r="Z195" s="13" t="s">
        <v>34</v>
      </c>
      <c r="AA195" s="13" t="s">
        <v>34</v>
      </c>
      <c r="AB195" s="13" t="s">
        <v>34</v>
      </c>
      <c r="AC195" s="13" t="s">
        <v>34</v>
      </c>
      <c r="AD195" s="13" t="s">
        <v>34</v>
      </c>
    </row>
    <row r="196" spans="1:30">
      <c r="A196" s="29" t="s">
        <v>141</v>
      </c>
      <c r="B196" s="27" t="s">
        <v>117</v>
      </c>
      <c r="C196" s="31">
        <v>0.8</v>
      </c>
      <c r="D196" s="42">
        <v>0.26</v>
      </c>
      <c r="E196" s="13" t="s">
        <v>34</v>
      </c>
      <c r="F196" s="13" t="s">
        <v>34</v>
      </c>
      <c r="G196" s="13" t="s">
        <v>34</v>
      </c>
      <c r="H196" s="13" t="s">
        <v>34</v>
      </c>
      <c r="I196" s="13" t="s">
        <v>34</v>
      </c>
      <c r="J196" s="13" t="s">
        <v>34</v>
      </c>
      <c r="K196" s="13" t="s">
        <v>34</v>
      </c>
      <c r="L196" s="13" t="s">
        <v>34</v>
      </c>
      <c r="M196" s="13" t="s">
        <v>34</v>
      </c>
      <c r="N196" s="13" t="s">
        <v>34</v>
      </c>
      <c r="O196" s="13" t="s">
        <v>34</v>
      </c>
      <c r="P196" s="13" t="s">
        <v>34</v>
      </c>
      <c r="Q196" s="13" t="s">
        <v>34</v>
      </c>
      <c r="R196" s="13" t="s">
        <v>34</v>
      </c>
      <c r="S196" s="13" t="s">
        <v>34</v>
      </c>
      <c r="T196" s="13" t="s">
        <v>34</v>
      </c>
      <c r="U196" s="13" t="s">
        <v>34</v>
      </c>
      <c r="V196" s="13" t="s">
        <v>34</v>
      </c>
      <c r="W196" s="13" t="s">
        <v>34</v>
      </c>
      <c r="X196" s="13" t="s">
        <v>34</v>
      </c>
      <c r="Y196" s="13" t="s">
        <v>34</v>
      </c>
      <c r="Z196" s="13" t="s">
        <v>34</v>
      </c>
      <c r="AA196" s="13" t="s">
        <v>34</v>
      </c>
      <c r="AB196" s="13" t="s">
        <v>34</v>
      </c>
      <c r="AC196" s="13" t="s">
        <v>34</v>
      </c>
      <c r="AD196" s="13" t="s">
        <v>34</v>
      </c>
    </row>
    <row r="197" spans="1:30">
      <c r="A197" s="273" t="s">
        <v>142</v>
      </c>
      <c r="B197" s="27" t="s">
        <v>143</v>
      </c>
      <c r="C197" s="27">
        <v>0</v>
      </c>
      <c r="D197" s="42">
        <v>0.3</v>
      </c>
      <c r="E197" s="13" t="s">
        <v>34</v>
      </c>
      <c r="F197" s="13" t="s">
        <v>34</v>
      </c>
      <c r="G197" s="13" t="s">
        <v>34</v>
      </c>
      <c r="H197" s="13" t="s">
        <v>34</v>
      </c>
      <c r="I197" s="13" t="s">
        <v>34</v>
      </c>
      <c r="J197" s="13" t="s">
        <v>34</v>
      </c>
      <c r="K197" s="13" t="s">
        <v>34</v>
      </c>
      <c r="L197" s="13" t="s">
        <v>34</v>
      </c>
      <c r="M197" s="13" t="s">
        <v>34</v>
      </c>
      <c r="N197" s="13" t="s">
        <v>34</v>
      </c>
      <c r="O197" s="13" t="s">
        <v>34</v>
      </c>
      <c r="P197" s="13" t="s">
        <v>34</v>
      </c>
      <c r="Q197" s="13" t="s">
        <v>34</v>
      </c>
      <c r="R197" s="13" t="s">
        <v>34</v>
      </c>
      <c r="S197" s="13" t="s">
        <v>34</v>
      </c>
      <c r="T197" s="13" t="s">
        <v>34</v>
      </c>
      <c r="U197" s="13" t="s">
        <v>34</v>
      </c>
      <c r="V197" s="13" t="s">
        <v>34</v>
      </c>
      <c r="W197" s="13" t="s">
        <v>34</v>
      </c>
      <c r="X197" s="13" t="s">
        <v>34</v>
      </c>
      <c r="Y197" s="13" t="s">
        <v>34</v>
      </c>
      <c r="Z197" s="13" t="s">
        <v>34</v>
      </c>
      <c r="AA197" s="13" t="s">
        <v>34</v>
      </c>
      <c r="AB197" s="13" t="s">
        <v>34</v>
      </c>
      <c r="AC197" s="13" t="s">
        <v>34</v>
      </c>
      <c r="AD197" s="13" t="s">
        <v>34</v>
      </c>
    </row>
    <row r="198" spans="1:30">
      <c r="A198" s="274"/>
      <c r="B198" s="27" t="s">
        <v>86</v>
      </c>
      <c r="C198" s="31">
        <v>7.06</v>
      </c>
      <c r="D198" s="42">
        <v>0.11</v>
      </c>
      <c r="E198" s="13" t="s">
        <v>34</v>
      </c>
      <c r="F198" s="13" t="s">
        <v>34</v>
      </c>
      <c r="G198" s="13" t="s">
        <v>34</v>
      </c>
      <c r="H198" s="13" t="s">
        <v>34</v>
      </c>
      <c r="I198" s="13" t="s">
        <v>34</v>
      </c>
      <c r="J198" s="13" t="s">
        <v>34</v>
      </c>
      <c r="K198" s="13" t="s">
        <v>34</v>
      </c>
      <c r="L198" s="13" t="s">
        <v>34</v>
      </c>
      <c r="M198" s="13" t="s">
        <v>34</v>
      </c>
      <c r="N198" s="13" t="s">
        <v>34</v>
      </c>
      <c r="O198" s="13" t="s">
        <v>34</v>
      </c>
      <c r="P198" s="13" t="s">
        <v>34</v>
      </c>
      <c r="Q198" s="13" t="s">
        <v>34</v>
      </c>
      <c r="R198" s="13" t="s">
        <v>34</v>
      </c>
      <c r="S198" s="13" t="s">
        <v>34</v>
      </c>
      <c r="T198" s="13" t="s">
        <v>34</v>
      </c>
      <c r="U198" s="13" t="s">
        <v>34</v>
      </c>
      <c r="V198" s="13" t="s">
        <v>34</v>
      </c>
      <c r="W198" s="13" t="s">
        <v>34</v>
      </c>
      <c r="X198" s="13" t="s">
        <v>34</v>
      </c>
      <c r="Y198" s="13" t="s">
        <v>34</v>
      </c>
      <c r="Z198" s="13" t="s">
        <v>34</v>
      </c>
      <c r="AA198" s="13" t="s">
        <v>34</v>
      </c>
      <c r="AB198" s="13" t="s">
        <v>34</v>
      </c>
      <c r="AC198" s="13" t="s">
        <v>34</v>
      </c>
      <c r="AD198" s="13" t="s">
        <v>34</v>
      </c>
    </row>
    <row r="199" spans="1:30">
      <c r="A199" s="273" t="s">
        <v>144</v>
      </c>
      <c r="B199" s="27" t="s">
        <v>139</v>
      </c>
      <c r="C199" s="31">
        <v>6.92</v>
      </c>
      <c r="D199" s="42">
        <v>0.47</v>
      </c>
      <c r="E199" s="13" t="s">
        <v>34</v>
      </c>
      <c r="F199" s="13" t="s">
        <v>34</v>
      </c>
      <c r="G199" s="13" t="s">
        <v>34</v>
      </c>
      <c r="H199" s="13" t="s">
        <v>34</v>
      </c>
      <c r="I199" s="13" t="s">
        <v>34</v>
      </c>
      <c r="J199" s="13" t="s">
        <v>34</v>
      </c>
      <c r="K199" s="13" t="s">
        <v>34</v>
      </c>
      <c r="L199" s="13" t="s">
        <v>34</v>
      </c>
      <c r="M199" s="13" t="s">
        <v>34</v>
      </c>
      <c r="N199" s="13" t="s">
        <v>34</v>
      </c>
      <c r="O199" s="13" t="s">
        <v>34</v>
      </c>
      <c r="P199" s="13" t="s">
        <v>34</v>
      </c>
      <c r="Q199" s="13" t="s">
        <v>34</v>
      </c>
      <c r="R199" s="13" t="s">
        <v>34</v>
      </c>
      <c r="S199" s="13" t="s">
        <v>34</v>
      </c>
      <c r="T199" s="13" t="s">
        <v>34</v>
      </c>
      <c r="U199" s="13" t="s">
        <v>34</v>
      </c>
      <c r="V199" s="13" t="s">
        <v>34</v>
      </c>
      <c r="W199" s="13" t="s">
        <v>34</v>
      </c>
      <c r="X199" s="13" t="s">
        <v>34</v>
      </c>
      <c r="Y199" s="13" t="s">
        <v>34</v>
      </c>
      <c r="Z199" s="13" t="s">
        <v>34</v>
      </c>
      <c r="AA199" s="13" t="s">
        <v>34</v>
      </c>
      <c r="AB199" s="13" t="s">
        <v>34</v>
      </c>
      <c r="AC199" s="13" t="s">
        <v>34</v>
      </c>
      <c r="AD199" s="13" t="s">
        <v>34</v>
      </c>
    </row>
    <row r="200" spans="1:30">
      <c r="A200" s="273"/>
      <c r="B200" s="27" t="s">
        <v>140</v>
      </c>
      <c r="C200" s="31">
        <v>1.93</v>
      </c>
      <c r="D200" s="42">
        <v>1.2</v>
      </c>
      <c r="E200" s="13" t="s">
        <v>34</v>
      </c>
      <c r="F200" s="13" t="s">
        <v>34</v>
      </c>
      <c r="G200" s="13" t="s">
        <v>34</v>
      </c>
      <c r="H200" s="13" t="s">
        <v>34</v>
      </c>
      <c r="I200" s="13" t="s">
        <v>34</v>
      </c>
      <c r="J200" s="13" t="s">
        <v>34</v>
      </c>
      <c r="K200" s="13" t="s">
        <v>34</v>
      </c>
      <c r="L200" s="13" t="s">
        <v>34</v>
      </c>
      <c r="M200" s="13" t="s">
        <v>34</v>
      </c>
      <c r="N200" s="13" t="s">
        <v>34</v>
      </c>
      <c r="O200" s="13" t="s">
        <v>34</v>
      </c>
      <c r="P200" s="13" t="s">
        <v>34</v>
      </c>
      <c r="Q200" s="13" t="s">
        <v>34</v>
      </c>
      <c r="R200" s="13" t="s">
        <v>34</v>
      </c>
      <c r="S200" s="13" t="s">
        <v>34</v>
      </c>
      <c r="T200" s="13" t="s">
        <v>34</v>
      </c>
      <c r="U200" s="13" t="s">
        <v>34</v>
      </c>
      <c r="V200" s="13" t="s">
        <v>34</v>
      </c>
      <c r="W200" s="13" t="s">
        <v>34</v>
      </c>
      <c r="X200" s="13" t="s">
        <v>34</v>
      </c>
      <c r="Y200" s="13" t="s">
        <v>34</v>
      </c>
      <c r="Z200" s="13" t="s">
        <v>34</v>
      </c>
      <c r="AA200" s="13" t="s">
        <v>34</v>
      </c>
      <c r="AB200" s="13" t="s">
        <v>34</v>
      </c>
      <c r="AC200" s="13" t="s">
        <v>34</v>
      </c>
      <c r="AD200" s="13" t="s">
        <v>34</v>
      </c>
    </row>
    <row r="201" spans="1:30">
      <c r="A201" s="273"/>
      <c r="B201" s="27" t="s">
        <v>145</v>
      </c>
      <c r="C201" s="31">
        <v>1.93</v>
      </c>
      <c r="D201" s="42">
        <v>1.2</v>
      </c>
      <c r="E201" s="13" t="s">
        <v>34</v>
      </c>
      <c r="F201" s="13" t="s">
        <v>34</v>
      </c>
      <c r="G201" s="13" t="s">
        <v>34</v>
      </c>
      <c r="H201" s="13" t="s">
        <v>34</v>
      </c>
      <c r="I201" s="13" t="s">
        <v>34</v>
      </c>
      <c r="J201" s="13" t="s">
        <v>34</v>
      </c>
      <c r="K201" s="13" t="s">
        <v>34</v>
      </c>
      <c r="L201" s="13" t="s">
        <v>34</v>
      </c>
      <c r="M201" s="13" t="s">
        <v>34</v>
      </c>
      <c r="N201" s="13" t="s">
        <v>34</v>
      </c>
      <c r="O201" s="13" t="s">
        <v>34</v>
      </c>
      <c r="P201" s="13" t="s">
        <v>34</v>
      </c>
      <c r="Q201" s="13" t="s">
        <v>34</v>
      </c>
      <c r="R201" s="13" t="s">
        <v>34</v>
      </c>
      <c r="S201" s="13" t="s">
        <v>34</v>
      </c>
      <c r="T201" s="13" t="s">
        <v>34</v>
      </c>
      <c r="U201" s="13" t="s">
        <v>34</v>
      </c>
      <c r="V201" s="13" t="s">
        <v>34</v>
      </c>
      <c r="W201" s="13" t="s">
        <v>34</v>
      </c>
      <c r="X201" s="13" t="s">
        <v>34</v>
      </c>
      <c r="Y201" s="13" t="s">
        <v>34</v>
      </c>
      <c r="Z201" s="13" t="s">
        <v>34</v>
      </c>
      <c r="AA201" s="13" t="s">
        <v>34</v>
      </c>
      <c r="AB201" s="13" t="s">
        <v>34</v>
      </c>
      <c r="AC201" s="13" t="s">
        <v>34</v>
      </c>
      <c r="AD201" s="13" t="s">
        <v>34</v>
      </c>
    </row>
    <row r="202" spans="1:30">
      <c r="A202" s="273"/>
      <c r="B202" s="27" t="s">
        <v>146</v>
      </c>
      <c r="C202" s="31">
        <v>1.27</v>
      </c>
      <c r="D202" s="42">
        <v>1.07</v>
      </c>
      <c r="E202" s="13" t="s">
        <v>34</v>
      </c>
      <c r="F202" s="13" t="s">
        <v>34</v>
      </c>
      <c r="G202" s="13" t="s">
        <v>34</v>
      </c>
      <c r="H202" s="13" t="s">
        <v>34</v>
      </c>
      <c r="I202" s="13" t="s">
        <v>34</v>
      </c>
      <c r="J202" s="13" t="s">
        <v>34</v>
      </c>
      <c r="K202" s="13" t="s">
        <v>34</v>
      </c>
      <c r="L202" s="13" t="s">
        <v>34</v>
      </c>
      <c r="M202" s="13" t="s">
        <v>34</v>
      </c>
      <c r="N202" s="13" t="s">
        <v>34</v>
      </c>
      <c r="O202" s="13" t="s">
        <v>34</v>
      </c>
      <c r="P202" s="13" t="s">
        <v>34</v>
      </c>
      <c r="Q202" s="13" t="s">
        <v>34</v>
      </c>
      <c r="R202" s="13" t="s">
        <v>34</v>
      </c>
      <c r="S202" s="13" t="s">
        <v>34</v>
      </c>
      <c r="T202" s="13" t="s">
        <v>34</v>
      </c>
      <c r="U202" s="13" t="s">
        <v>34</v>
      </c>
      <c r="V202" s="13" t="s">
        <v>34</v>
      </c>
      <c r="W202" s="13" t="s">
        <v>34</v>
      </c>
      <c r="X202" s="13" t="s">
        <v>34</v>
      </c>
      <c r="Y202" s="13" t="s">
        <v>34</v>
      </c>
      <c r="Z202" s="13" t="s">
        <v>34</v>
      </c>
      <c r="AA202" s="13" t="s">
        <v>34</v>
      </c>
      <c r="AB202" s="13" t="s">
        <v>34</v>
      </c>
      <c r="AC202" s="13" t="s">
        <v>34</v>
      </c>
      <c r="AD202" s="13" t="s">
        <v>34</v>
      </c>
    </row>
    <row r="203" spans="1:30">
      <c r="A203" s="273"/>
      <c r="B203" s="27" t="s">
        <v>147</v>
      </c>
      <c r="C203" s="31">
        <v>0.91</v>
      </c>
      <c r="D203" s="42">
        <v>0.56000000000000005</v>
      </c>
      <c r="E203" s="13" t="s">
        <v>34</v>
      </c>
      <c r="F203" s="13" t="s">
        <v>34</v>
      </c>
      <c r="G203" s="13" t="s">
        <v>34</v>
      </c>
      <c r="H203" s="13" t="s">
        <v>34</v>
      </c>
      <c r="I203" s="13" t="s">
        <v>34</v>
      </c>
      <c r="J203" s="13" t="s">
        <v>34</v>
      </c>
      <c r="K203" s="13" t="s">
        <v>34</v>
      </c>
      <c r="L203" s="13" t="s">
        <v>34</v>
      </c>
      <c r="M203" s="13" t="s">
        <v>34</v>
      </c>
      <c r="N203" s="13" t="s">
        <v>34</v>
      </c>
      <c r="O203" s="13" t="s">
        <v>34</v>
      </c>
      <c r="P203" s="13" t="s">
        <v>34</v>
      </c>
      <c r="Q203" s="13" t="s">
        <v>34</v>
      </c>
      <c r="R203" s="13" t="s">
        <v>34</v>
      </c>
      <c r="S203" s="13" t="s">
        <v>34</v>
      </c>
      <c r="T203" s="13" t="s">
        <v>34</v>
      </c>
      <c r="U203" s="13" t="s">
        <v>34</v>
      </c>
      <c r="V203" s="13" t="s">
        <v>34</v>
      </c>
      <c r="W203" s="13" t="s">
        <v>34</v>
      </c>
      <c r="X203" s="13" t="s">
        <v>34</v>
      </c>
      <c r="Y203" s="13" t="s">
        <v>34</v>
      </c>
      <c r="Z203" s="13" t="s">
        <v>34</v>
      </c>
      <c r="AA203" s="13" t="s">
        <v>34</v>
      </c>
      <c r="AB203" s="13" t="s">
        <v>34</v>
      </c>
      <c r="AC203" s="13" t="s">
        <v>34</v>
      </c>
      <c r="AD203" s="13" t="s">
        <v>34</v>
      </c>
    </row>
    <row r="204" spans="1:30">
      <c r="A204" s="274"/>
      <c r="B204" s="27" t="s">
        <v>128</v>
      </c>
      <c r="C204" s="31">
        <v>0.33</v>
      </c>
      <c r="D204" s="42">
        <v>0.94</v>
      </c>
      <c r="E204" s="13" t="s">
        <v>34</v>
      </c>
      <c r="F204" s="13" t="s">
        <v>34</v>
      </c>
      <c r="G204" s="13" t="s">
        <v>34</v>
      </c>
      <c r="H204" s="13" t="s">
        <v>34</v>
      </c>
      <c r="I204" s="13" t="s">
        <v>34</v>
      </c>
      <c r="J204" s="13" t="s">
        <v>34</v>
      </c>
      <c r="K204" s="13" t="s">
        <v>34</v>
      </c>
      <c r="L204" s="13" t="s">
        <v>34</v>
      </c>
      <c r="M204" s="13" t="s">
        <v>34</v>
      </c>
      <c r="N204" s="13" t="s">
        <v>34</v>
      </c>
      <c r="O204" s="13" t="s">
        <v>34</v>
      </c>
      <c r="P204" s="13" t="s">
        <v>34</v>
      </c>
      <c r="Q204" s="13" t="s">
        <v>34</v>
      </c>
      <c r="R204" s="13" t="s">
        <v>34</v>
      </c>
      <c r="S204" s="13" t="s">
        <v>34</v>
      </c>
      <c r="T204" s="13" t="s">
        <v>34</v>
      </c>
      <c r="U204" s="13" t="s">
        <v>34</v>
      </c>
      <c r="V204" s="13" t="s">
        <v>34</v>
      </c>
      <c r="W204" s="13" t="s">
        <v>34</v>
      </c>
      <c r="X204" s="13" t="s">
        <v>34</v>
      </c>
      <c r="Y204" s="13" t="s">
        <v>34</v>
      </c>
      <c r="Z204" s="13" t="s">
        <v>34</v>
      </c>
      <c r="AA204" s="13" t="s">
        <v>34</v>
      </c>
      <c r="AB204" s="13" t="s">
        <v>34</v>
      </c>
      <c r="AC204" s="13" t="s">
        <v>34</v>
      </c>
      <c r="AD204" s="13" t="s">
        <v>34</v>
      </c>
    </row>
    <row r="205" spans="1:30">
      <c r="A205" s="273" t="s">
        <v>148</v>
      </c>
      <c r="B205" s="27" t="s">
        <v>139</v>
      </c>
      <c r="C205" s="31">
        <v>7.98</v>
      </c>
      <c r="D205" s="42">
        <v>0.12</v>
      </c>
      <c r="E205" s="13" t="s">
        <v>34</v>
      </c>
      <c r="F205" s="13" t="s">
        <v>34</v>
      </c>
      <c r="G205" s="13" t="s">
        <v>34</v>
      </c>
      <c r="H205" s="13" t="s">
        <v>34</v>
      </c>
      <c r="I205" s="13" t="s">
        <v>34</v>
      </c>
      <c r="J205" s="13" t="s">
        <v>34</v>
      </c>
      <c r="K205" s="13" t="s">
        <v>34</v>
      </c>
      <c r="L205" s="13" t="s">
        <v>34</v>
      </c>
      <c r="M205" s="13" t="s">
        <v>34</v>
      </c>
      <c r="N205" s="13" t="s">
        <v>34</v>
      </c>
      <c r="O205" s="13" t="s">
        <v>34</v>
      </c>
      <c r="P205" s="13" t="s">
        <v>34</v>
      </c>
      <c r="Q205" s="13" t="s">
        <v>34</v>
      </c>
      <c r="R205" s="13" t="s">
        <v>34</v>
      </c>
      <c r="S205" s="13" t="s">
        <v>34</v>
      </c>
      <c r="T205" s="13" t="s">
        <v>34</v>
      </c>
      <c r="U205" s="13" t="s">
        <v>34</v>
      </c>
      <c r="V205" s="13" t="s">
        <v>34</v>
      </c>
      <c r="W205" s="13" t="s">
        <v>34</v>
      </c>
      <c r="X205" s="13" t="s">
        <v>34</v>
      </c>
      <c r="Y205" s="13" t="s">
        <v>34</v>
      </c>
      <c r="Z205" s="13" t="s">
        <v>34</v>
      </c>
      <c r="AA205" s="13" t="s">
        <v>34</v>
      </c>
      <c r="AB205" s="13" t="s">
        <v>34</v>
      </c>
      <c r="AC205" s="13" t="s">
        <v>34</v>
      </c>
      <c r="AD205" s="13" t="s">
        <v>34</v>
      </c>
    </row>
    <row r="206" spans="1:30">
      <c r="A206" s="273"/>
      <c r="B206" s="27" t="s">
        <v>140</v>
      </c>
      <c r="C206" s="31">
        <v>2.85</v>
      </c>
      <c r="D206" s="42">
        <v>1.47</v>
      </c>
      <c r="E206" s="13" t="s">
        <v>34</v>
      </c>
      <c r="F206" s="13" t="s">
        <v>34</v>
      </c>
      <c r="G206" s="13" t="s">
        <v>34</v>
      </c>
      <c r="H206" s="13" t="s">
        <v>34</v>
      </c>
      <c r="I206" s="13" t="s">
        <v>34</v>
      </c>
      <c r="J206" s="13" t="s">
        <v>34</v>
      </c>
      <c r="K206" s="13" t="s">
        <v>34</v>
      </c>
      <c r="L206" s="13" t="s">
        <v>34</v>
      </c>
      <c r="M206" s="13" t="s">
        <v>34</v>
      </c>
      <c r="N206" s="13" t="s">
        <v>34</v>
      </c>
      <c r="O206" s="13" t="s">
        <v>34</v>
      </c>
      <c r="P206" s="13" t="s">
        <v>34</v>
      </c>
      <c r="Q206" s="13" t="s">
        <v>34</v>
      </c>
      <c r="R206" s="13" t="s">
        <v>34</v>
      </c>
      <c r="S206" s="13" t="s">
        <v>34</v>
      </c>
      <c r="T206" s="13" t="s">
        <v>34</v>
      </c>
      <c r="U206" s="13" t="s">
        <v>34</v>
      </c>
      <c r="V206" s="13" t="s">
        <v>34</v>
      </c>
      <c r="W206" s="13" t="s">
        <v>34</v>
      </c>
      <c r="X206" s="13" t="s">
        <v>34</v>
      </c>
      <c r="Y206" s="13" t="s">
        <v>34</v>
      </c>
      <c r="Z206" s="13" t="s">
        <v>34</v>
      </c>
      <c r="AA206" s="13" t="s">
        <v>34</v>
      </c>
      <c r="AB206" s="13" t="s">
        <v>34</v>
      </c>
      <c r="AC206" s="13" t="s">
        <v>34</v>
      </c>
      <c r="AD206" s="13" t="s">
        <v>34</v>
      </c>
    </row>
    <row r="207" spans="1:30">
      <c r="A207" s="273"/>
      <c r="B207" s="27" t="s">
        <v>145</v>
      </c>
      <c r="C207" s="31">
        <v>2.85</v>
      </c>
      <c r="D207" s="42">
        <v>1.48</v>
      </c>
      <c r="E207" s="13" t="s">
        <v>34</v>
      </c>
      <c r="F207" s="13" t="s">
        <v>34</v>
      </c>
      <c r="G207" s="13" t="s">
        <v>34</v>
      </c>
      <c r="H207" s="13" t="s">
        <v>34</v>
      </c>
      <c r="I207" s="13" t="s">
        <v>34</v>
      </c>
      <c r="J207" s="13" t="s">
        <v>34</v>
      </c>
      <c r="K207" s="13" t="s">
        <v>34</v>
      </c>
      <c r="L207" s="13" t="s">
        <v>34</v>
      </c>
      <c r="M207" s="13" t="s">
        <v>34</v>
      </c>
      <c r="N207" s="13" t="s">
        <v>34</v>
      </c>
      <c r="O207" s="13" t="s">
        <v>34</v>
      </c>
      <c r="P207" s="13" t="s">
        <v>34</v>
      </c>
      <c r="Q207" s="13" t="s">
        <v>34</v>
      </c>
      <c r="R207" s="13" t="s">
        <v>34</v>
      </c>
      <c r="S207" s="13" t="s">
        <v>34</v>
      </c>
      <c r="T207" s="13" t="s">
        <v>34</v>
      </c>
      <c r="U207" s="13" t="s">
        <v>34</v>
      </c>
      <c r="V207" s="13" t="s">
        <v>34</v>
      </c>
      <c r="W207" s="13" t="s">
        <v>34</v>
      </c>
      <c r="X207" s="13" t="s">
        <v>34</v>
      </c>
      <c r="Y207" s="13" t="s">
        <v>34</v>
      </c>
      <c r="Z207" s="13" t="s">
        <v>34</v>
      </c>
      <c r="AA207" s="13" t="s">
        <v>34</v>
      </c>
      <c r="AB207" s="13" t="s">
        <v>34</v>
      </c>
      <c r="AC207" s="13" t="s">
        <v>34</v>
      </c>
      <c r="AD207" s="13" t="s">
        <v>34</v>
      </c>
    </row>
    <row r="208" spans="1:30">
      <c r="A208" s="273"/>
      <c r="B208" s="27" t="s">
        <v>146</v>
      </c>
      <c r="C208" s="31">
        <v>1.01</v>
      </c>
      <c r="D208" s="42">
        <v>0.94</v>
      </c>
      <c r="E208" s="13" t="s">
        <v>34</v>
      </c>
      <c r="F208" s="13" t="s">
        <v>34</v>
      </c>
      <c r="G208" s="13" t="s">
        <v>34</v>
      </c>
      <c r="H208" s="13" t="s">
        <v>34</v>
      </c>
      <c r="I208" s="13" t="s">
        <v>34</v>
      </c>
      <c r="J208" s="13" t="s">
        <v>34</v>
      </c>
      <c r="K208" s="13" t="s">
        <v>34</v>
      </c>
      <c r="L208" s="13" t="s">
        <v>34</v>
      </c>
      <c r="M208" s="13" t="s">
        <v>34</v>
      </c>
      <c r="N208" s="13" t="s">
        <v>34</v>
      </c>
      <c r="O208" s="13" t="s">
        <v>34</v>
      </c>
      <c r="P208" s="13" t="s">
        <v>34</v>
      </c>
      <c r="Q208" s="13" t="s">
        <v>34</v>
      </c>
      <c r="R208" s="13" t="s">
        <v>34</v>
      </c>
      <c r="S208" s="13" t="s">
        <v>34</v>
      </c>
      <c r="T208" s="13" t="s">
        <v>34</v>
      </c>
      <c r="U208" s="13" t="s">
        <v>34</v>
      </c>
      <c r="V208" s="13" t="s">
        <v>34</v>
      </c>
      <c r="W208" s="13" t="s">
        <v>34</v>
      </c>
      <c r="X208" s="13" t="s">
        <v>34</v>
      </c>
      <c r="Y208" s="13" t="s">
        <v>34</v>
      </c>
      <c r="Z208" s="13" t="s">
        <v>34</v>
      </c>
      <c r="AA208" s="13" t="s">
        <v>34</v>
      </c>
      <c r="AB208" s="13" t="s">
        <v>34</v>
      </c>
      <c r="AC208" s="13" t="s">
        <v>34</v>
      </c>
      <c r="AD208" s="13" t="s">
        <v>34</v>
      </c>
    </row>
    <row r="209" spans="1:30">
      <c r="A209" s="273"/>
      <c r="B209" s="27" t="s">
        <v>147</v>
      </c>
      <c r="C209" s="31">
        <v>0.91</v>
      </c>
      <c r="D209" s="42">
        <v>0.56000000000000005</v>
      </c>
      <c r="E209" s="13" t="s">
        <v>34</v>
      </c>
      <c r="F209" s="13" t="s">
        <v>34</v>
      </c>
      <c r="G209" s="13" t="s">
        <v>34</v>
      </c>
      <c r="H209" s="13" t="s">
        <v>34</v>
      </c>
      <c r="I209" s="13" t="s">
        <v>34</v>
      </c>
      <c r="J209" s="13" t="s">
        <v>34</v>
      </c>
      <c r="K209" s="13" t="s">
        <v>34</v>
      </c>
      <c r="L209" s="13" t="s">
        <v>34</v>
      </c>
      <c r="M209" s="13" t="s">
        <v>34</v>
      </c>
      <c r="N209" s="13" t="s">
        <v>34</v>
      </c>
      <c r="O209" s="13" t="s">
        <v>34</v>
      </c>
      <c r="P209" s="13" t="s">
        <v>34</v>
      </c>
      <c r="Q209" s="13" t="s">
        <v>34</v>
      </c>
      <c r="R209" s="13" t="s">
        <v>34</v>
      </c>
      <c r="S209" s="13" t="s">
        <v>34</v>
      </c>
      <c r="T209" s="13" t="s">
        <v>34</v>
      </c>
      <c r="U209" s="13" t="s">
        <v>34</v>
      </c>
      <c r="V209" s="13" t="s">
        <v>34</v>
      </c>
      <c r="W209" s="13" t="s">
        <v>34</v>
      </c>
      <c r="X209" s="13" t="s">
        <v>34</v>
      </c>
      <c r="Y209" s="13" t="s">
        <v>34</v>
      </c>
      <c r="Z209" s="13" t="s">
        <v>34</v>
      </c>
      <c r="AA209" s="13" t="s">
        <v>34</v>
      </c>
      <c r="AB209" s="13" t="s">
        <v>34</v>
      </c>
      <c r="AC209" s="13" t="s">
        <v>34</v>
      </c>
      <c r="AD209" s="13" t="s">
        <v>34</v>
      </c>
    </row>
    <row r="210" spans="1:30">
      <c r="A210" s="274"/>
      <c r="B210" s="94" t="s">
        <v>128</v>
      </c>
      <c r="C210" s="31">
        <v>0.59</v>
      </c>
      <c r="D210" s="42">
        <v>0.5</v>
      </c>
      <c r="E210" s="13" t="s">
        <v>34</v>
      </c>
      <c r="F210" s="13" t="s">
        <v>34</v>
      </c>
      <c r="G210" s="13" t="s">
        <v>34</v>
      </c>
      <c r="H210" s="13" t="s">
        <v>34</v>
      </c>
      <c r="I210" s="13" t="s">
        <v>34</v>
      </c>
      <c r="J210" s="13" t="s">
        <v>34</v>
      </c>
      <c r="K210" s="13" t="s">
        <v>34</v>
      </c>
      <c r="L210" s="13" t="s">
        <v>34</v>
      </c>
      <c r="M210" s="13" t="s">
        <v>34</v>
      </c>
      <c r="N210" s="13" t="s">
        <v>34</v>
      </c>
      <c r="O210" s="13" t="s">
        <v>34</v>
      </c>
      <c r="P210" s="13" t="s">
        <v>34</v>
      </c>
      <c r="Q210" s="13" t="s">
        <v>34</v>
      </c>
      <c r="R210" s="13" t="s">
        <v>34</v>
      </c>
      <c r="S210" s="13" t="s">
        <v>34</v>
      </c>
      <c r="T210" s="13" t="s">
        <v>34</v>
      </c>
      <c r="U210" s="13" t="s">
        <v>34</v>
      </c>
      <c r="V210" s="13" t="s">
        <v>34</v>
      </c>
      <c r="W210" s="13" t="s">
        <v>34</v>
      </c>
      <c r="X210" s="13" t="s">
        <v>34</v>
      </c>
      <c r="Y210" s="13" t="s">
        <v>34</v>
      </c>
      <c r="Z210" s="13" t="s">
        <v>34</v>
      </c>
      <c r="AA210" s="13" t="s">
        <v>34</v>
      </c>
      <c r="AB210" s="13" t="s">
        <v>34</v>
      </c>
      <c r="AC210" s="13" t="s">
        <v>34</v>
      </c>
      <c r="AD210" s="13" t="s">
        <v>34</v>
      </c>
    </row>
    <row r="211" spans="1:30">
      <c r="A211" s="273" t="s">
        <v>149</v>
      </c>
      <c r="B211" s="93" t="s">
        <v>139</v>
      </c>
      <c r="C211" s="31">
        <v>7.28</v>
      </c>
      <c r="D211" s="42">
        <v>0.31</v>
      </c>
      <c r="E211" s="13" t="s">
        <v>34</v>
      </c>
      <c r="F211" s="13" t="s">
        <v>34</v>
      </c>
      <c r="G211" s="13" t="s">
        <v>34</v>
      </c>
      <c r="H211" s="13" t="s">
        <v>34</v>
      </c>
      <c r="I211" s="13" t="s">
        <v>34</v>
      </c>
      <c r="J211" s="13" t="s">
        <v>34</v>
      </c>
      <c r="K211" s="13" t="s">
        <v>34</v>
      </c>
      <c r="L211" s="13" t="s">
        <v>34</v>
      </c>
      <c r="M211" s="13" t="s">
        <v>34</v>
      </c>
      <c r="N211" s="13" t="s">
        <v>34</v>
      </c>
      <c r="O211" s="13" t="s">
        <v>34</v>
      </c>
      <c r="P211" s="13" t="s">
        <v>34</v>
      </c>
      <c r="Q211" s="13" t="s">
        <v>34</v>
      </c>
      <c r="R211" s="13" t="s">
        <v>34</v>
      </c>
      <c r="S211" s="13" t="s">
        <v>34</v>
      </c>
      <c r="T211" s="13" t="s">
        <v>34</v>
      </c>
      <c r="U211" s="13" t="s">
        <v>34</v>
      </c>
      <c r="V211" s="13" t="s">
        <v>34</v>
      </c>
      <c r="W211" s="13" t="s">
        <v>34</v>
      </c>
      <c r="X211" s="13" t="s">
        <v>34</v>
      </c>
      <c r="Y211" s="13" t="s">
        <v>34</v>
      </c>
      <c r="Z211" s="13" t="s">
        <v>34</v>
      </c>
      <c r="AA211" s="13" t="s">
        <v>34</v>
      </c>
      <c r="AB211" s="13" t="s">
        <v>34</v>
      </c>
      <c r="AC211" s="13" t="s">
        <v>34</v>
      </c>
      <c r="AD211" s="13" t="s">
        <v>34</v>
      </c>
    </row>
    <row r="212" spans="1:30">
      <c r="A212" s="273"/>
      <c r="B212" s="27" t="s">
        <v>140</v>
      </c>
      <c r="C212" s="31">
        <v>2.99</v>
      </c>
      <c r="D212" s="42">
        <v>1.49</v>
      </c>
      <c r="E212" s="13" t="s">
        <v>34</v>
      </c>
      <c r="F212" s="13" t="s">
        <v>34</v>
      </c>
      <c r="G212" s="13" t="s">
        <v>34</v>
      </c>
      <c r="H212" s="13" t="s">
        <v>34</v>
      </c>
      <c r="I212" s="13" t="s">
        <v>34</v>
      </c>
      <c r="J212" s="13" t="s">
        <v>34</v>
      </c>
      <c r="K212" s="13" t="s">
        <v>34</v>
      </c>
      <c r="L212" s="13" t="s">
        <v>34</v>
      </c>
      <c r="M212" s="13" t="s">
        <v>34</v>
      </c>
      <c r="N212" s="13" t="s">
        <v>34</v>
      </c>
      <c r="O212" s="13" t="s">
        <v>34</v>
      </c>
      <c r="P212" s="13" t="s">
        <v>34</v>
      </c>
      <c r="Q212" s="13" t="s">
        <v>34</v>
      </c>
      <c r="R212" s="13" t="s">
        <v>34</v>
      </c>
      <c r="S212" s="13" t="s">
        <v>34</v>
      </c>
      <c r="T212" s="13" t="s">
        <v>34</v>
      </c>
      <c r="U212" s="13" t="s">
        <v>34</v>
      </c>
      <c r="V212" s="13" t="s">
        <v>34</v>
      </c>
      <c r="W212" s="13" t="s">
        <v>34</v>
      </c>
      <c r="X212" s="13" t="s">
        <v>34</v>
      </c>
      <c r="Y212" s="13" t="s">
        <v>34</v>
      </c>
      <c r="Z212" s="13" t="s">
        <v>34</v>
      </c>
      <c r="AA212" s="13" t="s">
        <v>34</v>
      </c>
      <c r="AB212" s="13" t="s">
        <v>34</v>
      </c>
      <c r="AC212" s="13" t="s">
        <v>34</v>
      </c>
      <c r="AD212" s="13" t="s">
        <v>34</v>
      </c>
    </row>
    <row r="213" spans="1:30">
      <c r="A213" s="273"/>
      <c r="B213" s="27" t="s">
        <v>117</v>
      </c>
      <c r="C213" s="31">
        <v>0.67</v>
      </c>
      <c r="D213" s="42">
        <v>0.49</v>
      </c>
      <c r="E213" s="13" t="s">
        <v>34</v>
      </c>
      <c r="F213" s="13" t="s">
        <v>34</v>
      </c>
      <c r="G213" s="13" t="s">
        <v>34</v>
      </c>
      <c r="H213" s="13" t="s">
        <v>34</v>
      </c>
      <c r="I213" s="13" t="s">
        <v>34</v>
      </c>
      <c r="J213" s="13" t="s">
        <v>34</v>
      </c>
      <c r="K213" s="13" t="s">
        <v>34</v>
      </c>
      <c r="L213" s="13" t="s">
        <v>34</v>
      </c>
      <c r="M213" s="13" t="s">
        <v>34</v>
      </c>
      <c r="N213" s="13" t="s">
        <v>34</v>
      </c>
      <c r="O213" s="13" t="s">
        <v>34</v>
      </c>
      <c r="P213" s="13" t="s">
        <v>34</v>
      </c>
      <c r="Q213" s="13" t="s">
        <v>34</v>
      </c>
      <c r="R213" s="13" t="s">
        <v>34</v>
      </c>
      <c r="S213" s="13" t="s">
        <v>34</v>
      </c>
      <c r="T213" s="13" t="s">
        <v>34</v>
      </c>
      <c r="U213" s="13" t="s">
        <v>34</v>
      </c>
      <c r="V213" s="13" t="s">
        <v>34</v>
      </c>
      <c r="W213" s="13" t="s">
        <v>34</v>
      </c>
      <c r="X213" s="13" t="s">
        <v>34</v>
      </c>
      <c r="Y213" s="13" t="s">
        <v>34</v>
      </c>
      <c r="Z213" s="13" t="s">
        <v>34</v>
      </c>
      <c r="AA213" s="13" t="s">
        <v>34</v>
      </c>
      <c r="AB213" s="13" t="s">
        <v>34</v>
      </c>
      <c r="AC213" s="13" t="s">
        <v>34</v>
      </c>
      <c r="AD213" s="13" t="s">
        <v>34</v>
      </c>
    </row>
    <row r="214" spans="1:30">
      <c r="A214" s="274"/>
      <c r="B214" s="94" t="s">
        <v>128</v>
      </c>
      <c r="C214" s="31">
        <v>0.41</v>
      </c>
      <c r="D214" s="42">
        <v>0.63</v>
      </c>
      <c r="E214" s="13" t="s">
        <v>34</v>
      </c>
      <c r="F214" s="13" t="s">
        <v>34</v>
      </c>
      <c r="G214" s="13" t="s">
        <v>34</v>
      </c>
      <c r="H214" s="13" t="s">
        <v>34</v>
      </c>
      <c r="I214" s="13" t="s">
        <v>34</v>
      </c>
      <c r="J214" s="13" t="s">
        <v>34</v>
      </c>
      <c r="K214" s="13" t="s">
        <v>34</v>
      </c>
      <c r="L214" s="13" t="s">
        <v>34</v>
      </c>
      <c r="M214" s="13" t="s">
        <v>34</v>
      </c>
      <c r="N214" s="13" t="s">
        <v>34</v>
      </c>
      <c r="O214" s="13" t="s">
        <v>34</v>
      </c>
      <c r="P214" s="13" t="s">
        <v>34</v>
      </c>
      <c r="Q214" s="13" t="s">
        <v>34</v>
      </c>
      <c r="R214" s="13" t="s">
        <v>34</v>
      </c>
      <c r="S214" s="13" t="s">
        <v>34</v>
      </c>
      <c r="T214" s="13" t="s">
        <v>34</v>
      </c>
      <c r="U214" s="13" t="s">
        <v>34</v>
      </c>
      <c r="V214" s="13" t="s">
        <v>34</v>
      </c>
      <c r="W214" s="13" t="s">
        <v>34</v>
      </c>
      <c r="X214" s="13" t="s">
        <v>34</v>
      </c>
      <c r="Y214" s="13" t="s">
        <v>34</v>
      </c>
      <c r="Z214" s="13" t="s">
        <v>34</v>
      </c>
      <c r="AA214" s="13" t="s">
        <v>34</v>
      </c>
      <c r="AB214" s="13" t="s">
        <v>34</v>
      </c>
      <c r="AC214" s="13" t="s">
        <v>34</v>
      </c>
      <c r="AD214" s="13" t="s">
        <v>34</v>
      </c>
    </row>
    <row r="215" spans="1:30">
      <c r="A215" s="273" t="s">
        <v>150</v>
      </c>
      <c r="B215" s="93" t="s">
        <v>151</v>
      </c>
      <c r="C215" s="31">
        <v>1.03</v>
      </c>
      <c r="D215" s="42">
        <v>1.07</v>
      </c>
      <c r="E215" s="13" t="s">
        <v>34</v>
      </c>
      <c r="F215" s="13" t="s">
        <v>34</v>
      </c>
      <c r="G215" s="13" t="s">
        <v>34</v>
      </c>
      <c r="H215" s="13" t="s">
        <v>34</v>
      </c>
      <c r="I215" s="13" t="s">
        <v>34</v>
      </c>
      <c r="J215" s="13" t="s">
        <v>34</v>
      </c>
      <c r="K215" s="13" t="s">
        <v>34</v>
      </c>
      <c r="L215" s="13" t="s">
        <v>34</v>
      </c>
      <c r="M215" s="13" t="s">
        <v>34</v>
      </c>
      <c r="N215" s="13" t="s">
        <v>34</v>
      </c>
      <c r="O215" s="13" t="s">
        <v>34</v>
      </c>
      <c r="P215" s="13" t="s">
        <v>34</v>
      </c>
      <c r="Q215" s="13" t="s">
        <v>34</v>
      </c>
      <c r="R215" s="13" t="s">
        <v>34</v>
      </c>
      <c r="S215" s="13" t="s">
        <v>34</v>
      </c>
      <c r="T215" s="13" t="s">
        <v>34</v>
      </c>
      <c r="U215" s="13" t="s">
        <v>34</v>
      </c>
      <c r="V215" s="13" t="s">
        <v>34</v>
      </c>
      <c r="W215" s="13" t="s">
        <v>34</v>
      </c>
      <c r="X215" s="13" t="s">
        <v>34</v>
      </c>
      <c r="Y215" s="13" t="s">
        <v>34</v>
      </c>
      <c r="Z215" s="13" t="s">
        <v>34</v>
      </c>
      <c r="AA215" s="13" t="s">
        <v>34</v>
      </c>
      <c r="AB215" s="13" t="s">
        <v>34</v>
      </c>
      <c r="AC215" s="13" t="s">
        <v>34</v>
      </c>
      <c r="AD215" s="13" t="s">
        <v>34</v>
      </c>
    </row>
    <row r="216" spans="1:30">
      <c r="A216" s="273"/>
      <c r="B216" s="27" t="s">
        <v>117</v>
      </c>
      <c r="C216" s="31">
        <v>1.88</v>
      </c>
      <c r="D216" s="42">
        <v>1.1599999999999999</v>
      </c>
      <c r="E216" s="13" t="s">
        <v>34</v>
      </c>
      <c r="F216" s="13" t="s">
        <v>34</v>
      </c>
      <c r="G216" s="13" t="s">
        <v>34</v>
      </c>
      <c r="H216" s="13" t="s">
        <v>34</v>
      </c>
      <c r="I216" s="13" t="s">
        <v>34</v>
      </c>
      <c r="J216" s="13" t="s">
        <v>34</v>
      </c>
      <c r="K216" s="13" t="s">
        <v>34</v>
      </c>
      <c r="L216" s="13" t="s">
        <v>34</v>
      </c>
      <c r="M216" s="13" t="s">
        <v>34</v>
      </c>
      <c r="N216" s="13" t="s">
        <v>34</v>
      </c>
      <c r="O216" s="13" t="s">
        <v>34</v>
      </c>
      <c r="P216" s="13" t="s">
        <v>34</v>
      </c>
      <c r="Q216" s="13" t="s">
        <v>34</v>
      </c>
      <c r="R216" s="13" t="s">
        <v>34</v>
      </c>
      <c r="S216" s="13" t="s">
        <v>34</v>
      </c>
      <c r="T216" s="13" t="s">
        <v>34</v>
      </c>
      <c r="U216" s="13" t="s">
        <v>34</v>
      </c>
      <c r="V216" s="13" t="s">
        <v>34</v>
      </c>
      <c r="W216" s="13" t="s">
        <v>34</v>
      </c>
      <c r="X216" s="13" t="s">
        <v>34</v>
      </c>
      <c r="Y216" s="13" t="s">
        <v>34</v>
      </c>
      <c r="Z216" s="13" t="s">
        <v>34</v>
      </c>
      <c r="AA216" s="13" t="s">
        <v>34</v>
      </c>
      <c r="AB216" s="13" t="s">
        <v>34</v>
      </c>
      <c r="AC216" s="13" t="s">
        <v>34</v>
      </c>
      <c r="AD216" s="13" t="s">
        <v>34</v>
      </c>
    </row>
    <row r="217" spans="1:30">
      <c r="A217" s="274"/>
      <c r="B217" s="27" t="s">
        <v>128</v>
      </c>
      <c r="C217" s="31">
        <v>0.35</v>
      </c>
      <c r="D217" s="42">
        <v>0.89</v>
      </c>
      <c r="E217" s="13" t="s">
        <v>34</v>
      </c>
      <c r="F217" s="13" t="s">
        <v>34</v>
      </c>
      <c r="G217" s="13" t="s">
        <v>34</v>
      </c>
      <c r="H217" s="13" t="s">
        <v>34</v>
      </c>
      <c r="I217" s="13" t="s">
        <v>34</v>
      </c>
      <c r="J217" s="13" t="s">
        <v>34</v>
      </c>
      <c r="K217" s="13" t="s">
        <v>34</v>
      </c>
      <c r="L217" s="13" t="s">
        <v>34</v>
      </c>
      <c r="M217" s="13" t="s">
        <v>34</v>
      </c>
      <c r="N217" s="13" t="s">
        <v>34</v>
      </c>
      <c r="O217" s="13" t="s">
        <v>34</v>
      </c>
      <c r="P217" s="13" t="s">
        <v>34</v>
      </c>
      <c r="Q217" s="13" t="s">
        <v>34</v>
      </c>
      <c r="R217" s="13" t="s">
        <v>34</v>
      </c>
      <c r="S217" s="13" t="s">
        <v>34</v>
      </c>
      <c r="T217" s="13" t="s">
        <v>34</v>
      </c>
      <c r="U217" s="13" t="s">
        <v>34</v>
      </c>
      <c r="V217" s="13" t="s">
        <v>34</v>
      </c>
      <c r="W217" s="13" t="s">
        <v>34</v>
      </c>
      <c r="X217" s="13" t="s">
        <v>34</v>
      </c>
      <c r="Y217" s="13" t="s">
        <v>34</v>
      </c>
      <c r="Z217" s="13" t="s">
        <v>34</v>
      </c>
      <c r="AA217" s="13" t="s">
        <v>34</v>
      </c>
      <c r="AB217" s="13" t="s">
        <v>34</v>
      </c>
      <c r="AC217" s="13" t="s">
        <v>34</v>
      </c>
      <c r="AD217" s="13" t="s">
        <v>34</v>
      </c>
    </row>
    <row r="218" spans="1:30">
      <c r="A218" s="273" t="s">
        <v>152</v>
      </c>
      <c r="B218" s="27" t="s">
        <v>139</v>
      </c>
      <c r="C218" s="31">
        <v>7.12</v>
      </c>
      <c r="D218" s="42">
        <v>0.5</v>
      </c>
      <c r="E218" s="13" t="s">
        <v>34</v>
      </c>
      <c r="F218" s="13" t="s">
        <v>34</v>
      </c>
      <c r="G218" s="13" t="s">
        <v>34</v>
      </c>
      <c r="H218" s="13" t="s">
        <v>34</v>
      </c>
      <c r="I218" s="13" t="s">
        <v>34</v>
      </c>
      <c r="J218" s="13" t="s">
        <v>34</v>
      </c>
      <c r="K218" s="13" t="s">
        <v>34</v>
      </c>
      <c r="L218" s="13" t="s">
        <v>34</v>
      </c>
      <c r="M218" s="13" t="s">
        <v>34</v>
      </c>
      <c r="N218" s="13" t="s">
        <v>34</v>
      </c>
      <c r="O218" s="13" t="s">
        <v>34</v>
      </c>
      <c r="P218" s="13" t="s">
        <v>34</v>
      </c>
      <c r="Q218" s="13" t="s">
        <v>34</v>
      </c>
      <c r="R218" s="13" t="s">
        <v>34</v>
      </c>
      <c r="S218" s="13" t="s">
        <v>34</v>
      </c>
      <c r="T218" s="13" t="s">
        <v>34</v>
      </c>
      <c r="U218" s="13" t="s">
        <v>34</v>
      </c>
      <c r="V218" s="13" t="s">
        <v>34</v>
      </c>
      <c r="W218" s="13" t="s">
        <v>34</v>
      </c>
      <c r="X218" s="13" t="s">
        <v>34</v>
      </c>
      <c r="Y218" s="13" t="s">
        <v>34</v>
      </c>
      <c r="Z218" s="13" t="s">
        <v>34</v>
      </c>
      <c r="AA218" s="13" t="s">
        <v>34</v>
      </c>
      <c r="AB218" s="13" t="s">
        <v>34</v>
      </c>
      <c r="AC218" s="13" t="s">
        <v>34</v>
      </c>
      <c r="AD218" s="13" t="s">
        <v>34</v>
      </c>
    </row>
    <row r="219" spans="1:30">
      <c r="A219" s="273"/>
      <c r="B219" s="27" t="s">
        <v>140</v>
      </c>
      <c r="C219" s="31">
        <v>2.74</v>
      </c>
      <c r="D219" s="42">
        <v>1.54</v>
      </c>
      <c r="E219" s="13" t="s">
        <v>34</v>
      </c>
      <c r="F219" s="13" t="s">
        <v>34</v>
      </c>
      <c r="G219" s="13" t="s">
        <v>34</v>
      </c>
      <c r="H219" s="13" t="s">
        <v>34</v>
      </c>
      <c r="I219" s="13" t="s">
        <v>34</v>
      </c>
      <c r="J219" s="13" t="s">
        <v>34</v>
      </c>
      <c r="K219" s="13" t="s">
        <v>34</v>
      </c>
      <c r="L219" s="13" t="s">
        <v>34</v>
      </c>
      <c r="M219" s="13" t="s">
        <v>34</v>
      </c>
      <c r="N219" s="13" t="s">
        <v>34</v>
      </c>
      <c r="O219" s="13" t="s">
        <v>34</v>
      </c>
      <c r="P219" s="13" t="s">
        <v>34</v>
      </c>
      <c r="Q219" s="13" t="s">
        <v>34</v>
      </c>
      <c r="R219" s="13" t="s">
        <v>34</v>
      </c>
      <c r="S219" s="13" t="s">
        <v>34</v>
      </c>
      <c r="T219" s="13" t="s">
        <v>34</v>
      </c>
      <c r="U219" s="13" t="s">
        <v>34</v>
      </c>
      <c r="V219" s="13" t="s">
        <v>34</v>
      </c>
      <c r="W219" s="13" t="s">
        <v>34</v>
      </c>
      <c r="X219" s="13" t="s">
        <v>34</v>
      </c>
      <c r="Y219" s="13" t="s">
        <v>34</v>
      </c>
      <c r="Z219" s="13" t="s">
        <v>34</v>
      </c>
      <c r="AA219" s="13" t="s">
        <v>34</v>
      </c>
      <c r="AB219" s="13" t="s">
        <v>34</v>
      </c>
      <c r="AC219" s="13" t="s">
        <v>34</v>
      </c>
      <c r="AD219" s="13" t="s">
        <v>34</v>
      </c>
    </row>
    <row r="220" spans="1:30">
      <c r="A220" s="273"/>
      <c r="B220" s="27" t="s">
        <v>117</v>
      </c>
      <c r="C220" s="31">
        <v>0.41</v>
      </c>
      <c r="D220" s="42">
        <v>0.6</v>
      </c>
      <c r="E220" s="13" t="s">
        <v>34</v>
      </c>
      <c r="F220" s="13" t="s">
        <v>34</v>
      </c>
      <c r="G220" s="13" t="s">
        <v>34</v>
      </c>
      <c r="H220" s="13" t="s">
        <v>34</v>
      </c>
      <c r="I220" s="13" t="s">
        <v>34</v>
      </c>
      <c r="J220" s="13" t="s">
        <v>34</v>
      </c>
      <c r="K220" s="13" t="s">
        <v>34</v>
      </c>
      <c r="L220" s="13" t="s">
        <v>34</v>
      </c>
      <c r="M220" s="13" t="s">
        <v>34</v>
      </c>
      <c r="N220" s="13" t="s">
        <v>34</v>
      </c>
      <c r="O220" s="13" t="s">
        <v>34</v>
      </c>
      <c r="P220" s="13" t="s">
        <v>34</v>
      </c>
      <c r="Q220" s="13" t="s">
        <v>34</v>
      </c>
      <c r="R220" s="13" t="s">
        <v>34</v>
      </c>
      <c r="S220" s="13" t="s">
        <v>34</v>
      </c>
      <c r="T220" s="13" t="s">
        <v>34</v>
      </c>
      <c r="U220" s="13" t="s">
        <v>34</v>
      </c>
      <c r="V220" s="13" t="s">
        <v>34</v>
      </c>
      <c r="W220" s="13" t="s">
        <v>34</v>
      </c>
      <c r="X220" s="13" t="s">
        <v>34</v>
      </c>
      <c r="Y220" s="13" t="s">
        <v>34</v>
      </c>
      <c r="Z220" s="13" t="s">
        <v>34</v>
      </c>
      <c r="AA220" s="13" t="s">
        <v>34</v>
      </c>
      <c r="AB220" s="13" t="s">
        <v>34</v>
      </c>
      <c r="AC220" s="13" t="s">
        <v>34</v>
      </c>
      <c r="AD220" s="13" t="s">
        <v>34</v>
      </c>
    </row>
    <row r="221" spans="1:30">
      <c r="A221" s="274"/>
      <c r="B221" s="27" t="s">
        <v>128</v>
      </c>
      <c r="C221" s="31">
        <v>0.45</v>
      </c>
      <c r="D221" s="42">
        <v>0.64</v>
      </c>
      <c r="E221" s="13" t="s">
        <v>34</v>
      </c>
      <c r="F221" s="13" t="s">
        <v>34</v>
      </c>
      <c r="G221" s="13" t="s">
        <v>34</v>
      </c>
      <c r="H221" s="13" t="s">
        <v>34</v>
      </c>
      <c r="I221" s="13" t="s">
        <v>34</v>
      </c>
      <c r="J221" s="13" t="s">
        <v>34</v>
      </c>
      <c r="K221" s="13" t="s">
        <v>34</v>
      </c>
      <c r="L221" s="13" t="s">
        <v>34</v>
      </c>
      <c r="M221" s="13" t="s">
        <v>34</v>
      </c>
      <c r="N221" s="13" t="s">
        <v>34</v>
      </c>
      <c r="O221" s="13" t="s">
        <v>34</v>
      </c>
      <c r="P221" s="13" t="s">
        <v>34</v>
      </c>
      <c r="Q221" s="13" t="s">
        <v>34</v>
      </c>
      <c r="R221" s="13" t="s">
        <v>34</v>
      </c>
      <c r="S221" s="13" t="s">
        <v>34</v>
      </c>
      <c r="T221" s="13" t="s">
        <v>34</v>
      </c>
      <c r="U221" s="13" t="s">
        <v>34</v>
      </c>
      <c r="V221" s="13" t="s">
        <v>34</v>
      </c>
      <c r="W221" s="13" t="s">
        <v>34</v>
      </c>
      <c r="X221" s="13" t="s">
        <v>34</v>
      </c>
      <c r="Y221" s="13" t="s">
        <v>34</v>
      </c>
      <c r="Z221" s="13" t="s">
        <v>34</v>
      </c>
      <c r="AA221" s="13" t="s">
        <v>34</v>
      </c>
      <c r="AB221" s="13" t="s">
        <v>34</v>
      </c>
      <c r="AC221" s="13" t="s">
        <v>34</v>
      </c>
      <c r="AD221" s="13" t="s">
        <v>34</v>
      </c>
    </row>
    <row r="222" spans="1:30">
      <c r="A222" s="273" t="s">
        <v>153</v>
      </c>
      <c r="B222" s="27" t="s">
        <v>139</v>
      </c>
      <c r="C222" s="31">
        <v>9.68</v>
      </c>
      <c r="D222" s="28">
        <v>0</v>
      </c>
      <c r="E222" s="13" t="s">
        <v>34</v>
      </c>
      <c r="F222" s="13" t="s">
        <v>34</v>
      </c>
      <c r="G222" s="13" t="s">
        <v>34</v>
      </c>
      <c r="H222" s="13" t="s">
        <v>34</v>
      </c>
      <c r="I222" s="13" t="s">
        <v>34</v>
      </c>
      <c r="J222" s="13" t="s">
        <v>34</v>
      </c>
      <c r="K222" s="13" t="s">
        <v>34</v>
      </c>
      <c r="L222" s="13" t="s">
        <v>34</v>
      </c>
      <c r="M222" s="13" t="s">
        <v>34</v>
      </c>
      <c r="N222" s="13" t="s">
        <v>34</v>
      </c>
      <c r="O222" s="13" t="s">
        <v>34</v>
      </c>
      <c r="P222" s="13" t="s">
        <v>34</v>
      </c>
      <c r="Q222" s="13" t="s">
        <v>34</v>
      </c>
      <c r="R222" s="13" t="s">
        <v>34</v>
      </c>
      <c r="S222" s="13" t="s">
        <v>34</v>
      </c>
      <c r="T222" s="13" t="s">
        <v>34</v>
      </c>
      <c r="U222" s="13" t="s">
        <v>34</v>
      </c>
      <c r="V222" s="13" t="s">
        <v>34</v>
      </c>
      <c r="W222" s="13" t="s">
        <v>34</v>
      </c>
      <c r="X222" s="13" t="s">
        <v>34</v>
      </c>
      <c r="Y222" s="13" t="s">
        <v>34</v>
      </c>
      <c r="Z222" s="13" t="s">
        <v>34</v>
      </c>
      <c r="AA222" s="13" t="s">
        <v>34</v>
      </c>
      <c r="AB222" s="13" t="s">
        <v>34</v>
      </c>
      <c r="AC222" s="13" t="s">
        <v>34</v>
      </c>
      <c r="AD222" s="13" t="s">
        <v>34</v>
      </c>
    </row>
    <row r="223" spans="1:30">
      <c r="A223" s="273"/>
      <c r="B223" s="27" t="s">
        <v>140</v>
      </c>
      <c r="C223" s="31">
        <v>3.24</v>
      </c>
      <c r="D223" s="42">
        <v>2.0499999999999998</v>
      </c>
      <c r="E223" s="13" t="s">
        <v>34</v>
      </c>
      <c r="F223" s="13" t="s">
        <v>34</v>
      </c>
      <c r="G223" s="13" t="s">
        <v>34</v>
      </c>
      <c r="H223" s="13" t="s">
        <v>34</v>
      </c>
      <c r="I223" s="13" t="s">
        <v>34</v>
      </c>
      <c r="J223" s="13" t="s">
        <v>34</v>
      </c>
      <c r="K223" s="13" t="s">
        <v>34</v>
      </c>
      <c r="L223" s="13" t="s">
        <v>34</v>
      </c>
      <c r="M223" s="13" t="s">
        <v>34</v>
      </c>
      <c r="N223" s="13" t="s">
        <v>34</v>
      </c>
      <c r="O223" s="13" t="s">
        <v>34</v>
      </c>
      <c r="P223" s="13" t="s">
        <v>34</v>
      </c>
      <c r="Q223" s="13" t="s">
        <v>34</v>
      </c>
      <c r="R223" s="13" t="s">
        <v>34</v>
      </c>
      <c r="S223" s="13" t="s">
        <v>34</v>
      </c>
      <c r="T223" s="13" t="s">
        <v>34</v>
      </c>
      <c r="U223" s="13" t="s">
        <v>34</v>
      </c>
      <c r="V223" s="13" t="s">
        <v>34</v>
      </c>
      <c r="W223" s="13" t="s">
        <v>34</v>
      </c>
      <c r="X223" s="13" t="s">
        <v>34</v>
      </c>
      <c r="Y223" s="13" t="s">
        <v>34</v>
      </c>
      <c r="Z223" s="13" t="s">
        <v>34</v>
      </c>
      <c r="AA223" s="13" t="s">
        <v>34</v>
      </c>
      <c r="AB223" s="13" t="s">
        <v>34</v>
      </c>
      <c r="AC223" s="13" t="s">
        <v>34</v>
      </c>
      <c r="AD223" s="13" t="s">
        <v>34</v>
      </c>
    </row>
    <row r="224" spans="1:30">
      <c r="A224" s="274"/>
      <c r="B224" s="27" t="s">
        <v>117</v>
      </c>
      <c r="C224" s="31">
        <v>0.48</v>
      </c>
      <c r="D224" s="42">
        <v>1.27</v>
      </c>
      <c r="E224" s="13" t="s">
        <v>34</v>
      </c>
      <c r="F224" s="13" t="s">
        <v>34</v>
      </c>
      <c r="G224" s="13" t="s">
        <v>34</v>
      </c>
      <c r="H224" s="13" t="s">
        <v>34</v>
      </c>
      <c r="I224" s="13" t="s">
        <v>34</v>
      </c>
      <c r="J224" s="13" t="s">
        <v>34</v>
      </c>
      <c r="K224" s="13" t="s">
        <v>34</v>
      </c>
      <c r="L224" s="13" t="s">
        <v>34</v>
      </c>
      <c r="M224" s="13" t="s">
        <v>34</v>
      </c>
      <c r="N224" s="13" t="s">
        <v>34</v>
      </c>
      <c r="O224" s="13" t="s">
        <v>34</v>
      </c>
      <c r="P224" s="13" t="s">
        <v>34</v>
      </c>
      <c r="Q224" s="13" t="s">
        <v>34</v>
      </c>
      <c r="R224" s="13" t="s">
        <v>34</v>
      </c>
      <c r="S224" s="13" t="s">
        <v>34</v>
      </c>
      <c r="T224" s="13" t="s">
        <v>34</v>
      </c>
      <c r="U224" s="13" t="s">
        <v>34</v>
      </c>
      <c r="V224" s="13" t="s">
        <v>34</v>
      </c>
      <c r="W224" s="13" t="s">
        <v>34</v>
      </c>
      <c r="X224" s="13" t="s">
        <v>34</v>
      </c>
      <c r="Y224" s="13" t="s">
        <v>34</v>
      </c>
      <c r="Z224" s="13" t="s">
        <v>34</v>
      </c>
      <c r="AA224" s="13" t="s">
        <v>34</v>
      </c>
      <c r="AB224" s="13" t="s">
        <v>34</v>
      </c>
      <c r="AC224" s="13" t="s">
        <v>34</v>
      </c>
      <c r="AD224" s="13" t="s">
        <v>34</v>
      </c>
    </row>
    <row r="225" spans="1:30">
      <c r="A225" s="273" t="s">
        <v>154</v>
      </c>
      <c r="B225" s="27" t="s">
        <v>151</v>
      </c>
      <c r="C225" s="31">
        <v>3.24</v>
      </c>
      <c r="D225" s="42">
        <v>1.81</v>
      </c>
      <c r="E225" s="13" t="s">
        <v>34</v>
      </c>
      <c r="F225" s="13" t="s">
        <v>34</v>
      </c>
      <c r="G225" s="13" t="s">
        <v>34</v>
      </c>
      <c r="H225" s="13" t="s">
        <v>34</v>
      </c>
      <c r="I225" s="13" t="s">
        <v>34</v>
      </c>
      <c r="J225" s="13" t="s">
        <v>34</v>
      </c>
      <c r="K225" s="13" t="s">
        <v>34</v>
      </c>
      <c r="L225" s="13" t="s">
        <v>34</v>
      </c>
      <c r="M225" s="13" t="s">
        <v>34</v>
      </c>
      <c r="N225" s="13" t="s">
        <v>34</v>
      </c>
      <c r="O225" s="13" t="s">
        <v>34</v>
      </c>
      <c r="P225" s="13" t="s">
        <v>34</v>
      </c>
      <c r="Q225" s="13" t="s">
        <v>34</v>
      </c>
      <c r="R225" s="13" t="s">
        <v>34</v>
      </c>
      <c r="S225" s="13" t="s">
        <v>34</v>
      </c>
      <c r="T225" s="13" t="s">
        <v>34</v>
      </c>
      <c r="U225" s="13" t="s">
        <v>34</v>
      </c>
      <c r="V225" s="13" t="s">
        <v>34</v>
      </c>
      <c r="W225" s="13" t="s">
        <v>34</v>
      </c>
      <c r="X225" s="13" t="s">
        <v>34</v>
      </c>
      <c r="Y225" s="13" t="s">
        <v>34</v>
      </c>
      <c r="Z225" s="13" t="s">
        <v>34</v>
      </c>
      <c r="AA225" s="13" t="s">
        <v>34</v>
      </c>
      <c r="AB225" s="13" t="s">
        <v>34</v>
      </c>
      <c r="AC225" s="13" t="s">
        <v>34</v>
      </c>
      <c r="AD225" s="13" t="s">
        <v>34</v>
      </c>
    </row>
    <row r="226" spans="1:30">
      <c r="A226" s="273"/>
      <c r="B226" s="27" t="s">
        <v>117</v>
      </c>
      <c r="C226" s="31">
        <v>0.38</v>
      </c>
      <c r="D226" s="42">
        <v>0.95</v>
      </c>
      <c r="E226" s="13" t="s">
        <v>34</v>
      </c>
      <c r="F226" s="13" t="s">
        <v>34</v>
      </c>
      <c r="G226" s="13" t="s">
        <v>34</v>
      </c>
      <c r="H226" s="13" t="s">
        <v>34</v>
      </c>
      <c r="I226" s="13" t="s">
        <v>34</v>
      </c>
      <c r="J226" s="13" t="s">
        <v>34</v>
      </c>
      <c r="K226" s="13" t="s">
        <v>34</v>
      </c>
      <c r="L226" s="13" t="s">
        <v>34</v>
      </c>
      <c r="M226" s="13" t="s">
        <v>34</v>
      </c>
      <c r="N226" s="13" t="s">
        <v>34</v>
      </c>
      <c r="O226" s="13" t="s">
        <v>34</v>
      </c>
      <c r="P226" s="13" t="s">
        <v>34</v>
      </c>
      <c r="Q226" s="13" t="s">
        <v>34</v>
      </c>
      <c r="R226" s="13" t="s">
        <v>34</v>
      </c>
      <c r="S226" s="13" t="s">
        <v>34</v>
      </c>
      <c r="T226" s="13" t="s">
        <v>34</v>
      </c>
      <c r="U226" s="13" t="s">
        <v>34</v>
      </c>
      <c r="V226" s="13" t="s">
        <v>34</v>
      </c>
      <c r="W226" s="13" t="s">
        <v>34</v>
      </c>
      <c r="X226" s="13" t="s">
        <v>34</v>
      </c>
      <c r="Y226" s="13" t="s">
        <v>34</v>
      </c>
      <c r="Z226" s="13" t="s">
        <v>34</v>
      </c>
      <c r="AA226" s="13" t="s">
        <v>34</v>
      </c>
      <c r="AB226" s="13" t="s">
        <v>34</v>
      </c>
      <c r="AC226" s="13" t="s">
        <v>34</v>
      </c>
      <c r="AD226" s="13" t="s">
        <v>34</v>
      </c>
    </row>
    <row r="227" spans="1:30">
      <c r="A227" s="274"/>
      <c r="B227" s="27" t="s">
        <v>128</v>
      </c>
      <c r="C227" s="31">
        <v>1.99</v>
      </c>
      <c r="D227" s="42">
        <v>0.01</v>
      </c>
      <c r="E227" s="13" t="s">
        <v>34</v>
      </c>
      <c r="F227" s="13" t="s">
        <v>34</v>
      </c>
      <c r="G227" s="13" t="s">
        <v>34</v>
      </c>
      <c r="H227" s="13" t="s">
        <v>34</v>
      </c>
      <c r="I227" s="13" t="s">
        <v>34</v>
      </c>
      <c r="J227" s="13" t="s">
        <v>34</v>
      </c>
      <c r="K227" s="13" t="s">
        <v>34</v>
      </c>
      <c r="L227" s="13" t="s">
        <v>34</v>
      </c>
      <c r="M227" s="13" t="s">
        <v>34</v>
      </c>
      <c r="N227" s="13" t="s">
        <v>34</v>
      </c>
      <c r="O227" s="13" t="s">
        <v>34</v>
      </c>
      <c r="P227" s="13" t="s">
        <v>34</v>
      </c>
      <c r="Q227" s="13" t="s">
        <v>34</v>
      </c>
      <c r="R227" s="13" t="s">
        <v>34</v>
      </c>
      <c r="S227" s="13" t="s">
        <v>34</v>
      </c>
      <c r="T227" s="13" t="s">
        <v>34</v>
      </c>
      <c r="U227" s="13" t="s">
        <v>34</v>
      </c>
      <c r="V227" s="13" t="s">
        <v>34</v>
      </c>
      <c r="W227" s="13" t="s">
        <v>34</v>
      </c>
      <c r="X227" s="13" t="s">
        <v>34</v>
      </c>
      <c r="Y227" s="13" t="s">
        <v>34</v>
      </c>
      <c r="Z227" s="13" t="s">
        <v>34</v>
      </c>
      <c r="AA227" s="13" t="s">
        <v>34</v>
      </c>
      <c r="AB227" s="13" t="s">
        <v>34</v>
      </c>
      <c r="AC227" s="13" t="s">
        <v>34</v>
      </c>
      <c r="AD227" s="13" t="s">
        <v>34</v>
      </c>
    </row>
    <row r="228" spans="1:30">
      <c r="A228" s="273" t="s">
        <v>155</v>
      </c>
      <c r="B228" s="27" t="s">
        <v>139</v>
      </c>
      <c r="C228" s="31">
        <v>17.61</v>
      </c>
      <c r="D228" s="42">
        <v>0.11</v>
      </c>
      <c r="E228" s="13" t="s">
        <v>34</v>
      </c>
      <c r="F228" s="13" t="s">
        <v>34</v>
      </c>
      <c r="G228" s="13" t="s">
        <v>34</v>
      </c>
      <c r="H228" s="13" t="s">
        <v>34</v>
      </c>
      <c r="I228" s="13" t="s">
        <v>34</v>
      </c>
      <c r="J228" s="13" t="s">
        <v>34</v>
      </c>
      <c r="K228" s="13" t="s">
        <v>34</v>
      </c>
      <c r="L228" s="13" t="s">
        <v>34</v>
      </c>
      <c r="M228" s="13" t="s">
        <v>34</v>
      </c>
      <c r="N228" s="13" t="s">
        <v>34</v>
      </c>
      <c r="O228" s="13" t="s">
        <v>34</v>
      </c>
      <c r="P228" s="13" t="s">
        <v>34</v>
      </c>
      <c r="Q228" s="13" t="s">
        <v>34</v>
      </c>
      <c r="R228" s="13" t="s">
        <v>34</v>
      </c>
      <c r="S228" s="13" t="s">
        <v>34</v>
      </c>
      <c r="T228" s="13" t="s">
        <v>34</v>
      </c>
      <c r="U228" s="13" t="s">
        <v>34</v>
      </c>
      <c r="V228" s="13" t="s">
        <v>34</v>
      </c>
      <c r="W228" s="13" t="s">
        <v>34</v>
      </c>
      <c r="X228" s="13" t="s">
        <v>34</v>
      </c>
      <c r="Y228" s="13" t="s">
        <v>34</v>
      </c>
      <c r="Z228" s="13" t="s">
        <v>34</v>
      </c>
      <c r="AA228" s="13" t="s">
        <v>34</v>
      </c>
      <c r="AB228" s="13" t="s">
        <v>34</v>
      </c>
      <c r="AC228" s="13" t="s">
        <v>34</v>
      </c>
      <c r="AD228" s="13" t="s">
        <v>34</v>
      </c>
    </row>
    <row r="229" spans="1:30">
      <c r="A229" s="273"/>
      <c r="B229" s="27" t="s">
        <v>140</v>
      </c>
      <c r="C229" s="31">
        <v>2.87</v>
      </c>
      <c r="D229" s="42">
        <v>1.5</v>
      </c>
      <c r="E229" s="13" t="s">
        <v>34</v>
      </c>
      <c r="F229" s="13" t="s">
        <v>34</v>
      </c>
      <c r="G229" s="13" t="s">
        <v>34</v>
      </c>
      <c r="H229" s="13" t="s">
        <v>34</v>
      </c>
      <c r="I229" s="13" t="s">
        <v>34</v>
      </c>
      <c r="J229" s="13" t="s">
        <v>34</v>
      </c>
      <c r="K229" s="13" t="s">
        <v>34</v>
      </c>
      <c r="L229" s="13" t="s">
        <v>34</v>
      </c>
      <c r="M229" s="13" t="s">
        <v>34</v>
      </c>
      <c r="N229" s="13" t="s">
        <v>34</v>
      </c>
      <c r="O229" s="13" t="s">
        <v>34</v>
      </c>
      <c r="P229" s="13" t="s">
        <v>34</v>
      </c>
      <c r="Q229" s="13" t="s">
        <v>34</v>
      </c>
      <c r="R229" s="13" t="s">
        <v>34</v>
      </c>
      <c r="S229" s="13" t="s">
        <v>34</v>
      </c>
      <c r="T229" s="13" t="s">
        <v>34</v>
      </c>
      <c r="U229" s="13" t="s">
        <v>34</v>
      </c>
      <c r="V229" s="13" t="s">
        <v>34</v>
      </c>
      <c r="W229" s="13" t="s">
        <v>34</v>
      </c>
      <c r="X229" s="13" t="s">
        <v>34</v>
      </c>
      <c r="Y229" s="13" t="s">
        <v>34</v>
      </c>
      <c r="Z229" s="13" t="s">
        <v>34</v>
      </c>
      <c r="AA229" s="13" t="s">
        <v>34</v>
      </c>
      <c r="AB229" s="13" t="s">
        <v>34</v>
      </c>
      <c r="AC229" s="13" t="s">
        <v>34</v>
      </c>
      <c r="AD229" s="13" t="s">
        <v>34</v>
      </c>
    </row>
    <row r="230" spans="1:30">
      <c r="A230" s="273"/>
      <c r="B230" s="27" t="s">
        <v>117</v>
      </c>
      <c r="C230" s="31">
        <v>0.73</v>
      </c>
      <c r="D230" s="42">
        <v>0.66</v>
      </c>
      <c r="E230" s="13" t="s">
        <v>34</v>
      </c>
      <c r="F230" s="13" t="s">
        <v>34</v>
      </c>
      <c r="G230" s="13" t="s">
        <v>34</v>
      </c>
      <c r="H230" s="13" t="s">
        <v>34</v>
      </c>
      <c r="I230" s="13" t="s">
        <v>34</v>
      </c>
      <c r="J230" s="13" t="s">
        <v>34</v>
      </c>
      <c r="K230" s="13" t="s">
        <v>34</v>
      </c>
      <c r="L230" s="13" t="s">
        <v>34</v>
      </c>
      <c r="M230" s="13" t="s">
        <v>34</v>
      </c>
      <c r="N230" s="13" t="s">
        <v>34</v>
      </c>
      <c r="O230" s="13" t="s">
        <v>34</v>
      </c>
      <c r="P230" s="13" t="s">
        <v>34</v>
      </c>
      <c r="Q230" s="13" t="s">
        <v>34</v>
      </c>
      <c r="R230" s="13" t="s">
        <v>34</v>
      </c>
      <c r="S230" s="13" t="s">
        <v>34</v>
      </c>
      <c r="T230" s="13" t="s">
        <v>34</v>
      </c>
      <c r="U230" s="13" t="s">
        <v>34</v>
      </c>
      <c r="V230" s="13" t="s">
        <v>34</v>
      </c>
      <c r="W230" s="13" t="s">
        <v>34</v>
      </c>
      <c r="X230" s="13" t="s">
        <v>34</v>
      </c>
      <c r="Y230" s="13" t="s">
        <v>34</v>
      </c>
      <c r="Z230" s="13" t="s">
        <v>34</v>
      </c>
      <c r="AA230" s="13" t="s">
        <v>34</v>
      </c>
      <c r="AB230" s="13" t="s">
        <v>34</v>
      </c>
      <c r="AC230" s="13" t="s">
        <v>34</v>
      </c>
      <c r="AD230" s="13" t="s">
        <v>34</v>
      </c>
    </row>
    <row r="231" spans="1:30">
      <c r="A231" s="275"/>
      <c r="B231" s="33" t="s">
        <v>128</v>
      </c>
      <c r="C231" s="89">
        <v>0.43</v>
      </c>
      <c r="D231" s="45">
        <v>0.6</v>
      </c>
      <c r="E231" s="13" t="s">
        <v>34</v>
      </c>
      <c r="F231" s="13" t="s">
        <v>34</v>
      </c>
      <c r="G231" s="13" t="s">
        <v>34</v>
      </c>
      <c r="H231" s="13" t="s">
        <v>34</v>
      </c>
      <c r="I231" s="13" t="s">
        <v>34</v>
      </c>
      <c r="J231" s="13" t="s">
        <v>34</v>
      </c>
      <c r="K231" s="13" t="s">
        <v>34</v>
      </c>
      <c r="L231" s="13" t="s">
        <v>34</v>
      </c>
      <c r="M231" s="13" t="s">
        <v>34</v>
      </c>
      <c r="N231" s="13" t="s">
        <v>34</v>
      </c>
      <c r="O231" s="13" t="s">
        <v>34</v>
      </c>
      <c r="P231" s="13" t="s">
        <v>34</v>
      </c>
      <c r="Q231" s="13" t="s">
        <v>34</v>
      </c>
      <c r="R231" s="13" t="s">
        <v>34</v>
      </c>
      <c r="S231" s="13" t="s">
        <v>34</v>
      </c>
      <c r="T231" s="13" t="s">
        <v>34</v>
      </c>
      <c r="U231" s="13" t="s">
        <v>34</v>
      </c>
      <c r="V231" s="13" t="s">
        <v>34</v>
      </c>
      <c r="W231" s="13" t="s">
        <v>34</v>
      </c>
      <c r="X231" s="13" t="s">
        <v>34</v>
      </c>
      <c r="Y231" s="13" t="s">
        <v>34</v>
      </c>
      <c r="Z231" s="13" t="s">
        <v>34</v>
      </c>
      <c r="AA231" s="13" t="s">
        <v>34</v>
      </c>
      <c r="AB231" s="13" t="s">
        <v>34</v>
      </c>
      <c r="AC231" s="13" t="s">
        <v>34</v>
      </c>
      <c r="AD231" s="13" t="s">
        <v>34</v>
      </c>
    </row>
    <row r="232" spans="1:30">
      <c r="A232" s="15" t="s">
        <v>34</v>
      </c>
      <c r="B232" s="13" t="s">
        <v>34</v>
      </c>
      <c r="C232" s="13" t="s">
        <v>34</v>
      </c>
      <c r="D232" s="13" t="s">
        <v>34</v>
      </c>
      <c r="E232" s="13" t="s">
        <v>34</v>
      </c>
      <c r="F232" s="13" t="s">
        <v>34</v>
      </c>
      <c r="G232" s="13" t="s">
        <v>34</v>
      </c>
      <c r="H232" s="13" t="s">
        <v>34</v>
      </c>
      <c r="I232" s="13" t="s">
        <v>34</v>
      </c>
      <c r="J232" s="13" t="s">
        <v>34</v>
      </c>
      <c r="K232" s="13" t="s">
        <v>34</v>
      </c>
      <c r="L232" s="13" t="s">
        <v>34</v>
      </c>
      <c r="M232" s="13" t="s">
        <v>34</v>
      </c>
      <c r="N232" s="13" t="s">
        <v>34</v>
      </c>
      <c r="O232" s="13" t="s">
        <v>34</v>
      </c>
      <c r="P232" s="13" t="s">
        <v>34</v>
      </c>
      <c r="Q232" s="13" t="s">
        <v>34</v>
      </c>
      <c r="R232" s="13" t="s">
        <v>34</v>
      </c>
      <c r="S232" s="13" t="s">
        <v>34</v>
      </c>
      <c r="T232" s="13" t="s">
        <v>34</v>
      </c>
      <c r="U232" s="13" t="s">
        <v>34</v>
      </c>
      <c r="V232" s="13" t="s">
        <v>34</v>
      </c>
      <c r="W232" s="13" t="s">
        <v>34</v>
      </c>
      <c r="X232" s="13" t="s">
        <v>34</v>
      </c>
      <c r="Y232" s="13" t="s">
        <v>34</v>
      </c>
      <c r="Z232" s="13" t="s">
        <v>34</v>
      </c>
      <c r="AA232" s="13" t="s">
        <v>34</v>
      </c>
      <c r="AB232" s="13" t="s">
        <v>34</v>
      </c>
      <c r="AC232" s="13" t="s">
        <v>34</v>
      </c>
      <c r="AD232" s="13" t="s">
        <v>34</v>
      </c>
    </row>
    <row r="233" spans="1:30">
      <c r="A233" s="18" t="s">
        <v>156</v>
      </c>
      <c r="B233" s="18"/>
      <c r="C233" s="19" t="s">
        <v>34</v>
      </c>
      <c r="D233" s="19" t="s">
        <v>34</v>
      </c>
      <c r="E233" s="19" t="s">
        <v>34</v>
      </c>
      <c r="F233" s="19" t="s">
        <v>34</v>
      </c>
      <c r="G233" s="19" t="s">
        <v>34</v>
      </c>
      <c r="H233" s="19" t="s">
        <v>34</v>
      </c>
      <c r="I233" s="13" t="s">
        <v>34</v>
      </c>
      <c r="J233" s="13" t="s">
        <v>34</v>
      </c>
      <c r="K233" s="13" t="s">
        <v>34</v>
      </c>
      <c r="L233" s="13" t="s">
        <v>34</v>
      </c>
      <c r="M233" s="13" t="s">
        <v>34</v>
      </c>
      <c r="N233" s="13" t="s">
        <v>34</v>
      </c>
      <c r="O233" s="13" t="s">
        <v>34</v>
      </c>
      <c r="P233" s="13" t="s">
        <v>34</v>
      </c>
      <c r="Q233" s="13" t="s">
        <v>34</v>
      </c>
      <c r="R233" s="13" t="s">
        <v>34</v>
      </c>
      <c r="S233" s="13" t="s">
        <v>34</v>
      </c>
      <c r="T233" s="13" t="s">
        <v>34</v>
      </c>
      <c r="U233" s="13" t="s">
        <v>34</v>
      </c>
      <c r="V233" s="13" t="s">
        <v>34</v>
      </c>
      <c r="W233" s="13" t="s">
        <v>34</v>
      </c>
      <c r="X233" s="13" t="s">
        <v>34</v>
      </c>
      <c r="Y233" s="13" t="s">
        <v>34</v>
      </c>
      <c r="Z233" s="13" t="s">
        <v>34</v>
      </c>
      <c r="AA233" s="13" t="s">
        <v>34</v>
      </c>
      <c r="AB233" s="13" t="s">
        <v>34</v>
      </c>
      <c r="AC233" s="13" t="s">
        <v>34</v>
      </c>
      <c r="AD233" s="13" t="s">
        <v>34</v>
      </c>
    </row>
    <row r="234" spans="1:30">
      <c r="A234" s="95" t="s">
        <v>157</v>
      </c>
      <c r="B234" s="22" t="s">
        <v>158</v>
      </c>
      <c r="C234" s="13" t="s">
        <v>34</v>
      </c>
      <c r="D234" s="13" t="s">
        <v>34</v>
      </c>
      <c r="E234" s="13" t="s">
        <v>34</v>
      </c>
      <c r="F234" s="13" t="s">
        <v>34</v>
      </c>
      <c r="G234" s="13" t="s">
        <v>34</v>
      </c>
      <c r="H234" s="13" t="s">
        <v>34</v>
      </c>
      <c r="I234" s="13" t="s">
        <v>34</v>
      </c>
      <c r="J234" s="13" t="s">
        <v>34</v>
      </c>
      <c r="K234" s="13" t="s">
        <v>34</v>
      </c>
      <c r="L234" s="13" t="s">
        <v>34</v>
      </c>
      <c r="M234" s="13" t="s">
        <v>34</v>
      </c>
      <c r="N234" s="13" t="s">
        <v>34</v>
      </c>
      <c r="O234" s="13" t="s">
        <v>34</v>
      </c>
      <c r="P234" s="13" t="s">
        <v>34</v>
      </c>
      <c r="Q234" s="13" t="s">
        <v>34</v>
      </c>
      <c r="R234" s="13" t="s">
        <v>34</v>
      </c>
      <c r="S234" s="13" t="s">
        <v>34</v>
      </c>
      <c r="T234" s="13" t="s">
        <v>34</v>
      </c>
      <c r="U234" s="13" t="s">
        <v>34</v>
      </c>
      <c r="V234" s="13" t="s">
        <v>34</v>
      </c>
      <c r="W234" s="13" t="s">
        <v>34</v>
      </c>
      <c r="X234" s="13" t="s">
        <v>34</v>
      </c>
      <c r="Y234" s="13" t="s">
        <v>34</v>
      </c>
      <c r="Z234" s="13" t="s">
        <v>34</v>
      </c>
      <c r="AA234" s="13" t="s">
        <v>34</v>
      </c>
      <c r="AB234" s="13" t="s">
        <v>34</v>
      </c>
      <c r="AC234" s="13" t="s">
        <v>34</v>
      </c>
      <c r="AD234" s="13" t="s">
        <v>34</v>
      </c>
    </row>
    <row r="235" spans="1:30" ht="15.5">
      <c r="A235" s="197" t="s">
        <v>159</v>
      </c>
      <c r="B235" s="96">
        <v>1</v>
      </c>
      <c r="C235" s="13" t="s">
        <v>34</v>
      </c>
      <c r="D235" s="13" t="s">
        <v>34</v>
      </c>
      <c r="E235" s="13" t="s">
        <v>34</v>
      </c>
      <c r="F235" s="13" t="s">
        <v>34</v>
      </c>
      <c r="G235" s="13" t="s">
        <v>34</v>
      </c>
      <c r="H235" s="13" t="s">
        <v>34</v>
      </c>
      <c r="I235" s="13" t="s">
        <v>34</v>
      </c>
      <c r="J235" s="13" t="s">
        <v>34</v>
      </c>
      <c r="K235" s="13" t="s">
        <v>34</v>
      </c>
      <c r="L235" s="13" t="s">
        <v>34</v>
      </c>
      <c r="M235" s="13" t="s">
        <v>34</v>
      </c>
      <c r="N235" s="13" t="s">
        <v>34</v>
      </c>
      <c r="O235" s="13" t="s">
        <v>34</v>
      </c>
      <c r="P235" s="13" t="s">
        <v>34</v>
      </c>
      <c r="Q235" s="13" t="s">
        <v>34</v>
      </c>
      <c r="R235" s="13" t="s">
        <v>34</v>
      </c>
      <c r="S235" s="13" t="s">
        <v>34</v>
      </c>
      <c r="T235" s="13" t="s">
        <v>34</v>
      </c>
      <c r="U235" s="13" t="s">
        <v>34</v>
      </c>
      <c r="V235" s="13" t="s">
        <v>34</v>
      </c>
      <c r="W235" s="13" t="s">
        <v>34</v>
      </c>
      <c r="X235" s="13" t="s">
        <v>34</v>
      </c>
      <c r="Y235" s="13" t="s">
        <v>34</v>
      </c>
      <c r="Z235" s="13" t="s">
        <v>34</v>
      </c>
      <c r="AA235" s="13" t="s">
        <v>34</v>
      </c>
      <c r="AB235" s="13" t="s">
        <v>34</v>
      </c>
      <c r="AC235" s="13" t="s">
        <v>34</v>
      </c>
      <c r="AD235" s="13" t="s">
        <v>34</v>
      </c>
    </row>
    <row r="236" spans="1:30" ht="15.5">
      <c r="A236" s="97" t="s">
        <v>160</v>
      </c>
      <c r="B236" s="98">
        <v>25</v>
      </c>
      <c r="C236" s="13" t="s">
        <v>34</v>
      </c>
      <c r="D236" s="13" t="s">
        <v>34</v>
      </c>
      <c r="E236" s="13" t="s">
        <v>34</v>
      </c>
      <c r="F236" s="13" t="s">
        <v>34</v>
      </c>
      <c r="G236" s="13" t="s">
        <v>34</v>
      </c>
      <c r="H236" s="13" t="s">
        <v>34</v>
      </c>
      <c r="I236" s="13" t="s">
        <v>34</v>
      </c>
      <c r="J236" s="13" t="s">
        <v>34</v>
      </c>
      <c r="K236" s="13" t="s">
        <v>34</v>
      </c>
      <c r="L236" s="13" t="s">
        <v>34</v>
      </c>
      <c r="M236" s="13" t="s">
        <v>34</v>
      </c>
      <c r="N236" s="13" t="s">
        <v>34</v>
      </c>
      <c r="O236" s="13" t="s">
        <v>34</v>
      </c>
      <c r="P236" s="13" t="s">
        <v>34</v>
      </c>
      <c r="Q236" s="13" t="s">
        <v>34</v>
      </c>
      <c r="R236" s="13" t="s">
        <v>34</v>
      </c>
      <c r="S236" s="13" t="s">
        <v>34</v>
      </c>
      <c r="T236" s="13" t="s">
        <v>34</v>
      </c>
      <c r="U236" s="13" t="s">
        <v>34</v>
      </c>
      <c r="V236" s="13" t="s">
        <v>34</v>
      </c>
      <c r="W236" s="13" t="s">
        <v>34</v>
      </c>
      <c r="X236" s="13" t="s">
        <v>34</v>
      </c>
      <c r="Y236" s="13" t="s">
        <v>34</v>
      </c>
      <c r="Z236" s="13" t="s">
        <v>34</v>
      </c>
      <c r="AA236" s="13" t="s">
        <v>34</v>
      </c>
      <c r="AB236" s="13" t="s">
        <v>34</v>
      </c>
      <c r="AC236" s="13" t="s">
        <v>34</v>
      </c>
      <c r="AD236" s="13" t="s">
        <v>34</v>
      </c>
    </row>
    <row r="237" spans="1:30" ht="15.5">
      <c r="A237" s="97" t="s">
        <v>161</v>
      </c>
      <c r="B237" s="98">
        <v>298</v>
      </c>
      <c r="C237" s="13" t="s">
        <v>34</v>
      </c>
      <c r="D237" s="13" t="s">
        <v>34</v>
      </c>
      <c r="E237" s="13" t="s">
        <v>34</v>
      </c>
      <c r="F237" s="13" t="s">
        <v>34</v>
      </c>
      <c r="G237" s="13" t="s">
        <v>34</v>
      </c>
      <c r="H237" s="13" t="s">
        <v>34</v>
      </c>
      <c r="I237" s="13" t="s">
        <v>34</v>
      </c>
      <c r="J237" s="13" t="s">
        <v>34</v>
      </c>
      <c r="K237" s="13" t="s">
        <v>34</v>
      </c>
      <c r="L237" s="13" t="s">
        <v>34</v>
      </c>
      <c r="M237" s="13" t="s">
        <v>34</v>
      </c>
      <c r="N237" s="13" t="s">
        <v>34</v>
      </c>
      <c r="O237" s="13" t="s">
        <v>34</v>
      </c>
      <c r="P237" s="13" t="s">
        <v>34</v>
      </c>
      <c r="Q237" s="13" t="s">
        <v>34</v>
      </c>
      <c r="R237" s="13" t="s">
        <v>34</v>
      </c>
      <c r="S237" s="13" t="s">
        <v>34</v>
      </c>
      <c r="T237" s="13" t="s">
        <v>34</v>
      </c>
      <c r="U237" s="13" t="s">
        <v>34</v>
      </c>
      <c r="V237" s="13" t="s">
        <v>34</v>
      </c>
      <c r="W237" s="13" t="s">
        <v>34</v>
      </c>
      <c r="X237" s="13" t="s">
        <v>34</v>
      </c>
      <c r="Y237" s="13" t="s">
        <v>34</v>
      </c>
      <c r="Z237" s="13" t="s">
        <v>34</v>
      </c>
      <c r="AA237" s="13" t="s">
        <v>34</v>
      </c>
      <c r="AB237" s="13" t="s">
        <v>34</v>
      </c>
      <c r="AC237" s="13" t="s">
        <v>34</v>
      </c>
      <c r="AD237" s="13" t="s">
        <v>34</v>
      </c>
    </row>
    <row r="238" spans="1:30">
      <c r="A238" s="97" t="s">
        <v>10</v>
      </c>
      <c r="B238" s="99">
        <v>14800</v>
      </c>
      <c r="C238" s="13" t="s">
        <v>34</v>
      </c>
      <c r="D238" s="13" t="s">
        <v>34</v>
      </c>
      <c r="E238" s="13" t="s">
        <v>34</v>
      </c>
      <c r="F238" s="13" t="s">
        <v>34</v>
      </c>
      <c r="G238" s="13" t="s">
        <v>34</v>
      </c>
      <c r="H238" s="13" t="s">
        <v>34</v>
      </c>
      <c r="I238" s="13" t="s">
        <v>34</v>
      </c>
      <c r="J238" s="13" t="s">
        <v>34</v>
      </c>
      <c r="K238" s="13" t="s">
        <v>34</v>
      </c>
      <c r="L238" s="13" t="s">
        <v>34</v>
      </c>
      <c r="M238" s="13" t="s">
        <v>34</v>
      </c>
      <c r="N238" s="13" t="s">
        <v>34</v>
      </c>
      <c r="O238" s="13" t="s">
        <v>34</v>
      </c>
      <c r="P238" s="13" t="s">
        <v>34</v>
      </c>
      <c r="Q238" s="13" t="s">
        <v>34</v>
      </c>
      <c r="R238" s="13" t="s">
        <v>34</v>
      </c>
      <c r="S238" s="13" t="s">
        <v>34</v>
      </c>
      <c r="T238" s="13" t="s">
        <v>34</v>
      </c>
      <c r="U238" s="13" t="s">
        <v>34</v>
      </c>
      <c r="V238" s="13" t="s">
        <v>34</v>
      </c>
      <c r="W238" s="13" t="s">
        <v>34</v>
      </c>
      <c r="X238" s="13" t="s">
        <v>34</v>
      </c>
      <c r="Y238" s="13" t="s">
        <v>34</v>
      </c>
      <c r="Z238" s="13" t="s">
        <v>34</v>
      </c>
      <c r="AA238" s="13" t="s">
        <v>34</v>
      </c>
      <c r="AB238" s="13" t="s">
        <v>34</v>
      </c>
      <c r="AC238" s="13" t="s">
        <v>34</v>
      </c>
      <c r="AD238" s="13" t="s">
        <v>34</v>
      </c>
    </row>
    <row r="239" spans="1:30">
      <c r="A239" s="97" t="s">
        <v>11</v>
      </c>
      <c r="B239" s="98">
        <v>675</v>
      </c>
      <c r="C239" s="13" t="s">
        <v>34</v>
      </c>
      <c r="D239" s="13" t="s">
        <v>34</v>
      </c>
      <c r="E239" s="13" t="s">
        <v>34</v>
      </c>
      <c r="F239" s="13" t="s">
        <v>34</v>
      </c>
      <c r="G239" s="13" t="s">
        <v>34</v>
      </c>
      <c r="H239" s="13" t="s">
        <v>34</v>
      </c>
      <c r="I239" s="13" t="s">
        <v>34</v>
      </c>
      <c r="J239" s="13" t="s">
        <v>34</v>
      </c>
      <c r="K239" s="13" t="s">
        <v>34</v>
      </c>
      <c r="L239" s="13" t="s">
        <v>34</v>
      </c>
      <c r="M239" s="13" t="s">
        <v>34</v>
      </c>
      <c r="N239" s="13" t="s">
        <v>34</v>
      </c>
      <c r="O239" s="13" t="s">
        <v>34</v>
      </c>
      <c r="P239" s="13" t="s">
        <v>34</v>
      </c>
      <c r="Q239" s="13" t="s">
        <v>34</v>
      </c>
      <c r="R239" s="13" t="s">
        <v>34</v>
      </c>
      <c r="S239" s="13" t="s">
        <v>34</v>
      </c>
      <c r="T239" s="13" t="s">
        <v>34</v>
      </c>
      <c r="U239" s="13" t="s">
        <v>34</v>
      </c>
      <c r="V239" s="13" t="s">
        <v>34</v>
      </c>
      <c r="W239" s="13" t="s">
        <v>34</v>
      </c>
      <c r="X239" s="13" t="s">
        <v>34</v>
      </c>
      <c r="Y239" s="13" t="s">
        <v>34</v>
      </c>
      <c r="Z239" s="13" t="s">
        <v>34</v>
      </c>
      <c r="AA239" s="13" t="s">
        <v>34</v>
      </c>
      <c r="AB239" s="13" t="s">
        <v>34</v>
      </c>
      <c r="AC239" s="13" t="s">
        <v>34</v>
      </c>
      <c r="AD239" s="13" t="s">
        <v>34</v>
      </c>
    </row>
    <row r="240" spans="1:30">
      <c r="A240" s="97" t="s">
        <v>12</v>
      </c>
      <c r="B240" s="98">
        <v>92</v>
      </c>
      <c r="C240" s="13" t="s">
        <v>34</v>
      </c>
      <c r="D240" s="13" t="s">
        <v>34</v>
      </c>
      <c r="E240" s="13" t="s">
        <v>34</v>
      </c>
      <c r="F240" s="13" t="s">
        <v>34</v>
      </c>
      <c r="G240" s="13" t="s">
        <v>34</v>
      </c>
      <c r="H240" s="13" t="s">
        <v>34</v>
      </c>
      <c r="I240" s="13" t="s">
        <v>34</v>
      </c>
      <c r="J240" s="13" t="s">
        <v>34</v>
      </c>
      <c r="K240" s="13" t="s">
        <v>34</v>
      </c>
      <c r="L240" s="13" t="s">
        <v>34</v>
      </c>
      <c r="M240" s="13" t="s">
        <v>34</v>
      </c>
      <c r="N240" s="13" t="s">
        <v>34</v>
      </c>
      <c r="O240" s="13" t="s">
        <v>34</v>
      </c>
      <c r="P240" s="13" t="s">
        <v>34</v>
      </c>
      <c r="Q240" s="13" t="s">
        <v>34</v>
      </c>
      <c r="R240" s="13" t="s">
        <v>34</v>
      </c>
      <c r="S240" s="13" t="s">
        <v>34</v>
      </c>
      <c r="T240" s="13" t="s">
        <v>34</v>
      </c>
      <c r="U240" s="13" t="s">
        <v>34</v>
      </c>
      <c r="V240" s="13" t="s">
        <v>34</v>
      </c>
      <c r="W240" s="13" t="s">
        <v>34</v>
      </c>
      <c r="X240" s="13" t="s">
        <v>34</v>
      </c>
      <c r="Y240" s="13" t="s">
        <v>34</v>
      </c>
      <c r="Z240" s="13" t="s">
        <v>34</v>
      </c>
      <c r="AA240" s="13" t="s">
        <v>34</v>
      </c>
      <c r="AB240" s="13" t="s">
        <v>34</v>
      </c>
      <c r="AC240" s="13" t="s">
        <v>34</v>
      </c>
      <c r="AD240" s="13" t="s">
        <v>34</v>
      </c>
    </row>
    <row r="241" spans="1:256">
      <c r="A241" s="97" t="s">
        <v>13</v>
      </c>
      <c r="B241" s="99">
        <v>3500</v>
      </c>
      <c r="C241" s="13" t="s">
        <v>34</v>
      </c>
      <c r="D241" s="13" t="s">
        <v>34</v>
      </c>
      <c r="E241" s="13" t="s">
        <v>34</v>
      </c>
      <c r="F241" s="13" t="s">
        <v>34</v>
      </c>
      <c r="G241" s="13" t="s">
        <v>34</v>
      </c>
      <c r="H241" s="13" t="s">
        <v>34</v>
      </c>
      <c r="I241" s="13" t="s">
        <v>34</v>
      </c>
      <c r="J241" s="13" t="s">
        <v>34</v>
      </c>
      <c r="K241" s="13" t="s">
        <v>34</v>
      </c>
      <c r="L241" s="13" t="s">
        <v>34</v>
      </c>
      <c r="M241" s="13" t="s">
        <v>34</v>
      </c>
      <c r="N241" s="13" t="s">
        <v>34</v>
      </c>
      <c r="O241" s="13" t="s">
        <v>34</v>
      </c>
      <c r="P241" s="13" t="s">
        <v>34</v>
      </c>
      <c r="Q241" s="13" t="s">
        <v>34</v>
      </c>
      <c r="R241" s="13" t="s">
        <v>34</v>
      </c>
      <c r="S241" s="13" t="s">
        <v>34</v>
      </c>
      <c r="T241" s="13" t="s">
        <v>34</v>
      </c>
      <c r="U241" s="13" t="s">
        <v>34</v>
      </c>
      <c r="V241" s="13" t="s">
        <v>34</v>
      </c>
      <c r="W241" s="13" t="s">
        <v>34</v>
      </c>
      <c r="X241" s="13" t="s">
        <v>34</v>
      </c>
      <c r="Y241" s="13" t="s">
        <v>34</v>
      </c>
      <c r="Z241" s="13" t="s">
        <v>34</v>
      </c>
      <c r="AA241" s="13" t="s">
        <v>34</v>
      </c>
      <c r="AB241" s="13" t="s">
        <v>34</v>
      </c>
      <c r="AC241" s="13" t="s">
        <v>34</v>
      </c>
      <c r="AD241" s="13" t="s">
        <v>34</v>
      </c>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14"/>
      <c r="CA241" s="14"/>
      <c r="CB241" s="14"/>
      <c r="CC241" s="14"/>
      <c r="CD241" s="14"/>
      <c r="CE241" s="14"/>
      <c r="CF241" s="14"/>
      <c r="CG241" s="14"/>
      <c r="CH241" s="14"/>
      <c r="CI241" s="14"/>
      <c r="CJ241" s="14"/>
      <c r="CK241" s="14"/>
      <c r="CL241" s="14"/>
      <c r="CM241" s="14"/>
      <c r="CN241" s="14"/>
      <c r="CO241" s="14"/>
      <c r="CP241" s="14"/>
      <c r="CQ241" s="14"/>
      <c r="CR241" s="14"/>
      <c r="CS241" s="14"/>
      <c r="CT241" s="14"/>
      <c r="CU241" s="14"/>
      <c r="CV241" s="14"/>
      <c r="CW241" s="14"/>
      <c r="CX241" s="14"/>
      <c r="CY241" s="14"/>
      <c r="CZ241" s="14"/>
      <c r="DA241" s="14"/>
      <c r="DB241" s="14"/>
      <c r="DC241" s="14"/>
      <c r="DD241" s="14"/>
      <c r="DE241" s="14"/>
      <c r="DF241" s="14"/>
      <c r="DG241" s="14"/>
      <c r="DH241" s="14"/>
      <c r="DI241" s="14"/>
      <c r="DJ241" s="14"/>
      <c r="DK241" s="14"/>
      <c r="DL241" s="14"/>
      <c r="DM241" s="14"/>
      <c r="DN241" s="14"/>
      <c r="DO241" s="14"/>
      <c r="DP241" s="14"/>
      <c r="DQ241" s="14"/>
      <c r="DR241" s="14"/>
      <c r="DS241" s="14"/>
      <c r="DT241" s="14"/>
      <c r="DU241" s="14"/>
      <c r="DV241" s="14"/>
      <c r="DW241" s="14"/>
      <c r="DX241" s="14"/>
      <c r="DY241" s="14"/>
      <c r="DZ241" s="14"/>
      <c r="EA241" s="14"/>
      <c r="EB241" s="14"/>
      <c r="EC241" s="14"/>
      <c r="ED241" s="14"/>
      <c r="EE241" s="14"/>
      <c r="EF241" s="14"/>
      <c r="EG241" s="14"/>
      <c r="EH241" s="14"/>
      <c r="EI241" s="14"/>
      <c r="EJ241" s="14"/>
      <c r="EK241" s="14"/>
      <c r="EL241" s="14"/>
      <c r="EM241" s="14"/>
      <c r="EN241" s="14"/>
      <c r="EO241" s="14"/>
      <c r="EP241" s="14"/>
      <c r="EQ241" s="14"/>
      <c r="ER241" s="14"/>
      <c r="ES241" s="14"/>
      <c r="ET241" s="14"/>
      <c r="EU241" s="14"/>
      <c r="EV241" s="14"/>
      <c r="EW241" s="14"/>
      <c r="EX241" s="14"/>
      <c r="EY241" s="14"/>
      <c r="EZ241" s="14"/>
      <c r="FA241" s="14"/>
      <c r="FB241" s="14"/>
      <c r="FC241" s="14"/>
      <c r="FD241" s="14"/>
      <c r="FE241" s="14"/>
      <c r="FF241" s="14"/>
      <c r="FG241" s="14"/>
      <c r="FH241" s="14"/>
      <c r="FI241" s="14"/>
      <c r="FJ241" s="14"/>
      <c r="FK241" s="14"/>
      <c r="FL241" s="14"/>
      <c r="FM241" s="14"/>
      <c r="FN241" s="14"/>
      <c r="FO241" s="14"/>
      <c r="FP241" s="14"/>
      <c r="FQ241" s="14"/>
      <c r="FR241" s="14"/>
      <c r="FS241" s="14"/>
      <c r="FT241" s="14"/>
      <c r="FU241" s="14"/>
      <c r="FV241" s="14"/>
      <c r="FW241" s="14"/>
      <c r="FX241" s="14"/>
      <c r="FY241" s="14"/>
      <c r="FZ241" s="14"/>
      <c r="GA241" s="14"/>
      <c r="GB241" s="14"/>
      <c r="GC241" s="14"/>
      <c r="GD241" s="14"/>
      <c r="GE241" s="14"/>
      <c r="GF241" s="14"/>
      <c r="GG241" s="14"/>
      <c r="GH241" s="14"/>
      <c r="GI241" s="14"/>
      <c r="GJ241" s="14"/>
      <c r="GK241" s="14"/>
      <c r="GL241" s="14"/>
      <c r="GM241" s="14"/>
      <c r="GN241" s="14"/>
      <c r="GO241" s="14"/>
      <c r="GP241" s="14"/>
      <c r="GQ241" s="14"/>
      <c r="GR241" s="14"/>
      <c r="GS241" s="14"/>
      <c r="GT241" s="14"/>
      <c r="GU241" s="14"/>
      <c r="GV241" s="14"/>
      <c r="GW241" s="14"/>
      <c r="GX241" s="14"/>
      <c r="GY241" s="14"/>
      <c r="GZ241" s="14"/>
      <c r="HA241" s="14"/>
      <c r="HB241" s="14"/>
      <c r="HC241" s="14"/>
      <c r="HD241" s="14"/>
      <c r="HE241" s="14"/>
      <c r="HF241" s="14"/>
      <c r="HG241" s="14"/>
      <c r="HH241" s="14"/>
      <c r="HI241" s="14"/>
      <c r="HJ241" s="14"/>
      <c r="HK241" s="14"/>
      <c r="HL241" s="14"/>
      <c r="HM241" s="14"/>
      <c r="HN241" s="14"/>
      <c r="HO241" s="14"/>
      <c r="HP241" s="14"/>
      <c r="HQ241" s="14"/>
      <c r="HR241" s="14"/>
      <c r="HS241" s="14"/>
      <c r="HT241" s="14"/>
      <c r="HU241" s="14"/>
      <c r="HV241" s="14"/>
      <c r="HW241" s="14"/>
      <c r="HX241" s="14"/>
      <c r="HY241" s="14"/>
      <c r="HZ241" s="14"/>
      <c r="IA241" s="14"/>
      <c r="IB241" s="14"/>
      <c r="IC241" s="14"/>
      <c r="ID241" s="14"/>
      <c r="IE241" s="14"/>
      <c r="IF241" s="14"/>
      <c r="IG241" s="14"/>
      <c r="IH241" s="14"/>
      <c r="II241" s="14"/>
      <c r="IJ241" s="14"/>
      <c r="IK241" s="14"/>
      <c r="IL241" s="14"/>
      <c r="IM241" s="14"/>
      <c r="IN241" s="14"/>
      <c r="IO241" s="14"/>
      <c r="IP241" s="14"/>
      <c r="IQ241" s="14"/>
      <c r="IR241" s="14"/>
      <c r="IS241" s="14"/>
      <c r="IT241" s="14"/>
      <c r="IU241" s="14"/>
      <c r="IV241" s="14"/>
    </row>
    <row r="242" spans="1:256">
      <c r="A242" s="97" t="s">
        <v>162</v>
      </c>
      <c r="B242" s="99">
        <v>1100</v>
      </c>
      <c r="C242" s="13" t="s">
        <v>34</v>
      </c>
      <c r="D242" s="13" t="s">
        <v>34</v>
      </c>
      <c r="E242" s="13" t="s">
        <v>34</v>
      </c>
      <c r="F242" s="13" t="s">
        <v>34</v>
      </c>
      <c r="G242" s="13" t="s">
        <v>34</v>
      </c>
      <c r="H242" s="13" t="s">
        <v>34</v>
      </c>
      <c r="I242" s="13" t="s">
        <v>34</v>
      </c>
      <c r="J242" s="13" t="s">
        <v>34</v>
      </c>
      <c r="K242" s="13" t="s">
        <v>34</v>
      </c>
      <c r="L242" s="13" t="s">
        <v>34</v>
      </c>
      <c r="M242" s="13" t="s">
        <v>34</v>
      </c>
      <c r="N242" s="13" t="s">
        <v>34</v>
      </c>
      <c r="O242" s="13" t="s">
        <v>34</v>
      </c>
      <c r="P242" s="13" t="s">
        <v>34</v>
      </c>
      <c r="Q242" s="13" t="s">
        <v>34</v>
      </c>
      <c r="R242" s="13" t="s">
        <v>34</v>
      </c>
      <c r="S242" s="13" t="s">
        <v>34</v>
      </c>
      <c r="T242" s="13" t="s">
        <v>34</v>
      </c>
      <c r="U242" s="13" t="s">
        <v>34</v>
      </c>
      <c r="V242" s="13" t="s">
        <v>34</v>
      </c>
      <c r="W242" s="13" t="s">
        <v>34</v>
      </c>
      <c r="X242" s="13" t="s">
        <v>34</v>
      </c>
      <c r="Y242" s="13" t="s">
        <v>34</v>
      </c>
      <c r="Z242" s="13" t="s">
        <v>34</v>
      </c>
      <c r="AA242" s="13" t="s">
        <v>34</v>
      </c>
      <c r="AB242" s="13" t="s">
        <v>34</v>
      </c>
      <c r="AC242" s="13" t="s">
        <v>34</v>
      </c>
      <c r="AD242" s="13" t="s">
        <v>34</v>
      </c>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c r="BO242" s="14"/>
      <c r="BP242" s="14"/>
      <c r="BQ242" s="14"/>
      <c r="BR242" s="14"/>
      <c r="BS242" s="14"/>
      <c r="BT242" s="14"/>
      <c r="BU242" s="14"/>
      <c r="BV242" s="14"/>
      <c r="BW242" s="14"/>
      <c r="BX242" s="14"/>
      <c r="BY242" s="14"/>
      <c r="BZ242" s="14"/>
      <c r="CA242" s="14"/>
      <c r="CB242" s="14"/>
      <c r="CC242" s="14"/>
      <c r="CD242" s="14"/>
      <c r="CE242" s="14"/>
      <c r="CF242" s="14"/>
      <c r="CG242" s="14"/>
      <c r="CH242" s="14"/>
      <c r="CI242" s="14"/>
      <c r="CJ242" s="14"/>
      <c r="CK242" s="14"/>
      <c r="CL242" s="14"/>
      <c r="CM242" s="14"/>
      <c r="CN242" s="14"/>
      <c r="CO242" s="14"/>
      <c r="CP242" s="14"/>
      <c r="CQ242" s="14"/>
      <c r="CR242" s="14"/>
      <c r="CS242" s="14"/>
      <c r="CT242" s="14"/>
      <c r="CU242" s="14"/>
      <c r="CV242" s="14"/>
      <c r="CW242" s="14"/>
      <c r="CX242" s="14"/>
      <c r="CY242" s="14"/>
      <c r="CZ242" s="14"/>
      <c r="DA242" s="14"/>
      <c r="DB242" s="14"/>
      <c r="DC242" s="14"/>
      <c r="DD242" s="14"/>
      <c r="DE242" s="14"/>
      <c r="DF242" s="14"/>
      <c r="DG242" s="14"/>
      <c r="DH242" s="14"/>
      <c r="DI242" s="14"/>
      <c r="DJ242" s="14"/>
      <c r="DK242" s="14"/>
      <c r="DL242" s="14"/>
      <c r="DM242" s="14"/>
      <c r="DN242" s="14"/>
      <c r="DO242" s="14"/>
      <c r="DP242" s="14"/>
      <c r="DQ242" s="14"/>
      <c r="DR242" s="14"/>
      <c r="DS242" s="14"/>
      <c r="DT242" s="14"/>
      <c r="DU242" s="14"/>
      <c r="DV242" s="14"/>
      <c r="DW242" s="14"/>
      <c r="DX242" s="14"/>
      <c r="DY242" s="14"/>
      <c r="DZ242" s="14"/>
      <c r="EA242" s="14"/>
      <c r="EB242" s="14"/>
      <c r="EC242" s="14"/>
      <c r="ED242" s="14"/>
      <c r="EE242" s="14"/>
      <c r="EF242" s="14"/>
      <c r="EG242" s="14"/>
      <c r="EH242" s="14"/>
      <c r="EI242" s="14"/>
      <c r="EJ242" s="14"/>
      <c r="EK242" s="14"/>
      <c r="EL242" s="14"/>
      <c r="EM242" s="14"/>
      <c r="EN242" s="14"/>
      <c r="EO242" s="14"/>
      <c r="EP242" s="14"/>
      <c r="EQ242" s="14"/>
      <c r="ER242" s="14"/>
      <c r="ES242" s="14"/>
      <c r="ET242" s="14"/>
      <c r="EU242" s="14"/>
      <c r="EV242" s="14"/>
      <c r="EW242" s="14"/>
      <c r="EX242" s="14"/>
      <c r="EY242" s="14"/>
      <c r="EZ242" s="14"/>
      <c r="FA242" s="14"/>
      <c r="FB242" s="14"/>
      <c r="FC242" s="14"/>
      <c r="FD242" s="14"/>
      <c r="FE242" s="14"/>
      <c r="FF242" s="14"/>
      <c r="FG242" s="14"/>
      <c r="FH242" s="14"/>
      <c r="FI242" s="14"/>
      <c r="FJ242" s="14"/>
      <c r="FK242" s="14"/>
      <c r="FL242" s="14"/>
      <c r="FM242" s="14"/>
      <c r="FN242" s="14"/>
      <c r="FO242" s="14"/>
      <c r="FP242" s="14"/>
      <c r="FQ242" s="14"/>
      <c r="FR242" s="14"/>
      <c r="FS242" s="14"/>
      <c r="FT242" s="14"/>
      <c r="FU242" s="14"/>
      <c r="FV242" s="14"/>
      <c r="FW242" s="14"/>
      <c r="FX242" s="14"/>
      <c r="FY242" s="14"/>
      <c r="FZ242" s="14"/>
      <c r="GA242" s="14"/>
      <c r="GB242" s="14"/>
      <c r="GC242" s="14"/>
      <c r="GD242" s="14"/>
      <c r="GE242" s="14"/>
      <c r="GF242" s="14"/>
      <c r="GG242" s="14"/>
      <c r="GH242" s="14"/>
      <c r="GI242" s="14"/>
      <c r="GJ242" s="14"/>
      <c r="GK242" s="14"/>
      <c r="GL242" s="14"/>
      <c r="GM242" s="14"/>
      <c r="GN242" s="14"/>
      <c r="GO242" s="14"/>
      <c r="GP242" s="14"/>
      <c r="GQ242" s="14"/>
      <c r="GR242" s="14"/>
      <c r="GS242" s="14"/>
      <c r="GT242" s="14"/>
      <c r="GU242" s="14"/>
      <c r="GV242" s="14"/>
      <c r="GW242" s="14"/>
      <c r="GX242" s="14"/>
      <c r="GY242" s="14"/>
      <c r="GZ242" s="14"/>
      <c r="HA242" s="14"/>
      <c r="HB242" s="14"/>
      <c r="HC242" s="14"/>
      <c r="HD242" s="14"/>
      <c r="HE242" s="14"/>
      <c r="HF242" s="14"/>
      <c r="HG242" s="14"/>
      <c r="HH242" s="14"/>
      <c r="HI242" s="14"/>
      <c r="HJ242" s="14"/>
      <c r="HK242" s="14"/>
      <c r="HL242" s="14"/>
      <c r="HM242" s="14"/>
      <c r="HN242" s="14"/>
      <c r="HO242" s="14"/>
      <c r="HP242" s="14"/>
      <c r="HQ242" s="14"/>
      <c r="HR242" s="14"/>
      <c r="HS242" s="14"/>
      <c r="HT242" s="14"/>
      <c r="HU242" s="14"/>
      <c r="HV242" s="14"/>
      <c r="HW242" s="14"/>
      <c r="HX242" s="14"/>
      <c r="HY242" s="14"/>
      <c r="HZ242" s="14"/>
      <c r="IA242" s="14"/>
      <c r="IB242" s="14"/>
      <c r="IC242" s="14"/>
      <c r="ID242" s="14"/>
      <c r="IE242" s="14"/>
      <c r="IF242" s="14"/>
      <c r="IG242" s="14"/>
      <c r="IH242" s="14"/>
      <c r="II242" s="14"/>
      <c r="IJ242" s="14"/>
      <c r="IK242" s="14"/>
      <c r="IL242" s="14"/>
      <c r="IM242" s="14"/>
      <c r="IN242" s="14"/>
      <c r="IO242" s="14"/>
      <c r="IP242" s="14"/>
      <c r="IQ242" s="14"/>
      <c r="IR242" s="14"/>
      <c r="IS242" s="14"/>
      <c r="IT242" s="14"/>
      <c r="IU242" s="14"/>
      <c r="IV242" s="100">
        <v>1100</v>
      </c>
    </row>
    <row r="243" spans="1:256">
      <c r="A243" s="97" t="s">
        <v>14</v>
      </c>
      <c r="B243" s="99">
        <v>1430</v>
      </c>
      <c r="C243" s="13" t="s">
        <v>34</v>
      </c>
      <c r="D243" s="13" t="s">
        <v>34</v>
      </c>
      <c r="E243" s="13" t="s">
        <v>34</v>
      </c>
      <c r="F243" s="13" t="s">
        <v>34</v>
      </c>
      <c r="G243" s="13" t="s">
        <v>34</v>
      </c>
      <c r="H243" s="13" t="s">
        <v>34</v>
      </c>
      <c r="I243" s="13" t="s">
        <v>34</v>
      </c>
      <c r="J243" s="13" t="s">
        <v>34</v>
      </c>
      <c r="K243" s="13" t="s">
        <v>34</v>
      </c>
      <c r="L243" s="13" t="s">
        <v>34</v>
      </c>
      <c r="M243" s="13" t="s">
        <v>34</v>
      </c>
      <c r="N243" s="13" t="s">
        <v>34</v>
      </c>
      <c r="O243" s="13" t="s">
        <v>34</v>
      </c>
      <c r="P243" s="13" t="s">
        <v>34</v>
      </c>
      <c r="Q243" s="13" t="s">
        <v>34</v>
      </c>
      <c r="R243" s="13" t="s">
        <v>34</v>
      </c>
      <c r="S243" s="13" t="s">
        <v>34</v>
      </c>
      <c r="T243" s="13" t="s">
        <v>34</v>
      </c>
      <c r="U243" s="13" t="s">
        <v>34</v>
      </c>
      <c r="V243" s="13" t="s">
        <v>34</v>
      </c>
      <c r="W243" s="13" t="s">
        <v>34</v>
      </c>
      <c r="X243" s="13" t="s">
        <v>34</v>
      </c>
      <c r="Y243" s="13" t="s">
        <v>34</v>
      </c>
      <c r="Z243" s="13" t="s">
        <v>34</v>
      </c>
      <c r="AA243" s="13" t="s">
        <v>34</v>
      </c>
      <c r="AB243" s="13" t="s">
        <v>34</v>
      </c>
      <c r="AC243" s="13" t="s">
        <v>34</v>
      </c>
      <c r="AD243" s="13" t="s">
        <v>34</v>
      </c>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c r="BO243" s="14"/>
      <c r="BP243" s="14"/>
      <c r="BQ243" s="14"/>
      <c r="BR243" s="14"/>
      <c r="BS243" s="14"/>
      <c r="BT243" s="14"/>
      <c r="BU243" s="14"/>
      <c r="BV243" s="14"/>
      <c r="BW243" s="14"/>
      <c r="BX243" s="14"/>
      <c r="BY243" s="14"/>
      <c r="BZ243" s="14"/>
      <c r="CA243" s="14"/>
      <c r="CB243" s="14"/>
      <c r="CC243" s="14"/>
      <c r="CD243" s="14"/>
      <c r="CE243" s="14"/>
      <c r="CF243" s="14"/>
      <c r="CG243" s="14"/>
      <c r="CH243" s="14"/>
      <c r="CI243" s="14"/>
      <c r="CJ243" s="14"/>
      <c r="CK243" s="14"/>
      <c r="CL243" s="14"/>
      <c r="CM243" s="14"/>
      <c r="CN243" s="14"/>
      <c r="CO243" s="14"/>
      <c r="CP243" s="14"/>
      <c r="CQ243" s="14"/>
      <c r="CR243" s="14"/>
      <c r="CS243" s="14"/>
      <c r="CT243" s="14"/>
      <c r="CU243" s="14"/>
      <c r="CV243" s="14"/>
      <c r="CW243" s="14"/>
      <c r="CX243" s="14"/>
      <c r="CY243" s="14"/>
      <c r="CZ243" s="14"/>
      <c r="DA243" s="14"/>
      <c r="DB243" s="14"/>
      <c r="DC243" s="14"/>
      <c r="DD243" s="14"/>
      <c r="DE243" s="14"/>
      <c r="DF243" s="14"/>
      <c r="DG243" s="14"/>
      <c r="DH243" s="14"/>
      <c r="DI243" s="14"/>
      <c r="DJ243" s="14"/>
      <c r="DK243" s="14"/>
      <c r="DL243" s="14"/>
      <c r="DM243" s="14"/>
      <c r="DN243" s="14"/>
      <c r="DO243" s="14"/>
      <c r="DP243" s="14"/>
      <c r="DQ243" s="14"/>
      <c r="DR243" s="14"/>
      <c r="DS243" s="14"/>
      <c r="DT243" s="14"/>
      <c r="DU243" s="14"/>
      <c r="DV243" s="14"/>
      <c r="DW243" s="14"/>
      <c r="DX243" s="14"/>
      <c r="DY243" s="14"/>
      <c r="DZ243" s="14"/>
      <c r="EA243" s="14"/>
      <c r="EB243" s="14"/>
      <c r="EC243" s="14"/>
      <c r="ED243" s="14"/>
      <c r="EE243" s="14"/>
      <c r="EF243" s="14"/>
      <c r="EG243" s="14"/>
      <c r="EH243" s="14"/>
      <c r="EI243" s="14"/>
      <c r="EJ243" s="14"/>
      <c r="EK243" s="14"/>
      <c r="EL243" s="14"/>
      <c r="EM243" s="14"/>
      <c r="EN243" s="14"/>
      <c r="EO243" s="14"/>
      <c r="EP243" s="14"/>
      <c r="EQ243" s="14"/>
      <c r="ER243" s="14"/>
      <c r="ES243" s="14"/>
      <c r="ET243" s="14"/>
      <c r="EU243" s="14"/>
      <c r="EV243" s="14"/>
      <c r="EW243" s="14"/>
      <c r="EX243" s="14"/>
      <c r="EY243" s="14"/>
      <c r="EZ243" s="14"/>
      <c r="FA243" s="14"/>
      <c r="FB243" s="14"/>
      <c r="FC243" s="14"/>
      <c r="FD243" s="14"/>
      <c r="FE243" s="14"/>
      <c r="FF243" s="14"/>
      <c r="FG243" s="14"/>
      <c r="FH243" s="14"/>
      <c r="FI243" s="14"/>
      <c r="FJ243" s="14"/>
      <c r="FK243" s="14"/>
      <c r="FL243" s="14"/>
      <c r="FM243" s="14"/>
      <c r="FN243" s="14"/>
      <c r="FO243" s="14"/>
      <c r="FP243" s="14"/>
      <c r="FQ243" s="14"/>
      <c r="FR243" s="14"/>
      <c r="FS243" s="14"/>
      <c r="FT243" s="14"/>
      <c r="FU243" s="14"/>
      <c r="FV243" s="14"/>
      <c r="FW243" s="14"/>
      <c r="FX243" s="14"/>
      <c r="FY243" s="14"/>
      <c r="FZ243" s="14"/>
      <c r="GA243" s="14"/>
      <c r="GB243" s="14"/>
      <c r="GC243" s="14"/>
      <c r="GD243" s="14"/>
      <c r="GE243" s="14"/>
      <c r="GF243" s="14"/>
      <c r="GG243" s="14"/>
      <c r="GH243" s="14"/>
      <c r="GI243" s="14"/>
      <c r="GJ243" s="14"/>
      <c r="GK243" s="14"/>
      <c r="GL243" s="14"/>
      <c r="GM243" s="14"/>
      <c r="GN243" s="14"/>
      <c r="GO243" s="14"/>
      <c r="GP243" s="14"/>
      <c r="GQ243" s="14"/>
      <c r="GR243" s="14"/>
      <c r="GS243" s="14"/>
      <c r="GT243" s="14"/>
      <c r="GU243" s="14"/>
      <c r="GV243" s="14"/>
      <c r="GW243" s="14"/>
      <c r="GX243" s="14"/>
      <c r="GY243" s="14"/>
      <c r="GZ243" s="14"/>
      <c r="HA243" s="14"/>
      <c r="HB243" s="14"/>
      <c r="HC243" s="14"/>
      <c r="HD243" s="14"/>
      <c r="HE243" s="14"/>
      <c r="HF243" s="14"/>
      <c r="HG243" s="14"/>
      <c r="HH243" s="14"/>
      <c r="HI243" s="14"/>
      <c r="HJ243" s="14"/>
      <c r="HK243" s="14"/>
      <c r="HL243" s="14"/>
      <c r="HM243" s="14"/>
      <c r="HN243" s="14"/>
      <c r="HO243" s="14"/>
      <c r="HP243" s="14"/>
      <c r="HQ243" s="14"/>
      <c r="HR243" s="14"/>
      <c r="HS243" s="14"/>
      <c r="HT243" s="14"/>
      <c r="HU243" s="14"/>
      <c r="HV243" s="14"/>
      <c r="HW243" s="14"/>
      <c r="HX243" s="14"/>
      <c r="HY243" s="14"/>
      <c r="HZ243" s="14"/>
      <c r="IA243" s="14"/>
      <c r="IB243" s="14"/>
      <c r="IC243" s="14"/>
      <c r="ID243" s="14"/>
      <c r="IE243" s="14"/>
      <c r="IF243" s="14"/>
      <c r="IG243" s="14"/>
      <c r="IH243" s="14"/>
      <c r="II243" s="14"/>
      <c r="IJ243" s="14"/>
      <c r="IK243" s="14"/>
      <c r="IL243" s="14"/>
      <c r="IM243" s="14"/>
      <c r="IN243" s="14"/>
      <c r="IO243" s="14"/>
      <c r="IP243" s="14"/>
      <c r="IQ243" s="14"/>
      <c r="IR243" s="14"/>
      <c r="IS243" s="14"/>
      <c r="IT243" s="14"/>
      <c r="IU243" s="14"/>
      <c r="IV243" s="14"/>
    </row>
    <row r="244" spans="1:256">
      <c r="A244" s="97" t="s">
        <v>163</v>
      </c>
      <c r="B244" s="98">
        <v>353</v>
      </c>
      <c r="C244" s="13" t="s">
        <v>34</v>
      </c>
      <c r="D244" s="13" t="s">
        <v>34</v>
      </c>
      <c r="E244" s="13" t="s">
        <v>34</v>
      </c>
      <c r="F244" s="13" t="s">
        <v>34</v>
      </c>
      <c r="G244" s="13" t="s">
        <v>34</v>
      </c>
      <c r="H244" s="13" t="s">
        <v>34</v>
      </c>
      <c r="I244" s="13" t="s">
        <v>34</v>
      </c>
      <c r="J244" s="13" t="s">
        <v>34</v>
      </c>
      <c r="K244" s="13" t="s">
        <v>34</v>
      </c>
      <c r="L244" s="13" t="s">
        <v>34</v>
      </c>
      <c r="M244" s="13" t="s">
        <v>34</v>
      </c>
      <c r="N244" s="13" t="s">
        <v>34</v>
      </c>
      <c r="O244" s="13" t="s">
        <v>34</v>
      </c>
      <c r="P244" s="13" t="s">
        <v>34</v>
      </c>
      <c r="Q244" s="13" t="s">
        <v>34</v>
      </c>
      <c r="R244" s="13" t="s">
        <v>34</v>
      </c>
      <c r="S244" s="13" t="s">
        <v>34</v>
      </c>
      <c r="T244" s="13" t="s">
        <v>34</v>
      </c>
      <c r="U244" s="13" t="s">
        <v>34</v>
      </c>
      <c r="V244" s="13" t="s">
        <v>34</v>
      </c>
      <c r="W244" s="13" t="s">
        <v>34</v>
      </c>
      <c r="X244" s="13" t="s">
        <v>34</v>
      </c>
      <c r="Y244" s="13" t="s">
        <v>34</v>
      </c>
      <c r="Z244" s="13" t="s">
        <v>34</v>
      </c>
      <c r="AA244" s="13" t="s">
        <v>34</v>
      </c>
      <c r="AB244" s="13" t="s">
        <v>34</v>
      </c>
      <c r="AC244" s="13" t="s">
        <v>34</v>
      </c>
      <c r="AD244" s="13" t="s">
        <v>34</v>
      </c>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c r="BO244" s="14"/>
      <c r="BP244" s="14"/>
      <c r="BQ244" s="14"/>
      <c r="BR244" s="14"/>
      <c r="BS244" s="14"/>
      <c r="BT244" s="14"/>
      <c r="BU244" s="14"/>
      <c r="BV244" s="14"/>
      <c r="BW244" s="14"/>
      <c r="BX244" s="14"/>
      <c r="BY244" s="14"/>
      <c r="BZ244" s="14"/>
      <c r="CA244" s="14"/>
      <c r="CB244" s="14"/>
      <c r="CC244" s="14"/>
      <c r="CD244" s="14"/>
      <c r="CE244" s="14"/>
      <c r="CF244" s="14"/>
      <c r="CG244" s="14"/>
      <c r="CH244" s="14"/>
      <c r="CI244" s="14"/>
      <c r="CJ244" s="14"/>
      <c r="CK244" s="14"/>
      <c r="CL244" s="14"/>
      <c r="CM244" s="14"/>
      <c r="CN244" s="14"/>
      <c r="CO244" s="14"/>
      <c r="CP244" s="14"/>
      <c r="CQ244" s="14"/>
      <c r="CR244" s="14"/>
      <c r="CS244" s="14"/>
      <c r="CT244" s="14"/>
      <c r="CU244" s="14"/>
      <c r="CV244" s="14"/>
      <c r="CW244" s="14"/>
      <c r="CX244" s="14"/>
      <c r="CY244" s="14"/>
      <c r="CZ244" s="14"/>
      <c r="DA244" s="14"/>
      <c r="DB244" s="14"/>
      <c r="DC244" s="14"/>
      <c r="DD244" s="14"/>
      <c r="DE244" s="14"/>
      <c r="DF244" s="14"/>
      <c r="DG244" s="14"/>
      <c r="DH244" s="14"/>
      <c r="DI244" s="14"/>
      <c r="DJ244" s="14"/>
      <c r="DK244" s="14"/>
      <c r="DL244" s="14"/>
      <c r="DM244" s="14"/>
      <c r="DN244" s="14"/>
      <c r="DO244" s="14"/>
      <c r="DP244" s="14"/>
      <c r="DQ244" s="14"/>
      <c r="DR244" s="14"/>
      <c r="DS244" s="14"/>
      <c r="DT244" s="14"/>
      <c r="DU244" s="14"/>
      <c r="DV244" s="14"/>
      <c r="DW244" s="14"/>
      <c r="DX244" s="14"/>
      <c r="DY244" s="14"/>
      <c r="DZ244" s="14"/>
      <c r="EA244" s="14"/>
      <c r="EB244" s="14"/>
      <c r="EC244" s="14"/>
      <c r="ED244" s="14"/>
      <c r="EE244" s="14"/>
      <c r="EF244" s="14"/>
      <c r="EG244" s="14"/>
      <c r="EH244" s="14"/>
      <c r="EI244" s="14"/>
      <c r="EJ244" s="14"/>
      <c r="EK244" s="14"/>
      <c r="EL244" s="14"/>
      <c r="EM244" s="14"/>
      <c r="EN244" s="14"/>
      <c r="EO244" s="14"/>
      <c r="EP244" s="14"/>
      <c r="EQ244" s="14"/>
      <c r="ER244" s="14"/>
      <c r="ES244" s="14"/>
      <c r="ET244" s="14"/>
      <c r="EU244" s="14"/>
      <c r="EV244" s="14"/>
      <c r="EW244" s="14"/>
      <c r="EX244" s="14"/>
      <c r="EY244" s="14"/>
      <c r="EZ244" s="14"/>
      <c r="FA244" s="14"/>
      <c r="FB244" s="14"/>
      <c r="FC244" s="14"/>
      <c r="FD244" s="14"/>
      <c r="FE244" s="14"/>
      <c r="FF244" s="14"/>
      <c r="FG244" s="14"/>
      <c r="FH244" s="14"/>
      <c r="FI244" s="14"/>
      <c r="FJ244" s="14"/>
      <c r="FK244" s="14"/>
      <c r="FL244" s="14"/>
      <c r="FM244" s="14"/>
      <c r="FN244" s="14"/>
      <c r="FO244" s="14"/>
      <c r="FP244" s="14"/>
      <c r="FQ244" s="14"/>
      <c r="FR244" s="14"/>
      <c r="FS244" s="14"/>
      <c r="FT244" s="14"/>
      <c r="FU244" s="14"/>
      <c r="FV244" s="14"/>
      <c r="FW244" s="14"/>
      <c r="FX244" s="14"/>
      <c r="FY244" s="14"/>
      <c r="FZ244" s="14"/>
      <c r="GA244" s="14"/>
      <c r="GB244" s="14"/>
      <c r="GC244" s="14"/>
      <c r="GD244" s="14"/>
      <c r="GE244" s="14"/>
      <c r="GF244" s="14"/>
      <c r="GG244" s="14"/>
      <c r="GH244" s="14"/>
      <c r="GI244" s="14"/>
      <c r="GJ244" s="14"/>
      <c r="GK244" s="14"/>
      <c r="GL244" s="14"/>
      <c r="GM244" s="14"/>
      <c r="GN244" s="14"/>
      <c r="GO244" s="14"/>
      <c r="GP244" s="14"/>
      <c r="GQ244" s="14"/>
      <c r="GR244" s="14"/>
      <c r="GS244" s="14"/>
      <c r="GT244" s="14"/>
      <c r="GU244" s="14"/>
      <c r="GV244" s="14"/>
      <c r="GW244" s="14"/>
      <c r="GX244" s="14"/>
      <c r="GY244" s="14"/>
      <c r="GZ244" s="14"/>
      <c r="HA244" s="14"/>
      <c r="HB244" s="14"/>
      <c r="HC244" s="14"/>
      <c r="HD244" s="14"/>
      <c r="HE244" s="14"/>
      <c r="HF244" s="14"/>
      <c r="HG244" s="14"/>
      <c r="HH244" s="14"/>
      <c r="HI244" s="14"/>
      <c r="HJ244" s="14"/>
      <c r="HK244" s="14"/>
      <c r="HL244" s="14"/>
      <c r="HM244" s="14"/>
      <c r="HN244" s="14"/>
      <c r="HO244" s="14"/>
      <c r="HP244" s="14"/>
      <c r="HQ244" s="14"/>
      <c r="HR244" s="14"/>
      <c r="HS244" s="14"/>
      <c r="HT244" s="14"/>
      <c r="HU244" s="14"/>
      <c r="HV244" s="14"/>
      <c r="HW244" s="14"/>
      <c r="HX244" s="14"/>
      <c r="HY244" s="14"/>
      <c r="HZ244" s="14"/>
      <c r="IA244" s="14"/>
      <c r="IB244" s="14"/>
      <c r="IC244" s="14"/>
      <c r="ID244" s="14"/>
      <c r="IE244" s="14"/>
      <c r="IF244" s="14"/>
      <c r="IG244" s="14"/>
      <c r="IH244" s="14"/>
      <c r="II244" s="14"/>
      <c r="IJ244" s="14"/>
      <c r="IK244" s="14"/>
      <c r="IL244" s="14"/>
      <c r="IM244" s="14"/>
      <c r="IN244" s="14"/>
      <c r="IO244" s="14"/>
      <c r="IP244" s="14"/>
      <c r="IQ244" s="14"/>
      <c r="IR244" s="14"/>
      <c r="IS244" s="14"/>
      <c r="IT244" s="14"/>
      <c r="IU244" s="14"/>
      <c r="IV244" s="14"/>
    </row>
    <row r="245" spans="1:256">
      <c r="A245" s="29" t="s">
        <v>15</v>
      </c>
      <c r="B245" s="101">
        <v>4470</v>
      </c>
      <c r="C245" s="13" t="s">
        <v>34</v>
      </c>
      <c r="D245" s="13" t="s">
        <v>34</v>
      </c>
      <c r="E245" s="13" t="s">
        <v>34</v>
      </c>
      <c r="F245" s="13" t="s">
        <v>34</v>
      </c>
      <c r="G245" s="13" t="s">
        <v>34</v>
      </c>
      <c r="H245" s="13" t="s">
        <v>34</v>
      </c>
      <c r="I245" s="13" t="s">
        <v>34</v>
      </c>
      <c r="J245" s="13" t="s">
        <v>34</v>
      </c>
      <c r="K245" s="13" t="s">
        <v>34</v>
      </c>
      <c r="L245" s="13" t="s">
        <v>34</v>
      </c>
      <c r="M245" s="13" t="s">
        <v>34</v>
      </c>
      <c r="N245" s="13" t="s">
        <v>34</v>
      </c>
      <c r="O245" s="13" t="s">
        <v>34</v>
      </c>
      <c r="P245" s="13" t="s">
        <v>34</v>
      </c>
      <c r="Q245" s="13" t="s">
        <v>34</v>
      </c>
      <c r="R245" s="13" t="s">
        <v>34</v>
      </c>
      <c r="S245" s="13" t="s">
        <v>34</v>
      </c>
      <c r="T245" s="13" t="s">
        <v>34</v>
      </c>
      <c r="U245" s="13" t="s">
        <v>34</v>
      </c>
      <c r="V245" s="13" t="s">
        <v>34</v>
      </c>
      <c r="W245" s="13" t="s">
        <v>34</v>
      </c>
      <c r="X245" s="13" t="s">
        <v>34</v>
      </c>
      <c r="Y245" s="13" t="s">
        <v>34</v>
      </c>
      <c r="Z245" s="13" t="s">
        <v>34</v>
      </c>
      <c r="AA245" s="13" t="s">
        <v>34</v>
      </c>
      <c r="AB245" s="13" t="s">
        <v>34</v>
      </c>
      <c r="AC245" s="13" t="s">
        <v>34</v>
      </c>
      <c r="AD245" s="13" t="s">
        <v>34</v>
      </c>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c r="BO245" s="14"/>
      <c r="BP245" s="14"/>
      <c r="BQ245" s="14"/>
      <c r="BR245" s="14"/>
      <c r="BS245" s="14"/>
      <c r="BT245" s="14"/>
      <c r="BU245" s="14"/>
      <c r="BV245" s="14"/>
      <c r="BW245" s="14"/>
      <c r="BX245" s="14"/>
      <c r="BY245" s="14"/>
      <c r="BZ245" s="14"/>
      <c r="CA245" s="14"/>
      <c r="CB245" s="14"/>
      <c r="CC245" s="14"/>
      <c r="CD245" s="14"/>
      <c r="CE245" s="14"/>
      <c r="CF245" s="14"/>
      <c r="CG245" s="14"/>
      <c r="CH245" s="14"/>
      <c r="CI245" s="14"/>
      <c r="CJ245" s="14"/>
      <c r="CK245" s="14"/>
      <c r="CL245" s="14"/>
      <c r="CM245" s="14"/>
      <c r="CN245" s="14"/>
      <c r="CO245" s="14"/>
      <c r="CP245" s="14"/>
      <c r="CQ245" s="14"/>
      <c r="CR245" s="14"/>
      <c r="CS245" s="14"/>
      <c r="CT245" s="14"/>
      <c r="CU245" s="14"/>
      <c r="CV245" s="14"/>
      <c r="CW245" s="14"/>
      <c r="CX245" s="14"/>
      <c r="CY245" s="14"/>
      <c r="CZ245" s="14"/>
      <c r="DA245" s="14"/>
      <c r="DB245" s="14"/>
      <c r="DC245" s="14"/>
      <c r="DD245" s="14"/>
      <c r="DE245" s="14"/>
      <c r="DF245" s="14"/>
      <c r="DG245" s="14"/>
      <c r="DH245" s="14"/>
      <c r="DI245" s="14"/>
      <c r="DJ245" s="14"/>
      <c r="DK245" s="14"/>
      <c r="DL245" s="14"/>
      <c r="DM245" s="14"/>
      <c r="DN245" s="14"/>
      <c r="DO245" s="14"/>
      <c r="DP245" s="14"/>
      <c r="DQ245" s="14"/>
      <c r="DR245" s="14"/>
      <c r="DS245" s="14"/>
      <c r="DT245" s="14"/>
      <c r="DU245" s="14"/>
      <c r="DV245" s="14"/>
      <c r="DW245" s="14"/>
      <c r="DX245" s="14"/>
      <c r="DY245" s="14"/>
      <c r="DZ245" s="14"/>
      <c r="EA245" s="14"/>
      <c r="EB245" s="14"/>
      <c r="EC245" s="14"/>
      <c r="ED245" s="14"/>
      <c r="EE245" s="14"/>
      <c r="EF245" s="14"/>
      <c r="EG245" s="14"/>
      <c r="EH245" s="14"/>
      <c r="EI245" s="14"/>
      <c r="EJ245" s="14"/>
      <c r="EK245" s="14"/>
      <c r="EL245" s="14"/>
      <c r="EM245" s="14"/>
      <c r="EN245" s="14"/>
      <c r="EO245" s="14"/>
      <c r="EP245" s="14"/>
      <c r="EQ245" s="14"/>
      <c r="ER245" s="14"/>
      <c r="ES245" s="14"/>
      <c r="ET245" s="14"/>
      <c r="EU245" s="14"/>
      <c r="EV245" s="14"/>
      <c r="EW245" s="14"/>
      <c r="EX245" s="14"/>
      <c r="EY245" s="14"/>
      <c r="EZ245" s="14"/>
      <c r="FA245" s="14"/>
      <c r="FB245" s="14"/>
      <c r="FC245" s="14"/>
      <c r="FD245" s="14"/>
      <c r="FE245" s="14"/>
      <c r="FF245" s="14"/>
      <c r="FG245" s="14"/>
      <c r="FH245" s="14"/>
      <c r="FI245" s="14"/>
      <c r="FJ245" s="14"/>
      <c r="FK245" s="14"/>
      <c r="FL245" s="14"/>
      <c r="FM245" s="14"/>
      <c r="FN245" s="14"/>
      <c r="FO245" s="14"/>
      <c r="FP245" s="14"/>
      <c r="FQ245" s="14"/>
      <c r="FR245" s="14"/>
      <c r="FS245" s="14"/>
      <c r="FT245" s="14"/>
      <c r="FU245" s="14"/>
      <c r="FV245" s="14"/>
      <c r="FW245" s="14"/>
      <c r="FX245" s="14"/>
      <c r="FY245" s="14"/>
      <c r="FZ245" s="14"/>
      <c r="GA245" s="14"/>
      <c r="GB245" s="14"/>
      <c r="GC245" s="14"/>
      <c r="GD245" s="14"/>
      <c r="GE245" s="14"/>
      <c r="GF245" s="14"/>
      <c r="GG245" s="14"/>
      <c r="GH245" s="14"/>
      <c r="GI245" s="14"/>
      <c r="GJ245" s="14"/>
      <c r="GK245" s="14"/>
      <c r="GL245" s="14"/>
      <c r="GM245" s="14"/>
      <c r="GN245" s="14"/>
      <c r="GO245" s="14"/>
      <c r="GP245" s="14"/>
      <c r="GQ245" s="14"/>
      <c r="GR245" s="14"/>
      <c r="GS245" s="14"/>
      <c r="GT245" s="14"/>
      <c r="GU245" s="14"/>
      <c r="GV245" s="14"/>
      <c r="GW245" s="14"/>
      <c r="GX245" s="14"/>
      <c r="GY245" s="14"/>
      <c r="GZ245" s="14"/>
      <c r="HA245" s="14"/>
      <c r="HB245" s="14"/>
      <c r="HC245" s="14"/>
      <c r="HD245" s="14"/>
      <c r="HE245" s="14"/>
      <c r="HF245" s="14"/>
      <c r="HG245" s="14"/>
      <c r="HH245" s="14"/>
      <c r="HI245" s="14"/>
      <c r="HJ245" s="14"/>
      <c r="HK245" s="14"/>
      <c r="HL245" s="14"/>
      <c r="HM245" s="14"/>
      <c r="HN245" s="14"/>
      <c r="HO245" s="14"/>
      <c r="HP245" s="14"/>
      <c r="HQ245" s="14"/>
      <c r="HR245" s="14"/>
      <c r="HS245" s="14"/>
      <c r="HT245" s="14"/>
      <c r="HU245" s="14"/>
      <c r="HV245" s="14"/>
      <c r="HW245" s="14"/>
      <c r="HX245" s="14"/>
      <c r="HY245" s="14"/>
      <c r="HZ245" s="14"/>
      <c r="IA245" s="14"/>
      <c r="IB245" s="14"/>
      <c r="IC245" s="14"/>
      <c r="ID245" s="14"/>
      <c r="IE245" s="14"/>
      <c r="IF245" s="14"/>
      <c r="IG245" s="14"/>
      <c r="IH245" s="14"/>
      <c r="II245" s="14"/>
      <c r="IJ245" s="14"/>
      <c r="IK245" s="14"/>
      <c r="IL245" s="14"/>
      <c r="IM245" s="14"/>
      <c r="IN245" s="14"/>
      <c r="IO245" s="14"/>
      <c r="IP245" s="14"/>
      <c r="IQ245" s="14"/>
      <c r="IR245" s="14"/>
      <c r="IS245" s="14"/>
      <c r="IT245" s="14"/>
      <c r="IU245" s="14"/>
      <c r="IV245" s="14"/>
    </row>
    <row r="246" spans="1:256">
      <c r="A246" s="97" t="s">
        <v>164</v>
      </c>
      <c r="B246" s="98">
        <v>53</v>
      </c>
      <c r="C246" s="13" t="s">
        <v>34</v>
      </c>
      <c r="D246" s="13" t="s">
        <v>34</v>
      </c>
      <c r="E246" s="13" t="s">
        <v>34</v>
      </c>
      <c r="F246" s="13" t="s">
        <v>34</v>
      </c>
      <c r="G246" s="13" t="s">
        <v>34</v>
      </c>
      <c r="H246" s="13" t="s">
        <v>34</v>
      </c>
      <c r="I246" s="13" t="s">
        <v>34</v>
      </c>
      <c r="J246" s="13" t="s">
        <v>34</v>
      </c>
      <c r="K246" s="13" t="s">
        <v>34</v>
      </c>
      <c r="L246" s="13" t="s">
        <v>34</v>
      </c>
      <c r="M246" s="13" t="s">
        <v>34</v>
      </c>
      <c r="N246" s="13" t="s">
        <v>34</v>
      </c>
      <c r="O246" s="13" t="s">
        <v>34</v>
      </c>
      <c r="P246" s="13" t="s">
        <v>34</v>
      </c>
      <c r="Q246" s="13" t="s">
        <v>34</v>
      </c>
      <c r="R246" s="13" t="s">
        <v>34</v>
      </c>
      <c r="S246" s="13" t="s">
        <v>34</v>
      </c>
      <c r="T246" s="13" t="s">
        <v>34</v>
      </c>
      <c r="U246" s="13" t="s">
        <v>34</v>
      </c>
      <c r="V246" s="13" t="s">
        <v>34</v>
      </c>
      <c r="W246" s="13" t="s">
        <v>34</v>
      </c>
      <c r="X246" s="13" t="s">
        <v>34</v>
      </c>
      <c r="Y246" s="13" t="s">
        <v>34</v>
      </c>
      <c r="Z246" s="13" t="s">
        <v>34</v>
      </c>
      <c r="AA246" s="13" t="s">
        <v>34</v>
      </c>
      <c r="AB246" s="13" t="s">
        <v>34</v>
      </c>
      <c r="AC246" s="13" t="s">
        <v>34</v>
      </c>
      <c r="AD246" s="13" t="s">
        <v>34</v>
      </c>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4"/>
      <c r="EV246" s="14"/>
      <c r="EW246" s="14"/>
      <c r="EX246" s="14"/>
      <c r="EY246" s="14"/>
      <c r="EZ246" s="14"/>
      <c r="FA246" s="14"/>
      <c r="FB246" s="14"/>
      <c r="FC246" s="14"/>
      <c r="FD246" s="14"/>
      <c r="FE246" s="14"/>
      <c r="FF246" s="14"/>
      <c r="FG246" s="14"/>
      <c r="FH246" s="14"/>
      <c r="FI246" s="14"/>
      <c r="FJ246" s="14"/>
      <c r="FK246" s="14"/>
      <c r="FL246" s="14"/>
      <c r="FM246" s="14"/>
      <c r="FN246" s="14"/>
      <c r="FO246" s="14"/>
      <c r="FP246" s="14"/>
      <c r="FQ246" s="14"/>
      <c r="FR246" s="14"/>
      <c r="FS246" s="14"/>
      <c r="FT246" s="14"/>
      <c r="FU246" s="14"/>
      <c r="FV246" s="14"/>
      <c r="FW246" s="14"/>
      <c r="FX246" s="14"/>
      <c r="FY246" s="14"/>
      <c r="FZ246" s="14"/>
      <c r="GA246" s="14"/>
      <c r="GB246" s="14"/>
      <c r="GC246" s="14"/>
      <c r="GD246" s="14"/>
      <c r="GE246" s="14"/>
      <c r="GF246" s="14"/>
      <c r="GG246" s="14"/>
      <c r="GH246" s="14"/>
      <c r="GI246" s="14"/>
      <c r="GJ246" s="14"/>
      <c r="GK246" s="14"/>
      <c r="GL246" s="14"/>
      <c r="GM246" s="14"/>
      <c r="GN246" s="14"/>
      <c r="GO246" s="14"/>
      <c r="GP246" s="14"/>
      <c r="GQ246" s="14"/>
      <c r="GR246" s="14"/>
      <c r="GS246" s="14"/>
      <c r="GT246" s="14"/>
      <c r="GU246" s="14"/>
      <c r="GV246" s="14"/>
      <c r="GW246" s="14"/>
      <c r="GX246" s="14"/>
      <c r="GY246" s="14"/>
      <c r="GZ246" s="14"/>
      <c r="HA246" s="14"/>
      <c r="HB246" s="14"/>
      <c r="HC246" s="14"/>
      <c r="HD246" s="14"/>
      <c r="HE246" s="14"/>
      <c r="HF246" s="14"/>
      <c r="HG246" s="14"/>
      <c r="HH246" s="14"/>
      <c r="HI246" s="14"/>
      <c r="HJ246" s="14"/>
      <c r="HK246" s="14"/>
      <c r="HL246" s="14"/>
      <c r="HM246" s="14"/>
      <c r="HN246" s="14"/>
      <c r="HO246" s="14"/>
      <c r="HP246" s="14"/>
      <c r="HQ246" s="14"/>
      <c r="HR246" s="14"/>
      <c r="HS246" s="14"/>
      <c r="HT246" s="14"/>
      <c r="HU246" s="14"/>
      <c r="HV246" s="14"/>
      <c r="HW246" s="14"/>
      <c r="HX246" s="14"/>
      <c r="HY246" s="14"/>
      <c r="HZ246" s="14"/>
      <c r="IA246" s="14"/>
      <c r="IB246" s="14"/>
      <c r="IC246" s="14"/>
      <c r="ID246" s="14"/>
      <c r="IE246" s="14"/>
      <c r="IF246" s="14"/>
      <c r="IG246" s="14"/>
      <c r="IH246" s="14"/>
      <c r="II246" s="14"/>
      <c r="IJ246" s="14"/>
      <c r="IK246" s="14"/>
      <c r="IL246" s="14"/>
      <c r="IM246" s="14"/>
      <c r="IN246" s="14"/>
      <c r="IO246" s="14"/>
      <c r="IP246" s="14"/>
      <c r="IQ246" s="14"/>
      <c r="IR246" s="14"/>
      <c r="IS246" s="14"/>
      <c r="IT246" s="14"/>
      <c r="IU246" s="14"/>
      <c r="IV246" s="14"/>
    </row>
    <row r="247" spans="1:256">
      <c r="A247" s="97" t="s">
        <v>16</v>
      </c>
      <c r="B247" s="98">
        <v>124</v>
      </c>
      <c r="C247" s="13" t="s">
        <v>34</v>
      </c>
      <c r="D247" s="13" t="s">
        <v>34</v>
      </c>
      <c r="E247" s="13" t="s">
        <v>34</v>
      </c>
      <c r="F247" s="13" t="s">
        <v>34</v>
      </c>
      <c r="G247" s="13" t="s">
        <v>34</v>
      </c>
      <c r="H247" s="13" t="s">
        <v>34</v>
      </c>
      <c r="I247" s="13" t="s">
        <v>34</v>
      </c>
      <c r="J247" s="13" t="s">
        <v>34</v>
      </c>
      <c r="K247" s="13" t="s">
        <v>34</v>
      </c>
      <c r="L247" s="13" t="s">
        <v>34</v>
      </c>
      <c r="M247" s="13" t="s">
        <v>34</v>
      </c>
      <c r="N247" s="13" t="s">
        <v>34</v>
      </c>
      <c r="O247" s="13" t="s">
        <v>34</v>
      </c>
      <c r="P247" s="13" t="s">
        <v>34</v>
      </c>
      <c r="Q247" s="13" t="s">
        <v>34</v>
      </c>
      <c r="R247" s="13" t="s">
        <v>34</v>
      </c>
      <c r="S247" s="13" t="s">
        <v>34</v>
      </c>
      <c r="T247" s="13" t="s">
        <v>34</v>
      </c>
      <c r="U247" s="13" t="s">
        <v>34</v>
      </c>
      <c r="V247" s="13" t="s">
        <v>34</v>
      </c>
      <c r="W247" s="13" t="s">
        <v>34</v>
      </c>
      <c r="X247" s="13" t="s">
        <v>34</v>
      </c>
      <c r="Y247" s="13" t="s">
        <v>34</v>
      </c>
      <c r="Z247" s="13" t="s">
        <v>34</v>
      </c>
      <c r="AA247" s="13" t="s">
        <v>34</v>
      </c>
      <c r="AB247" s="13" t="s">
        <v>34</v>
      </c>
      <c r="AC247" s="13" t="s">
        <v>34</v>
      </c>
      <c r="AD247" s="13" t="s">
        <v>34</v>
      </c>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c r="BO247" s="14"/>
      <c r="BP247" s="14"/>
      <c r="BQ247" s="14"/>
      <c r="BR247" s="14"/>
      <c r="BS247" s="14"/>
      <c r="BT247" s="14"/>
      <c r="BU247" s="14"/>
      <c r="BV247" s="14"/>
      <c r="BW247" s="14"/>
      <c r="BX247" s="14"/>
      <c r="BY247" s="14"/>
      <c r="BZ247" s="14"/>
      <c r="CA247" s="14"/>
      <c r="CB247" s="14"/>
      <c r="CC247" s="14"/>
      <c r="CD247" s="14"/>
      <c r="CE247" s="14"/>
      <c r="CF247" s="14"/>
      <c r="CG247" s="14"/>
      <c r="CH247" s="14"/>
      <c r="CI247" s="14"/>
      <c r="CJ247" s="14"/>
      <c r="CK247" s="14"/>
      <c r="CL247" s="14"/>
      <c r="CM247" s="14"/>
      <c r="CN247" s="14"/>
      <c r="CO247" s="14"/>
      <c r="CP247" s="14"/>
      <c r="CQ247" s="14"/>
      <c r="CR247" s="14"/>
      <c r="CS247" s="14"/>
      <c r="CT247" s="14"/>
      <c r="CU247" s="14"/>
      <c r="CV247" s="14"/>
      <c r="CW247" s="14"/>
      <c r="CX247" s="14"/>
      <c r="CY247" s="14"/>
      <c r="CZ247" s="14"/>
      <c r="DA247" s="14"/>
      <c r="DB247" s="14"/>
      <c r="DC247" s="14"/>
      <c r="DD247" s="14"/>
      <c r="DE247" s="14"/>
      <c r="DF247" s="14"/>
      <c r="DG247" s="14"/>
      <c r="DH247" s="14"/>
      <c r="DI247" s="14"/>
      <c r="DJ247" s="14"/>
      <c r="DK247" s="14"/>
      <c r="DL247" s="14"/>
      <c r="DM247" s="14"/>
      <c r="DN247" s="14"/>
      <c r="DO247" s="14"/>
      <c r="DP247" s="14"/>
      <c r="DQ247" s="14"/>
      <c r="DR247" s="14"/>
      <c r="DS247" s="14"/>
      <c r="DT247" s="14"/>
      <c r="DU247" s="14"/>
      <c r="DV247" s="14"/>
      <c r="DW247" s="14"/>
      <c r="DX247" s="14"/>
      <c r="DY247" s="14"/>
      <c r="DZ247" s="14"/>
      <c r="EA247" s="14"/>
      <c r="EB247" s="14"/>
      <c r="EC247" s="14"/>
      <c r="ED247" s="14"/>
      <c r="EE247" s="14"/>
      <c r="EF247" s="14"/>
      <c r="EG247" s="14"/>
      <c r="EH247" s="14"/>
      <c r="EI247" s="14"/>
      <c r="EJ247" s="14"/>
      <c r="EK247" s="14"/>
      <c r="EL247" s="14"/>
      <c r="EM247" s="14"/>
      <c r="EN247" s="14"/>
      <c r="EO247" s="14"/>
      <c r="EP247" s="14"/>
      <c r="EQ247" s="14"/>
      <c r="ER247" s="14"/>
      <c r="ES247" s="14"/>
      <c r="ET247" s="14"/>
      <c r="EU247" s="14"/>
      <c r="EV247" s="14"/>
      <c r="EW247" s="14"/>
      <c r="EX247" s="14"/>
      <c r="EY247" s="14"/>
      <c r="EZ247" s="14"/>
      <c r="FA247" s="14"/>
      <c r="FB247" s="14"/>
      <c r="FC247" s="14"/>
      <c r="FD247" s="14"/>
      <c r="FE247" s="14"/>
      <c r="FF247" s="14"/>
      <c r="FG247" s="14"/>
      <c r="FH247" s="14"/>
      <c r="FI247" s="14"/>
      <c r="FJ247" s="14"/>
      <c r="FK247" s="14"/>
      <c r="FL247" s="14"/>
      <c r="FM247" s="14"/>
      <c r="FN247" s="14"/>
      <c r="FO247" s="14"/>
      <c r="FP247" s="14"/>
      <c r="FQ247" s="14"/>
      <c r="FR247" s="14"/>
      <c r="FS247" s="14"/>
      <c r="FT247" s="14"/>
      <c r="FU247" s="14"/>
      <c r="FV247" s="14"/>
      <c r="FW247" s="14"/>
      <c r="FX247" s="14"/>
      <c r="FY247" s="14"/>
      <c r="FZ247" s="14"/>
      <c r="GA247" s="14"/>
      <c r="GB247" s="14"/>
      <c r="GC247" s="14"/>
      <c r="GD247" s="14"/>
      <c r="GE247" s="14"/>
      <c r="GF247" s="14"/>
      <c r="GG247" s="14"/>
      <c r="GH247" s="14"/>
      <c r="GI247" s="14"/>
      <c r="GJ247" s="14"/>
      <c r="GK247" s="14"/>
      <c r="GL247" s="14"/>
      <c r="GM247" s="14"/>
      <c r="GN247" s="14"/>
      <c r="GO247" s="14"/>
      <c r="GP247" s="14"/>
      <c r="GQ247" s="14"/>
      <c r="GR247" s="14"/>
      <c r="GS247" s="14"/>
      <c r="GT247" s="14"/>
      <c r="GU247" s="14"/>
      <c r="GV247" s="14"/>
      <c r="GW247" s="14"/>
      <c r="GX247" s="14"/>
      <c r="GY247" s="14"/>
      <c r="GZ247" s="14"/>
      <c r="HA247" s="14"/>
      <c r="HB247" s="14"/>
      <c r="HC247" s="14"/>
      <c r="HD247" s="14"/>
      <c r="HE247" s="14"/>
      <c r="HF247" s="14"/>
      <c r="HG247" s="14"/>
      <c r="HH247" s="14"/>
      <c r="HI247" s="14"/>
      <c r="HJ247" s="14"/>
      <c r="HK247" s="14"/>
      <c r="HL247" s="14"/>
      <c r="HM247" s="14"/>
      <c r="HN247" s="14"/>
      <c r="HO247" s="14"/>
      <c r="HP247" s="14"/>
      <c r="HQ247" s="14"/>
      <c r="HR247" s="14"/>
      <c r="HS247" s="14"/>
      <c r="HT247" s="14"/>
      <c r="HU247" s="14"/>
      <c r="HV247" s="14"/>
      <c r="HW247" s="14"/>
      <c r="HX247" s="14"/>
      <c r="HY247" s="14"/>
      <c r="HZ247" s="14"/>
      <c r="IA247" s="14"/>
      <c r="IB247" s="14"/>
      <c r="IC247" s="14"/>
      <c r="ID247" s="14"/>
      <c r="IE247" s="14"/>
      <c r="IF247" s="14"/>
      <c r="IG247" s="14"/>
      <c r="IH247" s="14"/>
      <c r="II247" s="14"/>
      <c r="IJ247" s="14"/>
      <c r="IK247" s="14"/>
      <c r="IL247" s="14"/>
      <c r="IM247" s="14"/>
      <c r="IN247" s="14"/>
      <c r="IO247" s="14"/>
      <c r="IP247" s="14"/>
      <c r="IQ247" s="14"/>
      <c r="IR247" s="14"/>
      <c r="IS247" s="14"/>
      <c r="IT247" s="14"/>
      <c r="IU247" s="14"/>
      <c r="IV247" s="14"/>
    </row>
    <row r="248" spans="1:256">
      <c r="A248" s="97" t="s">
        <v>165</v>
      </c>
      <c r="B248" s="98">
        <v>12</v>
      </c>
      <c r="C248" s="13" t="s">
        <v>34</v>
      </c>
      <c r="D248" s="13" t="s">
        <v>34</v>
      </c>
      <c r="E248" s="13" t="s">
        <v>34</v>
      </c>
      <c r="F248" s="13" t="s">
        <v>34</v>
      </c>
      <c r="G248" s="13" t="s">
        <v>34</v>
      </c>
      <c r="H248" s="13" t="s">
        <v>34</v>
      </c>
      <c r="I248" s="13" t="s">
        <v>34</v>
      </c>
      <c r="J248" s="13" t="s">
        <v>34</v>
      </c>
      <c r="K248" s="13" t="s">
        <v>34</v>
      </c>
      <c r="L248" s="13" t="s">
        <v>34</v>
      </c>
      <c r="M248" s="13" t="s">
        <v>34</v>
      </c>
      <c r="N248" s="13" t="s">
        <v>34</v>
      </c>
      <c r="O248" s="13" t="s">
        <v>34</v>
      </c>
      <c r="P248" s="13" t="s">
        <v>34</v>
      </c>
      <c r="Q248" s="13" t="s">
        <v>34</v>
      </c>
      <c r="R248" s="13" t="s">
        <v>34</v>
      </c>
      <c r="S248" s="13" t="s">
        <v>34</v>
      </c>
      <c r="T248" s="13" t="s">
        <v>34</v>
      </c>
      <c r="U248" s="13" t="s">
        <v>34</v>
      </c>
      <c r="V248" s="13" t="s">
        <v>34</v>
      </c>
      <c r="W248" s="13" t="s">
        <v>34</v>
      </c>
      <c r="X248" s="13" t="s">
        <v>34</v>
      </c>
      <c r="Y248" s="13" t="s">
        <v>34</v>
      </c>
      <c r="Z248" s="13" t="s">
        <v>34</v>
      </c>
      <c r="AA248" s="13" t="s">
        <v>34</v>
      </c>
      <c r="AB248" s="13" t="s">
        <v>34</v>
      </c>
      <c r="AC248" s="13" t="s">
        <v>34</v>
      </c>
      <c r="AD248" s="13" t="s">
        <v>34</v>
      </c>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14"/>
      <c r="CK248" s="14"/>
      <c r="CL248" s="14"/>
      <c r="CM248" s="14"/>
      <c r="CN248" s="14"/>
      <c r="CO248" s="14"/>
      <c r="CP248" s="14"/>
      <c r="CQ248" s="14"/>
      <c r="CR248" s="14"/>
      <c r="CS248" s="14"/>
      <c r="CT248" s="14"/>
      <c r="CU248" s="14"/>
      <c r="CV248" s="14"/>
      <c r="CW248" s="14"/>
      <c r="CX248" s="14"/>
      <c r="CY248" s="14"/>
      <c r="CZ248" s="14"/>
      <c r="DA248" s="14"/>
      <c r="DB248" s="14"/>
      <c r="DC248" s="14"/>
      <c r="DD248" s="14"/>
      <c r="DE248" s="14"/>
      <c r="DF248" s="14"/>
      <c r="DG248" s="14"/>
      <c r="DH248" s="14"/>
      <c r="DI248" s="14"/>
      <c r="DJ248" s="14"/>
      <c r="DK248" s="14"/>
      <c r="DL248" s="14"/>
      <c r="DM248" s="14"/>
      <c r="DN248" s="14"/>
      <c r="DO248" s="14"/>
      <c r="DP248" s="14"/>
      <c r="DQ248" s="14"/>
      <c r="DR248" s="14"/>
      <c r="DS248" s="14"/>
      <c r="DT248" s="14"/>
      <c r="DU248" s="14"/>
      <c r="DV248" s="14"/>
      <c r="DW248" s="14"/>
      <c r="DX248" s="14"/>
      <c r="DY248" s="14"/>
      <c r="DZ248" s="14"/>
      <c r="EA248" s="14"/>
      <c r="EB248" s="14"/>
      <c r="EC248" s="14"/>
      <c r="ED248" s="14"/>
      <c r="EE248" s="14"/>
      <c r="EF248" s="14"/>
      <c r="EG248" s="14"/>
      <c r="EH248" s="14"/>
      <c r="EI248" s="14"/>
      <c r="EJ248" s="14"/>
      <c r="EK248" s="14"/>
      <c r="EL248" s="14"/>
      <c r="EM248" s="14"/>
      <c r="EN248" s="14"/>
      <c r="EO248" s="14"/>
      <c r="EP248" s="14"/>
      <c r="EQ248" s="14"/>
      <c r="ER248" s="14"/>
      <c r="ES248" s="14"/>
      <c r="ET248" s="14"/>
      <c r="EU248" s="14"/>
      <c r="EV248" s="14"/>
      <c r="EW248" s="14"/>
      <c r="EX248" s="14"/>
      <c r="EY248" s="14"/>
      <c r="EZ248" s="14"/>
      <c r="FA248" s="14"/>
      <c r="FB248" s="14"/>
      <c r="FC248" s="14"/>
      <c r="FD248" s="14"/>
      <c r="FE248" s="14"/>
      <c r="FF248" s="14"/>
      <c r="FG248" s="14"/>
      <c r="FH248" s="14"/>
      <c r="FI248" s="14"/>
      <c r="FJ248" s="14"/>
      <c r="FK248" s="14"/>
      <c r="FL248" s="14"/>
      <c r="FM248" s="14"/>
      <c r="FN248" s="14"/>
      <c r="FO248" s="14"/>
      <c r="FP248" s="14"/>
      <c r="FQ248" s="14"/>
      <c r="FR248" s="14"/>
      <c r="FS248" s="14"/>
      <c r="FT248" s="14"/>
      <c r="FU248" s="14"/>
      <c r="FV248" s="14"/>
      <c r="FW248" s="14"/>
      <c r="FX248" s="14"/>
      <c r="FY248" s="14"/>
      <c r="FZ248" s="14"/>
      <c r="GA248" s="14"/>
      <c r="GB248" s="14"/>
      <c r="GC248" s="14"/>
      <c r="GD248" s="14"/>
      <c r="GE248" s="14"/>
      <c r="GF248" s="14"/>
      <c r="GG248" s="14"/>
      <c r="GH248" s="14"/>
      <c r="GI248" s="14"/>
      <c r="GJ248" s="14"/>
      <c r="GK248" s="14"/>
      <c r="GL248" s="14"/>
      <c r="GM248" s="14"/>
      <c r="GN248" s="14"/>
      <c r="GO248" s="14"/>
      <c r="GP248" s="14"/>
      <c r="GQ248" s="14"/>
      <c r="GR248" s="14"/>
      <c r="GS248" s="14"/>
      <c r="GT248" s="14"/>
      <c r="GU248" s="14"/>
      <c r="GV248" s="14"/>
      <c r="GW248" s="14"/>
      <c r="GX248" s="14"/>
      <c r="GY248" s="14"/>
      <c r="GZ248" s="14"/>
      <c r="HA248" s="14"/>
      <c r="HB248" s="14"/>
      <c r="HC248" s="14"/>
      <c r="HD248" s="14"/>
      <c r="HE248" s="14"/>
      <c r="HF248" s="14"/>
      <c r="HG248" s="14"/>
      <c r="HH248" s="14"/>
      <c r="HI248" s="14"/>
      <c r="HJ248" s="14"/>
      <c r="HK248" s="14"/>
      <c r="HL248" s="14"/>
      <c r="HM248" s="14"/>
      <c r="HN248" s="14"/>
      <c r="HO248" s="14"/>
      <c r="HP248" s="14"/>
      <c r="HQ248" s="14"/>
      <c r="HR248" s="14"/>
      <c r="HS248" s="14"/>
      <c r="HT248" s="14"/>
      <c r="HU248" s="14"/>
      <c r="HV248" s="14"/>
      <c r="HW248" s="14"/>
      <c r="HX248" s="14"/>
      <c r="HY248" s="14"/>
      <c r="HZ248" s="14"/>
      <c r="IA248" s="14"/>
      <c r="IB248" s="14"/>
      <c r="IC248" s="14"/>
      <c r="ID248" s="14"/>
      <c r="IE248" s="14"/>
      <c r="IF248" s="14"/>
      <c r="IG248" s="14"/>
      <c r="IH248" s="14"/>
      <c r="II248" s="14"/>
      <c r="IJ248" s="14"/>
      <c r="IK248" s="14"/>
      <c r="IL248" s="14"/>
      <c r="IM248" s="14"/>
      <c r="IN248" s="14"/>
      <c r="IO248" s="14"/>
      <c r="IP248" s="14"/>
      <c r="IQ248" s="14"/>
      <c r="IR248" s="14"/>
      <c r="IS248" s="14"/>
      <c r="IT248" s="14"/>
      <c r="IU248" s="14"/>
      <c r="IV248" s="14"/>
    </row>
    <row r="249" spans="1:256">
      <c r="A249" s="97" t="s">
        <v>17</v>
      </c>
      <c r="B249" s="99">
        <v>3220</v>
      </c>
      <c r="C249" s="13" t="s">
        <v>34</v>
      </c>
      <c r="D249" s="13" t="s">
        <v>34</v>
      </c>
      <c r="E249" s="13" t="s">
        <v>34</v>
      </c>
      <c r="F249" s="13" t="s">
        <v>34</v>
      </c>
      <c r="G249" s="13" t="s">
        <v>34</v>
      </c>
      <c r="H249" s="13" t="s">
        <v>34</v>
      </c>
      <c r="I249" s="13" t="s">
        <v>34</v>
      </c>
      <c r="J249" s="13" t="s">
        <v>34</v>
      </c>
      <c r="K249" s="13" t="s">
        <v>34</v>
      </c>
      <c r="L249" s="13" t="s">
        <v>34</v>
      </c>
      <c r="M249" s="13" t="s">
        <v>34</v>
      </c>
      <c r="N249" s="13" t="s">
        <v>34</v>
      </c>
      <c r="O249" s="13" t="s">
        <v>34</v>
      </c>
      <c r="P249" s="13" t="s">
        <v>34</v>
      </c>
      <c r="Q249" s="13" t="s">
        <v>34</v>
      </c>
      <c r="R249" s="13" t="s">
        <v>34</v>
      </c>
      <c r="S249" s="13" t="s">
        <v>34</v>
      </c>
      <c r="T249" s="13" t="s">
        <v>34</v>
      </c>
      <c r="U249" s="13" t="s">
        <v>34</v>
      </c>
      <c r="V249" s="13" t="s">
        <v>34</v>
      </c>
      <c r="W249" s="13" t="s">
        <v>34</v>
      </c>
      <c r="X249" s="13" t="s">
        <v>34</v>
      </c>
      <c r="Y249" s="13" t="s">
        <v>34</v>
      </c>
      <c r="Z249" s="13" t="s">
        <v>34</v>
      </c>
      <c r="AA249" s="13" t="s">
        <v>34</v>
      </c>
      <c r="AB249" s="13" t="s">
        <v>34</v>
      </c>
      <c r="AC249" s="13" t="s">
        <v>34</v>
      </c>
      <c r="AD249" s="13" t="s">
        <v>34</v>
      </c>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c r="BO249" s="14"/>
      <c r="BP249" s="14"/>
      <c r="BQ249" s="14"/>
      <c r="BR249" s="14"/>
      <c r="BS249" s="14"/>
      <c r="BT249" s="14"/>
      <c r="BU249" s="14"/>
      <c r="BV249" s="14"/>
      <c r="BW249" s="14"/>
      <c r="BX249" s="14"/>
      <c r="BY249" s="14"/>
      <c r="BZ249" s="14"/>
      <c r="CA249" s="14"/>
      <c r="CB249" s="14"/>
      <c r="CC249" s="14"/>
      <c r="CD249" s="14"/>
      <c r="CE249" s="14"/>
      <c r="CF249" s="14"/>
      <c r="CG249" s="14"/>
      <c r="CH249" s="14"/>
      <c r="CI249" s="14"/>
      <c r="CJ249" s="14"/>
      <c r="CK249" s="14"/>
      <c r="CL249" s="14"/>
      <c r="CM249" s="14"/>
      <c r="CN249" s="14"/>
      <c r="CO249" s="14"/>
      <c r="CP249" s="14"/>
      <c r="CQ249" s="14"/>
      <c r="CR249" s="14"/>
      <c r="CS249" s="14"/>
      <c r="CT249" s="14"/>
      <c r="CU249" s="14"/>
      <c r="CV249" s="14"/>
      <c r="CW249" s="14"/>
      <c r="CX249" s="14"/>
      <c r="CY249" s="14"/>
      <c r="CZ249" s="14"/>
      <c r="DA249" s="14"/>
      <c r="DB249" s="14"/>
      <c r="DC249" s="14"/>
      <c r="DD249" s="14"/>
      <c r="DE249" s="14"/>
      <c r="DF249" s="14"/>
      <c r="DG249" s="14"/>
      <c r="DH249" s="14"/>
      <c r="DI249" s="14"/>
      <c r="DJ249" s="14"/>
      <c r="DK249" s="14"/>
      <c r="DL249" s="14"/>
      <c r="DM249" s="14"/>
      <c r="DN249" s="14"/>
      <c r="DO249" s="14"/>
      <c r="DP249" s="14"/>
      <c r="DQ249" s="14"/>
      <c r="DR249" s="14"/>
      <c r="DS249" s="14"/>
      <c r="DT249" s="14"/>
      <c r="DU249" s="14"/>
      <c r="DV249" s="14"/>
      <c r="DW249" s="14"/>
      <c r="DX249" s="14"/>
      <c r="DY249" s="14"/>
      <c r="DZ249" s="14"/>
      <c r="EA249" s="14"/>
      <c r="EB249" s="14"/>
      <c r="EC249" s="14"/>
      <c r="ED249" s="14"/>
      <c r="EE249" s="14"/>
      <c r="EF249" s="14"/>
      <c r="EG249" s="14"/>
      <c r="EH249" s="14"/>
      <c r="EI249" s="14"/>
      <c r="EJ249" s="14"/>
      <c r="EK249" s="14"/>
      <c r="EL249" s="14"/>
      <c r="EM249" s="14"/>
      <c r="EN249" s="14"/>
      <c r="EO249" s="14"/>
      <c r="EP249" s="14"/>
      <c r="EQ249" s="14"/>
      <c r="ER249" s="14"/>
      <c r="ES249" s="14"/>
      <c r="ET249" s="14"/>
      <c r="EU249" s="14"/>
      <c r="EV249" s="14"/>
      <c r="EW249" s="14"/>
      <c r="EX249" s="14"/>
      <c r="EY249" s="14"/>
      <c r="EZ249" s="14"/>
      <c r="FA249" s="14"/>
      <c r="FB249" s="14"/>
      <c r="FC249" s="14"/>
      <c r="FD249" s="14"/>
      <c r="FE249" s="14"/>
      <c r="FF249" s="14"/>
      <c r="FG249" s="14"/>
      <c r="FH249" s="14"/>
      <c r="FI249" s="14"/>
      <c r="FJ249" s="14"/>
      <c r="FK249" s="14"/>
      <c r="FL249" s="14"/>
      <c r="FM249" s="14"/>
      <c r="FN249" s="14"/>
      <c r="FO249" s="14"/>
      <c r="FP249" s="14"/>
      <c r="FQ249" s="14"/>
      <c r="FR249" s="14"/>
      <c r="FS249" s="14"/>
      <c r="FT249" s="14"/>
      <c r="FU249" s="14"/>
      <c r="FV249" s="14"/>
      <c r="FW249" s="14"/>
      <c r="FX249" s="14"/>
      <c r="FY249" s="14"/>
      <c r="FZ249" s="14"/>
      <c r="GA249" s="14"/>
      <c r="GB249" s="14"/>
      <c r="GC249" s="14"/>
      <c r="GD249" s="14"/>
      <c r="GE249" s="14"/>
      <c r="GF249" s="14"/>
      <c r="GG249" s="14"/>
      <c r="GH249" s="14"/>
      <c r="GI249" s="14"/>
      <c r="GJ249" s="14"/>
      <c r="GK249" s="14"/>
      <c r="GL249" s="14"/>
      <c r="GM249" s="14"/>
      <c r="GN249" s="14"/>
      <c r="GO249" s="14"/>
      <c r="GP249" s="14"/>
      <c r="GQ249" s="14"/>
      <c r="GR249" s="14"/>
      <c r="GS249" s="14"/>
      <c r="GT249" s="14"/>
      <c r="GU249" s="14"/>
      <c r="GV249" s="14"/>
      <c r="GW249" s="14"/>
      <c r="GX249" s="14"/>
      <c r="GY249" s="14"/>
      <c r="GZ249" s="14"/>
      <c r="HA249" s="14"/>
      <c r="HB249" s="14"/>
      <c r="HC249" s="14"/>
      <c r="HD249" s="14"/>
      <c r="HE249" s="14"/>
      <c r="HF249" s="14"/>
      <c r="HG249" s="14"/>
      <c r="HH249" s="14"/>
      <c r="HI249" s="14"/>
      <c r="HJ249" s="14"/>
      <c r="HK249" s="14"/>
      <c r="HL249" s="14"/>
      <c r="HM249" s="14"/>
      <c r="HN249" s="14"/>
      <c r="HO249" s="14"/>
      <c r="HP249" s="14"/>
      <c r="HQ249" s="14"/>
      <c r="HR249" s="14"/>
      <c r="HS249" s="14"/>
      <c r="HT249" s="14"/>
      <c r="HU249" s="14"/>
      <c r="HV249" s="14"/>
      <c r="HW249" s="14"/>
      <c r="HX249" s="14"/>
      <c r="HY249" s="14"/>
      <c r="HZ249" s="14"/>
      <c r="IA249" s="14"/>
      <c r="IB249" s="14"/>
      <c r="IC249" s="14"/>
      <c r="ID249" s="14"/>
      <c r="IE249" s="14"/>
      <c r="IF249" s="14"/>
      <c r="IG249" s="14"/>
      <c r="IH249" s="14"/>
      <c r="II249" s="14"/>
      <c r="IJ249" s="14"/>
      <c r="IK249" s="14"/>
      <c r="IL249" s="14"/>
      <c r="IM249" s="14"/>
      <c r="IN249" s="14"/>
      <c r="IO249" s="14"/>
      <c r="IP249" s="14"/>
      <c r="IQ249" s="14"/>
      <c r="IR249" s="14"/>
      <c r="IS249" s="14"/>
      <c r="IT249" s="14"/>
      <c r="IU249" s="14"/>
      <c r="IV249" s="14"/>
    </row>
    <row r="250" spans="1:256">
      <c r="A250" s="97" t="s">
        <v>166</v>
      </c>
      <c r="B250" s="99">
        <v>1340</v>
      </c>
      <c r="C250" s="13" t="s">
        <v>34</v>
      </c>
      <c r="D250" s="13" t="s">
        <v>34</v>
      </c>
      <c r="E250" s="13" t="s">
        <v>34</v>
      </c>
      <c r="F250" s="13" t="s">
        <v>34</v>
      </c>
      <c r="G250" s="13" t="s">
        <v>34</v>
      </c>
      <c r="H250" s="13" t="s">
        <v>34</v>
      </c>
      <c r="I250" s="13" t="s">
        <v>34</v>
      </c>
      <c r="J250" s="13" t="s">
        <v>34</v>
      </c>
      <c r="K250" s="13" t="s">
        <v>34</v>
      </c>
      <c r="L250" s="13" t="s">
        <v>34</v>
      </c>
      <c r="M250" s="13" t="s">
        <v>34</v>
      </c>
      <c r="N250" s="13" t="s">
        <v>34</v>
      </c>
      <c r="O250" s="13" t="s">
        <v>34</v>
      </c>
      <c r="P250" s="13" t="s">
        <v>34</v>
      </c>
      <c r="Q250" s="13" t="s">
        <v>34</v>
      </c>
      <c r="R250" s="13" t="s">
        <v>34</v>
      </c>
      <c r="S250" s="13" t="s">
        <v>34</v>
      </c>
      <c r="T250" s="13" t="s">
        <v>34</v>
      </c>
      <c r="U250" s="13" t="s">
        <v>34</v>
      </c>
      <c r="V250" s="13" t="s">
        <v>34</v>
      </c>
      <c r="W250" s="13" t="s">
        <v>34</v>
      </c>
      <c r="X250" s="13" t="s">
        <v>34</v>
      </c>
      <c r="Y250" s="13" t="s">
        <v>34</v>
      </c>
      <c r="Z250" s="13" t="s">
        <v>34</v>
      </c>
      <c r="AA250" s="13" t="s">
        <v>34</v>
      </c>
      <c r="AB250" s="13" t="s">
        <v>34</v>
      </c>
      <c r="AC250" s="13" t="s">
        <v>34</v>
      </c>
      <c r="AD250" s="13" t="s">
        <v>34</v>
      </c>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c r="BO250" s="14"/>
      <c r="BP250" s="14"/>
      <c r="BQ250" s="14"/>
      <c r="BR250" s="14"/>
      <c r="BS250" s="14"/>
      <c r="BT250" s="14"/>
      <c r="BU250" s="14"/>
      <c r="BV250" s="14"/>
      <c r="BW250" s="14"/>
      <c r="BX250" s="14"/>
      <c r="BY250" s="14"/>
      <c r="BZ250" s="14"/>
      <c r="CA250" s="14"/>
      <c r="CB250" s="14"/>
      <c r="CC250" s="14"/>
      <c r="CD250" s="14"/>
      <c r="CE250" s="14"/>
      <c r="CF250" s="14"/>
      <c r="CG250" s="14"/>
      <c r="CH250" s="14"/>
      <c r="CI250" s="14"/>
      <c r="CJ250" s="14"/>
      <c r="CK250" s="14"/>
      <c r="CL250" s="14"/>
      <c r="CM250" s="14"/>
      <c r="CN250" s="14"/>
      <c r="CO250" s="14"/>
      <c r="CP250" s="14"/>
      <c r="CQ250" s="14"/>
      <c r="CR250" s="14"/>
      <c r="CS250" s="14"/>
      <c r="CT250" s="14"/>
      <c r="CU250" s="14"/>
      <c r="CV250" s="14"/>
      <c r="CW250" s="14"/>
      <c r="CX250" s="14"/>
      <c r="CY250" s="14"/>
      <c r="CZ250" s="14"/>
      <c r="DA250" s="14"/>
      <c r="DB250" s="14"/>
      <c r="DC250" s="14"/>
      <c r="DD250" s="14"/>
      <c r="DE250" s="14"/>
      <c r="DF250" s="14"/>
      <c r="DG250" s="14"/>
      <c r="DH250" s="14"/>
      <c r="DI250" s="14"/>
      <c r="DJ250" s="14"/>
      <c r="DK250" s="14"/>
      <c r="DL250" s="14"/>
      <c r="DM250" s="14"/>
      <c r="DN250" s="14"/>
      <c r="DO250" s="14"/>
      <c r="DP250" s="14"/>
      <c r="DQ250" s="14"/>
      <c r="DR250" s="14"/>
      <c r="DS250" s="14"/>
      <c r="DT250" s="14"/>
      <c r="DU250" s="14"/>
      <c r="DV250" s="14"/>
      <c r="DW250" s="14"/>
      <c r="DX250" s="14"/>
      <c r="DY250" s="14"/>
      <c r="DZ250" s="14"/>
      <c r="EA250" s="14"/>
      <c r="EB250" s="14"/>
      <c r="EC250" s="14"/>
      <c r="ED250" s="14"/>
      <c r="EE250" s="14"/>
      <c r="EF250" s="14"/>
      <c r="EG250" s="14"/>
      <c r="EH250" s="14"/>
      <c r="EI250" s="14"/>
      <c r="EJ250" s="14"/>
      <c r="EK250" s="14"/>
      <c r="EL250" s="14"/>
      <c r="EM250" s="14"/>
      <c r="EN250" s="14"/>
      <c r="EO250" s="14"/>
      <c r="EP250" s="14"/>
      <c r="EQ250" s="14"/>
      <c r="ER250" s="14"/>
      <c r="ES250" s="14"/>
      <c r="ET250" s="14"/>
      <c r="EU250" s="14"/>
      <c r="EV250" s="14"/>
      <c r="EW250" s="14"/>
      <c r="EX250" s="14"/>
      <c r="EY250" s="14"/>
      <c r="EZ250" s="14"/>
      <c r="FA250" s="14"/>
      <c r="FB250" s="14"/>
      <c r="FC250" s="14"/>
      <c r="FD250" s="14"/>
      <c r="FE250" s="14"/>
      <c r="FF250" s="14"/>
      <c r="FG250" s="14"/>
      <c r="FH250" s="14"/>
      <c r="FI250" s="14"/>
      <c r="FJ250" s="14"/>
      <c r="FK250" s="14"/>
      <c r="FL250" s="14"/>
      <c r="FM250" s="14"/>
      <c r="FN250" s="14"/>
      <c r="FO250" s="14"/>
      <c r="FP250" s="14"/>
      <c r="FQ250" s="14"/>
      <c r="FR250" s="14"/>
      <c r="FS250" s="14"/>
      <c r="FT250" s="14"/>
      <c r="FU250" s="14"/>
      <c r="FV250" s="14"/>
      <c r="FW250" s="14"/>
      <c r="FX250" s="14"/>
      <c r="FY250" s="14"/>
      <c r="FZ250" s="14"/>
      <c r="GA250" s="14"/>
      <c r="GB250" s="14"/>
      <c r="GC250" s="14"/>
      <c r="GD250" s="14"/>
      <c r="GE250" s="14"/>
      <c r="GF250" s="14"/>
      <c r="GG250" s="14"/>
      <c r="GH250" s="14"/>
      <c r="GI250" s="14"/>
      <c r="GJ250" s="14"/>
      <c r="GK250" s="14"/>
      <c r="GL250" s="14"/>
      <c r="GM250" s="14"/>
      <c r="GN250" s="14"/>
      <c r="GO250" s="14"/>
      <c r="GP250" s="14"/>
      <c r="GQ250" s="14"/>
      <c r="GR250" s="14"/>
      <c r="GS250" s="14"/>
      <c r="GT250" s="14"/>
      <c r="GU250" s="14"/>
      <c r="GV250" s="14"/>
      <c r="GW250" s="14"/>
      <c r="GX250" s="14"/>
      <c r="GY250" s="14"/>
      <c r="GZ250" s="14"/>
      <c r="HA250" s="14"/>
      <c r="HB250" s="14"/>
      <c r="HC250" s="14"/>
      <c r="HD250" s="14"/>
      <c r="HE250" s="14"/>
      <c r="HF250" s="14"/>
      <c r="HG250" s="14"/>
      <c r="HH250" s="14"/>
      <c r="HI250" s="14"/>
      <c r="HJ250" s="14"/>
      <c r="HK250" s="14"/>
      <c r="HL250" s="14"/>
      <c r="HM250" s="14"/>
      <c r="HN250" s="14"/>
      <c r="HO250" s="14"/>
      <c r="HP250" s="14"/>
      <c r="HQ250" s="14"/>
      <c r="HR250" s="14"/>
      <c r="HS250" s="14"/>
      <c r="HT250" s="14"/>
      <c r="HU250" s="14"/>
      <c r="HV250" s="14"/>
      <c r="HW250" s="14"/>
      <c r="HX250" s="14"/>
      <c r="HY250" s="14"/>
      <c r="HZ250" s="14"/>
      <c r="IA250" s="14"/>
      <c r="IB250" s="14"/>
      <c r="IC250" s="14"/>
      <c r="ID250" s="14"/>
      <c r="IE250" s="14"/>
      <c r="IF250" s="14"/>
      <c r="IG250" s="14"/>
      <c r="IH250" s="14"/>
      <c r="II250" s="14"/>
      <c r="IJ250" s="14"/>
      <c r="IK250" s="14"/>
      <c r="IL250" s="14"/>
      <c r="IM250" s="14"/>
      <c r="IN250" s="14"/>
      <c r="IO250" s="14"/>
      <c r="IP250" s="14"/>
      <c r="IQ250" s="14"/>
      <c r="IR250" s="14"/>
      <c r="IS250" s="14"/>
      <c r="IT250" s="14"/>
      <c r="IU250" s="14"/>
      <c r="IV250" s="14"/>
    </row>
    <row r="251" spans="1:256">
      <c r="A251" s="97" t="s">
        <v>167</v>
      </c>
      <c r="B251" s="99">
        <v>1370</v>
      </c>
      <c r="C251" s="13" t="s">
        <v>34</v>
      </c>
      <c r="D251" s="13" t="s">
        <v>34</v>
      </c>
      <c r="E251" s="13" t="s">
        <v>34</v>
      </c>
      <c r="F251" s="13" t="s">
        <v>34</v>
      </c>
      <c r="G251" s="13" t="s">
        <v>34</v>
      </c>
      <c r="H251" s="13" t="s">
        <v>34</v>
      </c>
      <c r="I251" s="13" t="s">
        <v>34</v>
      </c>
      <c r="J251" s="13" t="s">
        <v>34</v>
      </c>
      <c r="K251" s="13" t="s">
        <v>34</v>
      </c>
      <c r="L251" s="13" t="s">
        <v>34</v>
      </c>
      <c r="M251" s="13" t="s">
        <v>34</v>
      </c>
      <c r="N251" s="13" t="s">
        <v>34</v>
      </c>
      <c r="O251" s="13" t="s">
        <v>34</v>
      </c>
      <c r="P251" s="13" t="s">
        <v>34</v>
      </c>
      <c r="Q251" s="13" t="s">
        <v>34</v>
      </c>
      <c r="R251" s="13" t="s">
        <v>34</v>
      </c>
      <c r="S251" s="13" t="s">
        <v>34</v>
      </c>
      <c r="T251" s="13" t="s">
        <v>34</v>
      </c>
      <c r="U251" s="13" t="s">
        <v>34</v>
      </c>
      <c r="V251" s="13" t="s">
        <v>34</v>
      </c>
      <c r="W251" s="13" t="s">
        <v>34</v>
      </c>
      <c r="X251" s="13" t="s">
        <v>34</v>
      </c>
      <c r="Y251" s="13" t="s">
        <v>34</v>
      </c>
      <c r="Z251" s="13" t="s">
        <v>34</v>
      </c>
      <c r="AA251" s="13" t="s">
        <v>34</v>
      </c>
      <c r="AB251" s="13" t="s">
        <v>34</v>
      </c>
      <c r="AC251" s="13" t="s">
        <v>34</v>
      </c>
      <c r="AD251" s="13" t="s">
        <v>34</v>
      </c>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c r="BO251" s="14"/>
      <c r="BP251" s="14"/>
      <c r="BQ251" s="14"/>
      <c r="BR251" s="14"/>
      <c r="BS251" s="14"/>
      <c r="BT251" s="14"/>
      <c r="BU251" s="14"/>
      <c r="BV251" s="14"/>
      <c r="BW251" s="14"/>
      <c r="BX251" s="14"/>
      <c r="BY251" s="14"/>
      <c r="BZ251" s="14"/>
      <c r="CA251" s="14"/>
      <c r="CB251" s="14"/>
      <c r="CC251" s="14"/>
      <c r="CD251" s="14"/>
      <c r="CE251" s="14"/>
      <c r="CF251" s="14"/>
      <c r="CG251" s="14"/>
      <c r="CH251" s="14"/>
      <c r="CI251" s="14"/>
      <c r="CJ251" s="14"/>
      <c r="CK251" s="14"/>
      <c r="CL251" s="14"/>
      <c r="CM251" s="14"/>
      <c r="CN251" s="14"/>
      <c r="CO251" s="14"/>
      <c r="CP251" s="14"/>
      <c r="CQ251" s="14"/>
      <c r="CR251" s="14"/>
      <c r="CS251" s="14"/>
      <c r="CT251" s="14"/>
      <c r="CU251" s="14"/>
      <c r="CV251" s="14"/>
      <c r="CW251" s="14"/>
      <c r="CX251" s="14"/>
      <c r="CY251" s="14"/>
      <c r="CZ251" s="14"/>
      <c r="DA251" s="14"/>
      <c r="DB251" s="14"/>
      <c r="DC251" s="14"/>
      <c r="DD251" s="14"/>
      <c r="DE251" s="14"/>
      <c r="DF251" s="14"/>
      <c r="DG251" s="14"/>
      <c r="DH251" s="14"/>
      <c r="DI251" s="14"/>
      <c r="DJ251" s="14"/>
      <c r="DK251" s="14"/>
      <c r="DL251" s="14"/>
      <c r="DM251" s="14"/>
      <c r="DN251" s="14"/>
      <c r="DO251" s="14"/>
      <c r="DP251" s="14"/>
      <c r="DQ251" s="14"/>
      <c r="DR251" s="14"/>
      <c r="DS251" s="14"/>
      <c r="DT251" s="14"/>
      <c r="DU251" s="14"/>
      <c r="DV251" s="14"/>
      <c r="DW251" s="14"/>
      <c r="DX251" s="14"/>
      <c r="DY251" s="14"/>
      <c r="DZ251" s="14"/>
      <c r="EA251" s="14"/>
      <c r="EB251" s="14"/>
      <c r="EC251" s="14"/>
      <c r="ED251" s="14"/>
      <c r="EE251" s="14"/>
      <c r="EF251" s="14"/>
      <c r="EG251" s="14"/>
      <c r="EH251" s="14"/>
      <c r="EI251" s="14"/>
      <c r="EJ251" s="14"/>
      <c r="EK251" s="14"/>
      <c r="EL251" s="14"/>
      <c r="EM251" s="14"/>
      <c r="EN251" s="14"/>
      <c r="EO251" s="14"/>
      <c r="EP251" s="14"/>
      <c r="EQ251" s="14"/>
      <c r="ER251" s="14"/>
      <c r="ES251" s="14"/>
      <c r="ET251" s="14"/>
      <c r="EU251" s="14"/>
      <c r="EV251" s="14"/>
      <c r="EW251" s="14"/>
      <c r="EX251" s="14"/>
      <c r="EY251" s="14"/>
      <c r="EZ251" s="14"/>
      <c r="FA251" s="14"/>
      <c r="FB251" s="14"/>
      <c r="FC251" s="14"/>
      <c r="FD251" s="14"/>
      <c r="FE251" s="14"/>
      <c r="FF251" s="14"/>
      <c r="FG251" s="14"/>
      <c r="FH251" s="14"/>
      <c r="FI251" s="14"/>
      <c r="FJ251" s="14"/>
      <c r="FK251" s="14"/>
      <c r="FL251" s="14"/>
      <c r="FM251" s="14"/>
      <c r="FN251" s="14"/>
      <c r="FO251" s="14"/>
      <c r="FP251" s="14"/>
      <c r="FQ251" s="14"/>
      <c r="FR251" s="14"/>
      <c r="FS251" s="14"/>
      <c r="FT251" s="14"/>
      <c r="FU251" s="14"/>
      <c r="FV251" s="14"/>
      <c r="FW251" s="14"/>
      <c r="FX251" s="14"/>
      <c r="FY251" s="14"/>
      <c r="FZ251" s="14"/>
      <c r="GA251" s="14"/>
      <c r="GB251" s="14"/>
      <c r="GC251" s="14"/>
      <c r="GD251" s="14"/>
      <c r="GE251" s="14"/>
      <c r="GF251" s="14"/>
      <c r="GG251" s="14"/>
      <c r="GH251" s="14"/>
      <c r="GI251" s="14"/>
      <c r="GJ251" s="14"/>
      <c r="GK251" s="14"/>
      <c r="GL251" s="14"/>
      <c r="GM251" s="14"/>
      <c r="GN251" s="14"/>
      <c r="GO251" s="14"/>
      <c r="GP251" s="14"/>
      <c r="GQ251" s="14"/>
      <c r="GR251" s="14"/>
      <c r="GS251" s="14"/>
      <c r="GT251" s="14"/>
      <c r="GU251" s="14"/>
      <c r="GV251" s="14"/>
      <c r="GW251" s="14"/>
      <c r="GX251" s="14"/>
      <c r="GY251" s="14"/>
      <c r="GZ251" s="14"/>
      <c r="HA251" s="14"/>
      <c r="HB251" s="14"/>
      <c r="HC251" s="14"/>
      <c r="HD251" s="14"/>
      <c r="HE251" s="14"/>
      <c r="HF251" s="14"/>
      <c r="HG251" s="14"/>
      <c r="HH251" s="14"/>
      <c r="HI251" s="14"/>
      <c r="HJ251" s="14"/>
      <c r="HK251" s="14"/>
      <c r="HL251" s="14"/>
      <c r="HM251" s="14"/>
      <c r="HN251" s="14"/>
      <c r="HO251" s="14"/>
      <c r="HP251" s="14"/>
      <c r="HQ251" s="14"/>
      <c r="HR251" s="14"/>
      <c r="HS251" s="14"/>
      <c r="HT251" s="14"/>
      <c r="HU251" s="14"/>
      <c r="HV251" s="14"/>
      <c r="HW251" s="14"/>
      <c r="HX251" s="14"/>
      <c r="HY251" s="14"/>
      <c r="HZ251" s="14"/>
      <c r="IA251" s="14"/>
      <c r="IB251" s="14"/>
      <c r="IC251" s="14"/>
      <c r="ID251" s="14"/>
      <c r="IE251" s="14"/>
      <c r="IF251" s="14"/>
      <c r="IG251" s="14"/>
      <c r="IH251" s="14"/>
      <c r="II251" s="14"/>
      <c r="IJ251" s="14"/>
      <c r="IK251" s="14"/>
      <c r="IL251" s="14"/>
      <c r="IM251" s="14"/>
      <c r="IN251" s="14"/>
      <c r="IO251" s="14"/>
      <c r="IP251" s="14"/>
      <c r="IQ251" s="14"/>
      <c r="IR251" s="14"/>
      <c r="IS251" s="14"/>
      <c r="IT251" s="14"/>
      <c r="IU251" s="14"/>
      <c r="IV251" s="14"/>
    </row>
    <row r="252" spans="1:256">
      <c r="A252" s="97" t="s">
        <v>18</v>
      </c>
      <c r="B252" s="99">
        <v>9810</v>
      </c>
      <c r="C252" s="13" t="s">
        <v>34</v>
      </c>
      <c r="D252" s="13" t="s">
        <v>34</v>
      </c>
      <c r="E252" s="13" t="s">
        <v>34</v>
      </c>
      <c r="F252" s="13" t="s">
        <v>34</v>
      </c>
      <c r="G252" s="13" t="s">
        <v>34</v>
      </c>
      <c r="H252" s="13" t="s">
        <v>34</v>
      </c>
      <c r="I252" s="13" t="s">
        <v>34</v>
      </c>
      <c r="J252" s="13" t="s">
        <v>34</v>
      </c>
      <c r="K252" s="13" t="s">
        <v>34</v>
      </c>
      <c r="L252" s="13" t="s">
        <v>34</v>
      </c>
      <c r="M252" s="13" t="s">
        <v>34</v>
      </c>
      <c r="N252" s="13" t="s">
        <v>34</v>
      </c>
      <c r="O252" s="13" t="s">
        <v>34</v>
      </c>
      <c r="P252" s="13" t="s">
        <v>34</v>
      </c>
      <c r="Q252" s="13" t="s">
        <v>34</v>
      </c>
      <c r="R252" s="13" t="s">
        <v>34</v>
      </c>
      <c r="S252" s="13" t="s">
        <v>34</v>
      </c>
      <c r="T252" s="13" t="s">
        <v>34</v>
      </c>
      <c r="U252" s="13" t="s">
        <v>34</v>
      </c>
      <c r="V252" s="13" t="s">
        <v>34</v>
      </c>
      <c r="W252" s="13" t="s">
        <v>34</v>
      </c>
      <c r="X252" s="13" t="s">
        <v>34</v>
      </c>
      <c r="Y252" s="13" t="s">
        <v>34</v>
      </c>
      <c r="Z252" s="13" t="s">
        <v>34</v>
      </c>
      <c r="AA252" s="13" t="s">
        <v>34</v>
      </c>
      <c r="AB252" s="13" t="s">
        <v>34</v>
      </c>
      <c r="AC252" s="13" t="s">
        <v>34</v>
      </c>
      <c r="AD252" s="13" t="s">
        <v>34</v>
      </c>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c r="BO252" s="14"/>
      <c r="BP252" s="14"/>
      <c r="BQ252" s="14"/>
      <c r="BR252" s="14"/>
      <c r="BS252" s="14"/>
      <c r="BT252" s="14"/>
      <c r="BU252" s="14"/>
      <c r="BV252" s="14"/>
      <c r="BW252" s="14"/>
      <c r="BX252" s="14"/>
      <c r="BY252" s="14"/>
      <c r="BZ252" s="14"/>
      <c r="CA252" s="14"/>
      <c r="CB252" s="14"/>
      <c r="CC252" s="14"/>
      <c r="CD252" s="14"/>
      <c r="CE252" s="14"/>
      <c r="CF252" s="14"/>
      <c r="CG252" s="14"/>
      <c r="CH252" s="14"/>
      <c r="CI252" s="14"/>
      <c r="CJ252" s="14"/>
      <c r="CK252" s="14"/>
      <c r="CL252" s="14"/>
      <c r="CM252" s="14"/>
      <c r="CN252" s="14"/>
      <c r="CO252" s="14"/>
      <c r="CP252" s="14"/>
      <c r="CQ252" s="14"/>
      <c r="CR252" s="14"/>
      <c r="CS252" s="14"/>
      <c r="CT252" s="14"/>
      <c r="CU252" s="14"/>
      <c r="CV252" s="14"/>
      <c r="CW252" s="14"/>
      <c r="CX252" s="14"/>
      <c r="CY252" s="14"/>
      <c r="CZ252" s="14"/>
      <c r="DA252" s="14"/>
      <c r="DB252" s="14"/>
      <c r="DC252" s="14"/>
      <c r="DD252" s="14"/>
      <c r="DE252" s="14"/>
      <c r="DF252" s="14"/>
      <c r="DG252" s="14"/>
      <c r="DH252" s="14"/>
      <c r="DI252" s="14"/>
      <c r="DJ252" s="14"/>
      <c r="DK252" s="14"/>
      <c r="DL252" s="14"/>
      <c r="DM252" s="14"/>
      <c r="DN252" s="14"/>
      <c r="DO252" s="14"/>
      <c r="DP252" s="14"/>
      <c r="DQ252" s="14"/>
      <c r="DR252" s="14"/>
      <c r="DS252" s="14"/>
      <c r="DT252" s="14"/>
      <c r="DU252" s="14"/>
      <c r="DV252" s="14"/>
      <c r="DW252" s="14"/>
      <c r="DX252" s="14"/>
      <c r="DY252" s="14"/>
      <c r="DZ252" s="14"/>
      <c r="EA252" s="14"/>
      <c r="EB252" s="14"/>
      <c r="EC252" s="14"/>
      <c r="ED252" s="14"/>
      <c r="EE252" s="14"/>
      <c r="EF252" s="14"/>
      <c r="EG252" s="14"/>
      <c r="EH252" s="14"/>
      <c r="EI252" s="14"/>
      <c r="EJ252" s="14"/>
      <c r="EK252" s="14"/>
      <c r="EL252" s="14"/>
      <c r="EM252" s="14"/>
      <c r="EN252" s="14"/>
      <c r="EO252" s="14"/>
      <c r="EP252" s="14"/>
      <c r="EQ252" s="14"/>
      <c r="ER252" s="14"/>
      <c r="ES252" s="14"/>
      <c r="ET252" s="14"/>
      <c r="EU252" s="14"/>
      <c r="EV252" s="14"/>
      <c r="EW252" s="14"/>
      <c r="EX252" s="14"/>
      <c r="EY252" s="14"/>
      <c r="EZ252" s="14"/>
      <c r="FA252" s="14"/>
      <c r="FB252" s="14"/>
      <c r="FC252" s="14"/>
      <c r="FD252" s="14"/>
      <c r="FE252" s="14"/>
      <c r="FF252" s="14"/>
      <c r="FG252" s="14"/>
      <c r="FH252" s="14"/>
      <c r="FI252" s="14"/>
      <c r="FJ252" s="14"/>
      <c r="FK252" s="14"/>
      <c r="FL252" s="14"/>
      <c r="FM252" s="14"/>
      <c r="FN252" s="14"/>
      <c r="FO252" s="14"/>
      <c r="FP252" s="14"/>
      <c r="FQ252" s="14"/>
      <c r="FR252" s="14"/>
      <c r="FS252" s="14"/>
      <c r="FT252" s="14"/>
      <c r="FU252" s="14"/>
      <c r="FV252" s="14"/>
      <c r="FW252" s="14"/>
      <c r="FX252" s="14"/>
      <c r="FY252" s="14"/>
      <c r="FZ252" s="14"/>
      <c r="GA252" s="14"/>
      <c r="GB252" s="14"/>
      <c r="GC252" s="14"/>
      <c r="GD252" s="14"/>
      <c r="GE252" s="14"/>
      <c r="GF252" s="14"/>
      <c r="GG252" s="14"/>
      <c r="GH252" s="14"/>
      <c r="GI252" s="14"/>
      <c r="GJ252" s="14"/>
      <c r="GK252" s="14"/>
      <c r="GL252" s="14"/>
      <c r="GM252" s="14"/>
      <c r="GN252" s="14"/>
      <c r="GO252" s="14"/>
      <c r="GP252" s="14"/>
      <c r="GQ252" s="14"/>
      <c r="GR252" s="14"/>
      <c r="GS252" s="14"/>
      <c r="GT252" s="14"/>
      <c r="GU252" s="14"/>
      <c r="GV252" s="14"/>
      <c r="GW252" s="14"/>
      <c r="GX252" s="14"/>
      <c r="GY252" s="14"/>
      <c r="GZ252" s="14"/>
      <c r="HA252" s="14"/>
      <c r="HB252" s="14"/>
      <c r="HC252" s="14"/>
      <c r="HD252" s="14"/>
      <c r="HE252" s="14"/>
      <c r="HF252" s="14"/>
      <c r="HG252" s="14"/>
      <c r="HH252" s="14"/>
      <c r="HI252" s="14"/>
      <c r="HJ252" s="14"/>
      <c r="HK252" s="14"/>
      <c r="HL252" s="14"/>
      <c r="HM252" s="14"/>
      <c r="HN252" s="14"/>
      <c r="HO252" s="14"/>
      <c r="HP252" s="14"/>
      <c r="HQ252" s="14"/>
      <c r="HR252" s="14"/>
      <c r="HS252" s="14"/>
      <c r="HT252" s="14"/>
      <c r="HU252" s="14"/>
      <c r="HV252" s="14"/>
      <c r="HW252" s="14"/>
      <c r="HX252" s="14"/>
      <c r="HY252" s="14"/>
      <c r="HZ252" s="14"/>
      <c r="IA252" s="14"/>
      <c r="IB252" s="14"/>
      <c r="IC252" s="14"/>
      <c r="ID252" s="14"/>
      <c r="IE252" s="14"/>
      <c r="IF252" s="14"/>
      <c r="IG252" s="14"/>
      <c r="IH252" s="14"/>
      <c r="II252" s="14"/>
      <c r="IJ252" s="14"/>
      <c r="IK252" s="14"/>
      <c r="IL252" s="14"/>
      <c r="IM252" s="14"/>
      <c r="IN252" s="14"/>
      <c r="IO252" s="14"/>
      <c r="IP252" s="14"/>
      <c r="IQ252" s="14"/>
      <c r="IR252" s="14"/>
      <c r="IS252" s="14"/>
      <c r="IT252" s="14"/>
      <c r="IU252" s="14"/>
      <c r="IV252" s="14"/>
    </row>
    <row r="253" spans="1:256">
      <c r="A253" s="29" t="s">
        <v>168</v>
      </c>
      <c r="B253" s="42">
        <v>693</v>
      </c>
      <c r="C253" s="13" t="s">
        <v>34</v>
      </c>
      <c r="D253" s="13" t="s">
        <v>34</v>
      </c>
      <c r="E253" s="13" t="s">
        <v>34</v>
      </c>
      <c r="F253" s="13" t="s">
        <v>34</v>
      </c>
      <c r="G253" s="13" t="s">
        <v>34</v>
      </c>
      <c r="H253" s="13" t="s">
        <v>34</v>
      </c>
      <c r="I253" s="13" t="s">
        <v>34</v>
      </c>
      <c r="J253" s="13" t="s">
        <v>34</v>
      </c>
      <c r="K253" s="13" t="s">
        <v>34</v>
      </c>
      <c r="L253" s="13" t="s">
        <v>34</v>
      </c>
      <c r="M253" s="13" t="s">
        <v>34</v>
      </c>
      <c r="N253" s="13" t="s">
        <v>34</v>
      </c>
      <c r="O253" s="13" t="s">
        <v>34</v>
      </c>
      <c r="P253" s="13" t="s">
        <v>34</v>
      </c>
      <c r="Q253" s="13" t="s">
        <v>34</v>
      </c>
      <c r="R253" s="13" t="s">
        <v>34</v>
      </c>
      <c r="S253" s="13" t="s">
        <v>34</v>
      </c>
      <c r="T253" s="13" t="s">
        <v>34</v>
      </c>
      <c r="U253" s="13" t="s">
        <v>34</v>
      </c>
      <c r="V253" s="13" t="s">
        <v>34</v>
      </c>
      <c r="W253" s="13" t="s">
        <v>34</v>
      </c>
      <c r="X253" s="13" t="s">
        <v>34</v>
      </c>
      <c r="Y253" s="13" t="s">
        <v>34</v>
      </c>
      <c r="Z253" s="13" t="s">
        <v>34</v>
      </c>
      <c r="AA253" s="13" t="s">
        <v>34</v>
      </c>
      <c r="AB253" s="13" t="s">
        <v>34</v>
      </c>
      <c r="AC253" s="13" t="s">
        <v>34</v>
      </c>
      <c r="AD253" s="13" t="s">
        <v>34</v>
      </c>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c r="BO253" s="14"/>
      <c r="BP253" s="14"/>
      <c r="BQ253" s="14"/>
      <c r="BR253" s="14"/>
      <c r="BS253" s="14"/>
      <c r="BT253" s="14"/>
      <c r="BU253" s="14"/>
      <c r="BV253" s="14"/>
      <c r="BW253" s="14"/>
      <c r="BX253" s="14"/>
      <c r="BY253" s="14"/>
      <c r="BZ253" s="14"/>
      <c r="CA253" s="14"/>
      <c r="CB253" s="14"/>
      <c r="CC253" s="14"/>
      <c r="CD253" s="14"/>
      <c r="CE253" s="14"/>
      <c r="CF253" s="14"/>
      <c r="CG253" s="14"/>
      <c r="CH253" s="14"/>
      <c r="CI253" s="14"/>
      <c r="CJ253" s="14"/>
      <c r="CK253" s="14"/>
      <c r="CL253" s="14"/>
      <c r="CM253" s="14"/>
      <c r="CN253" s="14"/>
      <c r="CO253" s="14"/>
      <c r="CP253" s="14"/>
      <c r="CQ253" s="14"/>
      <c r="CR253" s="14"/>
      <c r="CS253" s="14"/>
      <c r="CT253" s="14"/>
      <c r="CU253" s="14"/>
      <c r="CV253" s="14"/>
      <c r="CW253" s="14"/>
      <c r="CX253" s="14"/>
      <c r="CY253" s="14"/>
      <c r="CZ253" s="14"/>
      <c r="DA253" s="14"/>
      <c r="DB253" s="14"/>
      <c r="DC253" s="14"/>
      <c r="DD253" s="14"/>
      <c r="DE253" s="14"/>
      <c r="DF253" s="14"/>
      <c r="DG253" s="14"/>
      <c r="DH253" s="14"/>
      <c r="DI253" s="14"/>
      <c r="DJ253" s="14"/>
      <c r="DK253" s="14"/>
      <c r="DL253" s="14"/>
      <c r="DM253" s="14"/>
      <c r="DN253" s="14"/>
      <c r="DO253" s="14"/>
      <c r="DP253" s="14"/>
      <c r="DQ253" s="14"/>
      <c r="DR253" s="14"/>
      <c r="DS253" s="14"/>
      <c r="DT253" s="14"/>
      <c r="DU253" s="14"/>
      <c r="DV253" s="14"/>
      <c r="DW253" s="14"/>
      <c r="DX253" s="14"/>
      <c r="DY253" s="14"/>
      <c r="DZ253" s="14"/>
      <c r="EA253" s="14"/>
      <c r="EB253" s="14"/>
      <c r="EC253" s="14"/>
      <c r="ED253" s="14"/>
      <c r="EE253" s="14"/>
      <c r="EF253" s="14"/>
      <c r="EG253" s="14"/>
      <c r="EH253" s="14"/>
      <c r="EI253" s="14"/>
      <c r="EJ253" s="14"/>
      <c r="EK253" s="14"/>
      <c r="EL253" s="14"/>
      <c r="EM253" s="14"/>
      <c r="EN253" s="14"/>
      <c r="EO253" s="14"/>
      <c r="EP253" s="14"/>
      <c r="EQ253" s="14"/>
      <c r="ER253" s="14"/>
      <c r="ES253" s="14"/>
      <c r="ET253" s="14"/>
      <c r="EU253" s="14"/>
      <c r="EV253" s="14"/>
      <c r="EW253" s="14"/>
      <c r="EX253" s="14"/>
      <c r="EY253" s="14"/>
      <c r="EZ253" s="14"/>
      <c r="FA253" s="14"/>
      <c r="FB253" s="14"/>
      <c r="FC253" s="14"/>
      <c r="FD253" s="14"/>
      <c r="FE253" s="14"/>
      <c r="FF253" s="14"/>
      <c r="FG253" s="14"/>
      <c r="FH253" s="14"/>
      <c r="FI253" s="14"/>
      <c r="FJ253" s="14"/>
      <c r="FK253" s="14"/>
      <c r="FL253" s="14"/>
      <c r="FM253" s="14"/>
      <c r="FN253" s="14"/>
      <c r="FO253" s="14"/>
      <c r="FP253" s="14"/>
      <c r="FQ253" s="14"/>
      <c r="FR253" s="14"/>
      <c r="FS253" s="14"/>
      <c r="FT253" s="14"/>
      <c r="FU253" s="14"/>
      <c r="FV253" s="14"/>
      <c r="FW253" s="14"/>
      <c r="FX253" s="14"/>
      <c r="FY253" s="14"/>
      <c r="FZ253" s="14"/>
      <c r="GA253" s="14"/>
      <c r="GB253" s="14"/>
      <c r="GC253" s="14"/>
      <c r="GD253" s="14"/>
      <c r="GE253" s="14"/>
      <c r="GF253" s="14"/>
      <c r="GG253" s="14"/>
      <c r="GH253" s="14"/>
      <c r="GI253" s="14"/>
      <c r="GJ253" s="14"/>
      <c r="GK253" s="14"/>
      <c r="GL253" s="14"/>
      <c r="GM253" s="14"/>
      <c r="GN253" s="14"/>
      <c r="GO253" s="14"/>
      <c r="GP253" s="14"/>
      <c r="GQ253" s="14"/>
      <c r="GR253" s="14"/>
      <c r="GS253" s="14"/>
      <c r="GT253" s="14"/>
      <c r="GU253" s="14"/>
      <c r="GV253" s="14"/>
      <c r="GW253" s="14"/>
      <c r="GX253" s="14"/>
      <c r="GY253" s="14"/>
      <c r="GZ253" s="14"/>
      <c r="HA253" s="14"/>
      <c r="HB253" s="14"/>
      <c r="HC253" s="14"/>
      <c r="HD253" s="14"/>
      <c r="HE253" s="14"/>
      <c r="HF253" s="14"/>
      <c r="HG253" s="14"/>
      <c r="HH253" s="14"/>
      <c r="HI253" s="14"/>
      <c r="HJ253" s="14"/>
      <c r="HK253" s="14"/>
      <c r="HL253" s="14"/>
      <c r="HM253" s="14"/>
      <c r="HN253" s="14"/>
      <c r="HO253" s="14"/>
      <c r="HP253" s="14"/>
      <c r="HQ253" s="14"/>
      <c r="HR253" s="14"/>
      <c r="HS253" s="14"/>
      <c r="HT253" s="14"/>
      <c r="HU253" s="14"/>
      <c r="HV253" s="14"/>
      <c r="HW253" s="14"/>
      <c r="HX253" s="14"/>
      <c r="HY253" s="14"/>
      <c r="HZ253" s="14"/>
      <c r="IA253" s="14"/>
      <c r="IB253" s="14"/>
      <c r="IC253" s="14"/>
      <c r="ID253" s="14"/>
      <c r="IE253" s="14"/>
      <c r="IF253" s="14"/>
      <c r="IG253" s="14"/>
      <c r="IH253" s="14"/>
      <c r="II253" s="14"/>
      <c r="IJ253" s="14"/>
      <c r="IK253" s="14"/>
      <c r="IL253" s="14"/>
      <c r="IM253" s="14"/>
      <c r="IN253" s="14"/>
      <c r="IO253" s="14"/>
      <c r="IP253" s="14"/>
      <c r="IQ253" s="14"/>
      <c r="IR253" s="14"/>
      <c r="IS253" s="14"/>
      <c r="IT253" s="14"/>
      <c r="IU253" s="14"/>
      <c r="IV253" s="14"/>
    </row>
    <row r="254" spans="1:256">
      <c r="A254" s="97" t="s">
        <v>20</v>
      </c>
      <c r="B254" s="99">
        <v>1030</v>
      </c>
      <c r="C254" s="13" t="s">
        <v>34</v>
      </c>
      <c r="D254" s="13" t="s">
        <v>34</v>
      </c>
      <c r="E254" s="13" t="s">
        <v>34</v>
      </c>
      <c r="F254" s="13" t="s">
        <v>34</v>
      </c>
      <c r="G254" s="13" t="s">
        <v>34</v>
      </c>
      <c r="H254" s="13" t="s">
        <v>34</v>
      </c>
      <c r="I254" s="13" t="s">
        <v>34</v>
      </c>
      <c r="J254" s="13" t="s">
        <v>34</v>
      </c>
      <c r="K254" s="13" t="s">
        <v>34</v>
      </c>
      <c r="L254" s="13" t="s">
        <v>34</v>
      </c>
      <c r="M254" s="13" t="s">
        <v>34</v>
      </c>
      <c r="N254" s="13" t="s">
        <v>34</v>
      </c>
      <c r="O254" s="13" t="s">
        <v>34</v>
      </c>
      <c r="P254" s="13" t="s">
        <v>34</v>
      </c>
      <c r="Q254" s="13" t="s">
        <v>34</v>
      </c>
      <c r="R254" s="13" t="s">
        <v>34</v>
      </c>
      <c r="S254" s="13" t="s">
        <v>34</v>
      </c>
      <c r="T254" s="13" t="s">
        <v>34</v>
      </c>
      <c r="U254" s="13" t="s">
        <v>34</v>
      </c>
      <c r="V254" s="13" t="s">
        <v>34</v>
      </c>
      <c r="W254" s="13" t="s">
        <v>34</v>
      </c>
      <c r="X254" s="13" t="s">
        <v>34</v>
      </c>
      <c r="Y254" s="13" t="s">
        <v>34</v>
      </c>
      <c r="Z254" s="13" t="s">
        <v>34</v>
      </c>
      <c r="AA254" s="13" t="s">
        <v>34</v>
      </c>
      <c r="AB254" s="13" t="s">
        <v>34</v>
      </c>
      <c r="AC254" s="13" t="s">
        <v>34</v>
      </c>
      <c r="AD254" s="13" t="s">
        <v>34</v>
      </c>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c r="BO254" s="14"/>
      <c r="BP254" s="14"/>
      <c r="BQ254" s="14"/>
      <c r="BR254" s="14"/>
      <c r="BS254" s="14"/>
      <c r="BT254" s="14"/>
      <c r="BU254" s="14"/>
      <c r="BV254" s="14"/>
      <c r="BW254" s="14"/>
      <c r="BX254" s="14"/>
      <c r="BY254" s="14"/>
      <c r="BZ254" s="14"/>
      <c r="CA254" s="14"/>
      <c r="CB254" s="14"/>
      <c r="CC254" s="14"/>
      <c r="CD254" s="14"/>
      <c r="CE254" s="14"/>
      <c r="CF254" s="14"/>
      <c r="CG254" s="14"/>
      <c r="CH254" s="14"/>
      <c r="CI254" s="14"/>
      <c r="CJ254" s="14"/>
      <c r="CK254" s="14"/>
      <c r="CL254" s="14"/>
      <c r="CM254" s="14"/>
      <c r="CN254" s="14"/>
      <c r="CO254" s="14"/>
      <c r="CP254" s="14"/>
      <c r="CQ254" s="14"/>
      <c r="CR254" s="14"/>
      <c r="CS254" s="14"/>
      <c r="CT254" s="14"/>
      <c r="CU254" s="14"/>
      <c r="CV254" s="14"/>
      <c r="CW254" s="14"/>
      <c r="CX254" s="14"/>
      <c r="CY254" s="14"/>
      <c r="CZ254" s="14"/>
      <c r="DA254" s="14"/>
      <c r="DB254" s="14"/>
      <c r="DC254" s="14"/>
      <c r="DD254" s="14"/>
      <c r="DE254" s="14"/>
      <c r="DF254" s="14"/>
      <c r="DG254" s="14"/>
      <c r="DH254" s="14"/>
      <c r="DI254" s="14"/>
      <c r="DJ254" s="14"/>
      <c r="DK254" s="14"/>
      <c r="DL254" s="14"/>
      <c r="DM254" s="14"/>
      <c r="DN254" s="14"/>
      <c r="DO254" s="14"/>
      <c r="DP254" s="14"/>
      <c r="DQ254" s="14"/>
      <c r="DR254" s="14"/>
      <c r="DS254" s="14"/>
      <c r="DT254" s="14"/>
      <c r="DU254" s="14"/>
      <c r="DV254" s="14"/>
      <c r="DW254" s="14"/>
      <c r="DX254" s="14"/>
      <c r="DY254" s="14"/>
      <c r="DZ254" s="14"/>
      <c r="EA254" s="14"/>
      <c r="EB254" s="14"/>
      <c r="EC254" s="14"/>
      <c r="ED254" s="14"/>
      <c r="EE254" s="14"/>
      <c r="EF254" s="14"/>
      <c r="EG254" s="14"/>
      <c r="EH254" s="14"/>
      <c r="EI254" s="14"/>
      <c r="EJ254" s="14"/>
      <c r="EK254" s="14"/>
      <c r="EL254" s="14"/>
      <c r="EM254" s="14"/>
      <c r="EN254" s="14"/>
      <c r="EO254" s="14"/>
      <c r="EP254" s="14"/>
      <c r="EQ254" s="14"/>
      <c r="ER254" s="14"/>
      <c r="ES254" s="14"/>
      <c r="ET254" s="14"/>
      <c r="EU254" s="14"/>
      <c r="EV254" s="14"/>
      <c r="EW254" s="14"/>
      <c r="EX254" s="14"/>
      <c r="EY254" s="14"/>
      <c r="EZ254" s="14"/>
      <c r="FA254" s="14"/>
      <c r="FB254" s="14"/>
      <c r="FC254" s="14"/>
      <c r="FD254" s="14"/>
      <c r="FE254" s="14"/>
      <c r="FF254" s="14"/>
      <c r="FG254" s="14"/>
      <c r="FH254" s="14"/>
      <c r="FI254" s="14"/>
      <c r="FJ254" s="14"/>
      <c r="FK254" s="14"/>
      <c r="FL254" s="14"/>
      <c r="FM254" s="14"/>
      <c r="FN254" s="14"/>
      <c r="FO254" s="14"/>
      <c r="FP254" s="14"/>
      <c r="FQ254" s="14"/>
      <c r="FR254" s="14"/>
      <c r="FS254" s="14"/>
      <c r="FT254" s="14"/>
      <c r="FU254" s="14"/>
      <c r="FV254" s="14"/>
      <c r="FW254" s="14"/>
      <c r="FX254" s="14"/>
      <c r="FY254" s="14"/>
      <c r="FZ254" s="14"/>
      <c r="GA254" s="14"/>
      <c r="GB254" s="14"/>
      <c r="GC254" s="14"/>
      <c r="GD254" s="14"/>
      <c r="GE254" s="14"/>
      <c r="GF254" s="14"/>
      <c r="GG254" s="14"/>
      <c r="GH254" s="14"/>
      <c r="GI254" s="14"/>
      <c r="GJ254" s="14"/>
      <c r="GK254" s="14"/>
      <c r="GL254" s="14"/>
      <c r="GM254" s="14"/>
      <c r="GN254" s="14"/>
      <c r="GO254" s="14"/>
      <c r="GP254" s="14"/>
      <c r="GQ254" s="14"/>
      <c r="GR254" s="14"/>
      <c r="GS254" s="14"/>
      <c r="GT254" s="14"/>
      <c r="GU254" s="14"/>
      <c r="GV254" s="14"/>
      <c r="GW254" s="14"/>
      <c r="GX254" s="14"/>
      <c r="GY254" s="14"/>
      <c r="GZ254" s="14"/>
      <c r="HA254" s="14"/>
      <c r="HB254" s="14"/>
      <c r="HC254" s="14"/>
      <c r="HD254" s="14"/>
      <c r="HE254" s="14"/>
      <c r="HF254" s="14"/>
      <c r="HG254" s="14"/>
      <c r="HH254" s="14"/>
      <c r="HI254" s="14"/>
      <c r="HJ254" s="14"/>
      <c r="HK254" s="14"/>
      <c r="HL254" s="14"/>
      <c r="HM254" s="14"/>
      <c r="HN254" s="14"/>
      <c r="HO254" s="14"/>
      <c r="HP254" s="14"/>
      <c r="HQ254" s="14"/>
      <c r="HR254" s="14"/>
      <c r="HS254" s="14"/>
      <c r="HT254" s="14"/>
      <c r="HU254" s="14"/>
      <c r="HV254" s="14"/>
      <c r="HW254" s="14"/>
      <c r="HX254" s="14"/>
      <c r="HY254" s="14"/>
      <c r="HZ254" s="14"/>
      <c r="IA254" s="14"/>
      <c r="IB254" s="14"/>
      <c r="IC254" s="14"/>
      <c r="ID254" s="14"/>
      <c r="IE254" s="14"/>
      <c r="IF254" s="14"/>
      <c r="IG254" s="14"/>
      <c r="IH254" s="14"/>
      <c r="II254" s="14"/>
      <c r="IJ254" s="14"/>
      <c r="IK254" s="14"/>
      <c r="IL254" s="14"/>
      <c r="IM254" s="14"/>
      <c r="IN254" s="14"/>
      <c r="IO254" s="14"/>
      <c r="IP254" s="14"/>
      <c r="IQ254" s="14"/>
      <c r="IR254" s="14"/>
      <c r="IS254" s="14"/>
      <c r="IT254" s="14"/>
      <c r="IU254" s="14"/>
      <c r="IV254" s="14"/>
    </row>
    <row r="255" spans="1:256">
      <c r="A255" s="97" t="s">
        <v>21</v>
      </c>
      <c r="B255" s="98">
        <v>794</v>
      </c>
      <c r="C255" s="13" t="s">
        <v>34</v>
      </c>
      <c r="D255" s="13" t="s">
        <v>34</v>
      </c>
      <c r="E255" s="13" t="s">
        <v>34</v>
      </c>
      <c r="F255" s="13" t="s">
        <v>34</v>
      </c>
      <c r="G255" s="13" t="s">
        <v>34</v>
      </c>
      <c r="H255" s="13" t="s">
        <v>34</v>
      </c>
      <c r="I255" s="13" t="s">
        <v>34</v>
      </c>
      <c r="J255" s="13" t="s">
        <v>34</v>
      </c>
      <c r="K255" s="13" t="s">
        <v>34</v>
      </c>
      <c r="L255" s="13" t="s">
        <v>34</v>
      </c>
      <c r="M255" s="13" t="s">
        <v>34</v>
      </c>
      <c r="N255" s="13" t="s">
        <v>34</v>
      </c>
      <c r="O255" s="13" t="s">
        <v>34</v>
      </c>
      <c r="P255" s="13" t="s">
        <v>34</v>
      </c>
      <c r="Q255" s="13" t="s">
        <v>34</v>
      </c>
      <c r="R255" s="13" t="s">
        <v>34</v>
      </c>
      <c r="S255" s="13" t="s">
        <v>34</v>
      </c>
      <c r="T255" s="13" t="s">
        <v>34</v>
      </c>
      <c r="U255" s="13" t="s">
        <v>34</v>
      </c>
      <c r="V255" s="13" t="s">
        <v>34</v>
      </c>
      <c r="W255" s="13" t="s">
        <v>34</v>
      </c>
      <c r="X255" s="13" t="s">
        <v>34</v>
      </c>
      <c r="Y255" s="13" t="s">
        <v>34</v>
      </c>
      <c r="Z255" s="13" t="s">
        <v>34</v>
      </c>
      <c r="AA255" s="13" t="s">
        <v>34</v>
      </c>
      <c r="AB255" s="13" t="s">
        <v>34</v>
      </c>
      <c r="AC255" s="13" t="s">
        <v>34</v>
      </c>
      <c r="AD255" s="13" t="s">
        <v>34</v>
      </c>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4"/>
      <c r="CC255" s="14"/>
      <c r="CD255" s="14"/>
      <c r="CE255" s="14"/>
      <c r="CF255" s="14"/>
      <c r="CG255" s="14"/>
      <c r="CH255" s="14"/>
      <c r="CI255" s="14"/>
      <c r="CJ255" s="14"/>
      <c r="CK255" s="14"/>
      <c r="CL255" s="14"/>
      <c r="CM255" s="14"/>
      <c r="CN255" s="14"/>
      <c r="CO255" s="14"/>
      <c r="CP255" s="14"/>
      <c r="CQ255" s="14"/>
      <c r="CR255" s="14"/>
      <c r="CS255" s="14"/>
      <c r="CT255" s="14"/>
      <c r="CU255" s="14"/>
      <c r="CV255" s="14"/>
      <c r="CW255" s="14"/>
      <c r="CX255" s="14"/>
      <c r="CY255" s="14"/>
      <c r="CZ255" s="14"/>
      <c r="DA255" s="14"/>
      <c r="DB255" s="14"/>
      <c r="DC255" s="14"/>
      <c r="DD255" s="14"/>
      <c r="DE255" s="14"/>
      <c r="DF255" s="14"/>
      <c r="DG255" s="14"/>
      <c r="DH255" s="14"/>
      <c r="DI255" s="14"/>
      <c r="DJ255" s="14"/>
      <c r="DK255" s="14"/>
      <c r="DL255" s="14"/>
      <c r="DM255" s="14"/>
      <c r="DN255" s="14"/>
      <c r="DO255" s="14"/>
      <c r="DP255" s="14"/>
      <c r="DQ255" s="14"/>
      <c r="DR255" s="14"/>
      <c r="DS255" s="14"/>
      <c r="DT255" s="14"/>
      <c r="DU255" s="14"/>
      <c r="DV255" s="14"/>
      <c r="DW255" s="14"/>
      <c r="DX255" s="14"/>
      <c r="DY255" s="14"/>
      <c r="DZ255" s="14"/>
      <c r="EA255" s="14"/>
      <c r="EB255" s="14"/>
      <c r="EC255" s="14"/>
      <c r="ED255" s="14"/>
      <c r="EE255" s="14"/>
      <c r="EF255" s="14"/>
      <c r="EG255" s="14"/>
      <c r="EH255" s="14"/>
      <c r="EI255" s="14"/>
      <c r="EJ255" s="14"/>
      <c r="EK255" s="14"/>
      <c r="EL255" s="14"/>
      <c r="EM255" s="14"/>
      <c r="EN255" s="14"/>
      <c r="EO255" s="14"/>
      <c r="EP255" s="14"/>
      <c r="EQ255" s="14"/>
      <c r="ER255" s="14"/>
      <c r="ES255" s="14"/>
      <c r="ET255" s="14"/>
      <c r="EU255" s="14"/>
      <c r="EV255" s="14"/>
      <c r="EW255" s="14"/>
      <c r="EX255" s="14"/>
      <c r="EY255" s="14"/>
      <c r="EZ255" s="14"/>
      <c r="FA255" s="14"/>
      <c r="FB255" s="14"/>
      <c r="FC255" s="14"/>
      <c r="FD255" s="14"/>
      <c r="FE255" s="14"/>
      <c r="FF255" s="14"/>
      <c r="FG255" s="14"/>
      <c r="FH255" s="14"/>
      <c r="FI255" s="14"/>
      <c r="FJ255" s="14"/>
      <c r="FK255" s="14"/>
      <c r="FL255" s="14"/>
      <c r="FM255" s="14"/>
      <c r="FN255" s="14"/>
      <c r="FO255" s="14"/>
      <c r="FP255" s="14"/>
      <c r="FQ255" s="14"/>
      <c r="FR255" s="14"/>
      <c r="FS255" s="14"/>
      <c r="FT255" s="14"/>
      <c r="FU255" s="14"/>
      <c r="FV255" s="14"/>
      <c r="FW255" s="14"/>
      <c r="FX255" s="14"/>
      <c r="FY255" s="14"/>
      <c r="FZ255" s="14"/>
      <c r="GA255" s="14"/>
      <c r="GB255" s="14"/>
      <c r="GC255" s="14"/>
      <c r="GD255" s="14"/>
      <c r="GE255" s="14"/>
      <c r="GF255" s="14"/>
      <c r="GG255" s="14"/>
      <c r="GH255" s="14"/>
      <c r="GI255" s="14"/>
      <c r="GJ255" s="14"/>
      <c r="GK255" s="14"/>
      <c r="GL255" s="14"/>
      <c r="GM255" s="14"/>
      <c r="GN255" s="14"/>
      <c r="GO255" s="14"/>
      <c r="GP255" s="14"/>
      <c r="GQ255" s="14"/>
      <c r="GR255" s="14"/>
      <c r="GS255" s="14"/>
      <c r="GT255" s="14"/>
      <c r="GU255" s="14"/>
      <c r="GV255" s="14"/>
      <c r="GW255" s="14"/>
      <c r="GX255" s="14"/>
      <c r="GY255" s="14"/>
      <c r="GZ255" s="14"/>
      <c r="HA255" s="14"/>
      <c r="HB255" s="14"/>
      <c r="HC255" s="14"/>
      <c r="HD255" s="14"/>
      <c r="HE255" s="14"/>
      <c r="HF255" s="14"/>
      <c r="HG255" s="14"/>
      <c r="HH255" s="14"/>
      <c r="HI255" s="14"/>
      <c r="HJ255" s="14"/>
      <c r="HK255" s="14"/>
      <c r="HL255" s="14"/>
      <c r="HM255" s="14"/>
      <c r="HN255" s="14"/>
      <c r="HO255" s="14"/>
      <c r="HP255" s="14"/>
      <c r="HQ255" s="14"/>
      <c r="HR255" s="14"/>
      <c r="HS255" s="14"/>
      <c r="HT255" s="14"/>
      <c r="HU255" s="14"/>
      <c r="HV255" s="14"/>
      <c r="HW255" s="14"/>
      <c r="HX255" s="14"/>
      <c r="HY255" s="14"/>
      <c r="HZ255" s="14"/>
      <c r="IA255" s="14"/>
      <c r="IB255" s="14"/>
      <c r="IC255" s="14"/>
      <c r="ID255" s="14"/>
      <c r="IE255" s="14"/>
      <c r="IF255" s="14"/>
      <c r="IG255" s="14"/>
      <c r="IH255" s="14"/>
      <c r="II255" s="14"/>
      <c r="IJ255" s="14"/>
      <c r="IK255" s="14"/>
      <c r="IL255" s="14"/>
      <c r="IM255" s="14"/>
      <c r="IN255" s="14"/>
      <c r="IO255" s="14"/>
      <c r="IP255" s="14"/>
      <c r="IQ255" s="14"/>
      <c r="IR255" s="14"/>
      <c r="IS255" s="14"/>
      <c r="IT255" s="14"/>
      <c r="IU255" s="14"/>
      <c r="IV255" s="14"/>
    </row>
    <row r="256" spans="1:256">
      <c r="A256" s="29" t="s">
        <v>19</v>
      </c>
      <c r="B256" s="101">
        <v>1640</v>
      </c>
      <c r="C256" s="13" t="s">
        <v>34</v>
      </c>
      <c r="D256" s="13" t="s">
        <v>34</v>
      </c>
      <c r="E256" s="13" t="s">
        <v>34</v>
      </c>
      <c r="F256" s="13" t="s">
        <v>34</v>
      </c>
      <c r="G256" s="13" t="s">
        <v>34</v>
      </c>
      <c r="H256" s="13" t="s">
        <v>34</v>
      </c>
      <c r="I256" s="13" t="s">
        <v>34</v>
      </c>
      <c r="J256" s="13" t="s">
        <v>34</v>
      </c>
      <c r="K256" s="13" t="s">
        <v>34</v>
      </c>
      <c r="L256" s="13" t="s">
        <v>34</v>
      </c>
      <c r="M256" s="13" t="s">
        <v>34</v>
      </c>
      <c r="N256" s="13" t="s">
        <v>34</v>
      </c>
      <c r="O256" s="13" t="s">
        <v>34</v>
      </c>
      <c r="P256" s="13" t="s">
        <v>34</v>
      </c>
      <c r="Q256" s="13" t="s">
        <v>34</v>
      </c>
      <c r="R256" s="13" t="s">
        <v>34</v>
      </c>
      <c r="S256" s="13" t="s">
        <v>34</v>
      </c>
      <c r="T256" s="13" t="s">
        <v>34</v>
      </c>
      <c r="U256" s="13" t="s">
        <v>34</v>
      </c>
      <c r="V256" s="13" t="s">
        <v>34</v>
      </c>
      <c r="W256" s="13" t="s">
        <v>34</v>
      </c>
      <c r="X256" s="13" t="s">
        <v>34</v>
      </c>
      <c r="Y256" s="13" t="s">
        <v>34</v>
      </c>
      <c r="Z256" s="13" t="s">
        <v>34</v>
      </c>
      <c r="AA256" s="13" t="s">
        <v>34</v>
      </c>
      <c r="AB256" s="13" t="s">
        <v>34</v>
      </c>
      <c r="AC256" s="13" t="s">
        <v>34</v>
      </c>
      <c r="AD256" s="13" t="s">
        <v>34</v>
      </c>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4"/>
      <c r="EU256" s="14"/>
      <c r="EV256" s="14"/>
      <c r="EW256" s="14"/>
      <c r="EX256" s="14"/>
      <c r="EY256" s="14"/>
      <c r="EZ256" s="14"/>
      <c r="FA256" s="14"/>
      <c r="FB256" s="14"/>
      <c r="FC256" s="14"/>
      <c r="FD256" s="14"/>
      <c r="FE256" s="14"/>
      <c r="FF256" s="14"/>
      <c r="FG256" s="14"/>
      <c r="FH256" s="14"/>
      <c r="FI256" s="14"/>
      <c r="FJ256" s="14"/>
      <c r="FK256" s="14"/>
      <c r="FL256" s="14"/>
      <c r="FM256" s="14"/>
      <c r="FN256" s="14"/>
      <c r="FO256" s="14"/>
      <c r="FP256" s="14"/>
      <c r="FQ256" s="14"/>
      <c r="FR256" s="14"/>
      <c r="FS256" s="14"/>
      <c r="FT256" s="14"/>
      <c r="FU256" s="14"/>
      <c r="FV256" s="14"/>
      <c r="FW256" s="14"/>
      <c r="FX256" s="14"/>
      <c r="FY256" s="14"/>
      <c r="FZ256" s="14"/>
      <c r="GA256" s="14"/>
      <c r="GB256" s="14"/>
      <c r="GC256" s="14"/>
      <c r="GD256" s="14"/>
      <c r="GE256" s="14"/>
      <c r="GF256" s="14"/>
      <c r="GG256" s="14"/>
      <c r="GH256" s="14"/>
      <c r="GI256" s="14"/>
      <c r="GJ256" s="14"/>
      <c r="GK256" s="14"/>
      <c r="GL256" s="14"/>
      <c r="GM256" s="14"/>
      <c r="GN256" s="14"/>
      <c r="GO256" s="14"/>
      <c r="GP256" s="14"/>
      <c r="GQ256" s="14"/>
      <c r="GR256" s="14"/>
      <c r="GS256" s="14"/>
      <c r="GT256" s="14"/>
      <c r="GU256" s="14"/>
      <c r="GV256" s="14"/>
      <c r="GW256" s="14"/>
      <c r="GX256" s="14"/>
      <c r="GY256" s="14"/>
      <c r="GZ256" s="14"/>
      <c r="HA256" s="14"/>
      <c r="HB256" s="14"/>
      <c r="HC256" s="14"/>
      <c r="HD256" s="14"/>
      <c r="HE256" s="14"/>
      <c r="HF256" s="14"/>
      <c r="HG256" s="14"/>
      <c r="HH256" s="14"/>
      <c r="HI256" s="14"/>
      <c r="HJ256" s="14"/>
      <c r="HK256" s="14"/>
      <c r="HL256" s="14"/>
      <c r="HM256" s="14"/>
      <c r="HN256" s="14"/>
      <c r="HO256" s="14"/>
      <c r="HP256" s="14"/>
      <c r="HQ256" s="14"/>
      <c r="HR256" s="14"/>
      <c r="HS256" s="14"/>
      <c r="HT256" s="14"/>
      <c r="HU256" s="14"/>
      <c r="HV256" s="14"/>
      <c r="HW256" s="14"/>
      <c r="HX256" s="14"/>
      <c r="HY256" s="14"/>
      <c r="HZ256" s="14"/>
      <c r="IA256" s="14"/>
      <c r="IB256" s="14"/>
      <c r="IC256" s="14"/>
      <c r="ID256" s="14"/>
      <c r="IE256" s="14"/>
      <c r="IF256" s="14"/>
      <c r="IG256" s="14"/>
      <c r="IH256" s="14"/>
      <c r="II256" s="14"/>
      <c r="IJ256" s="14"/>
      <c r="IK256" s="14"/>
      <c r="IL256" s="14"/>
      <c r="IM256" s="14"/>
      <c r="IN256" s="14"/>
      <c r="IO256" s="14"/>
      <c r="IP256" s="14"/>
      <c r="IQ256" s="14"/>
      <c r="IR256" s="14"/>
      <c r="IS256" s="14"/>
      <c r="IT256" s="14"/>
      <c r="IU256" s="14"/>
      <c r="IV256" s="14"/>
    </row>
    <row r="257" spans="1:30" ht="15.5">
      <c r="A257" s="97" t="s">
        <v>169</v>
      </c>
      <c r="B257" s="99">
        <v>22800</v>
      </c>
      <c r="C257" s="13" t="s">
        <v>34</v>
      </c>
      <c r="D257" s="13" t="s">
        <v>34</v>
      </c>
      <c r="E257" s="13" t="s">
        <v>34</v>
      </c>
      <c r="F257" s="13" t="s">
        <v>34</v>
      </c>
      <c r="G257" s="13" t="s">
        <v>34</v>
      </c>
      <c r="H257" s="13" t="s">
        <v>34</v>
      </c>
      <c r="I257" s="13" t="s">
        <v>34</v>
      </c>
      <c r="J257" s="13" t="s">
        <v>34</v>
      </c>
      <c r="K257" s="13" t="s">
        <v>34</v>
      </c>
      <c r="L257" s="13" t="s">
        <v>34</v>
      </c>
      <c r="M257" s="13" t="s">
        <v>34</v>
      </c>
      <c r="N257" s="13" t="s">
        <v>34</v>
      </c>
      <c r="O257" s="13" t="s">
        <v>34</v>
      </c>
      <c r="P257" s="13" t="s">
        <v>34</v>
      </c>
      <c r="Q257" s="13" t="s">
        <v>34</v>
      </c>
      <c r="R257" s="13" t="s">
        <v>34</v>
      </c>
      <c r="S257" s="13" t="s">
        <v>34</v>
      </c>
      <c r="T257" s="13" t="s">
        <v>34</v>
      </c>
      <c r="U257" s="13" t="s">
        <v>34</v>
      </c>
      <c r="V257" s="13" t="s">
        <v>34</v>
      </c>
      <c r="W257" s="13" t="s">
        <v>34</v>
      </c>
      <c r="X257" s="13" t="s">
        <v>34</v>
      </c>
      <c r="Y257" s="13" t="s">
        <v>34</v>
      </c>
      <c r="Z257" s="13" t="s">
        <v>34</v>
      </c>
      <c r="AA257" s="13" t="s">
        <v>34</v>
      </c>
      <c r="AB257" s="13" t="s">
        <v>34</v>
      </c>
      <c r="AC257" s="13" t="s">
        <v>34</v>
      </c>
      <c r="AD257" s="13" t="s">
        <v>34</v>
      </c>
    </row>
    <row r="258" spans="1:30" ht="15.5">
      <c r="A258" s="97" t="s">
        <v>170</v>
      </c>
      <c r="B258" s="99">
        <v>17200</v>
      </c>
      <c r="C258" s="13" t="s">
        <v>34</v>
      </c>
      <c r="D258" s="13" t="s">
        <v>34</v>
      </c>
      <c r="E258" s="13" t="s">
        <v>34</v>
      </c>
      <c r="F258" s="13" t="s">
        <v>34</v>
      </c>
      <c r="G258" s="13" t="s">
        <v>34</v>
      </c>
      <c r="H258" s="13" t="s">
        <v>34</v>
      </c>
      <c r="I258" s="13" t="s">
        <v>34</v>
      </c>
      <c r="J258" s="13" t="s">
        <v>34</v>
      </c>
      <c r="K258" s="13" t="s">
        <v>34</v>
      </c>
      <c r="L258" s="13" t="s">
        <v>34</v>
      </c>
      <c r="M258" s="13" t="s">
        <v>34</v>
      </c>
      <c r="N258" s="13" t="s">
        <v>34</v>
      </c>
      <c r="O258" s="13" t="s">
        <v>34</v>
      </c>
      <c r="P258" s="13" t="s">
        <v>34</v>
      </c>
      <c r="Q258" s="13" t="s">
        <v>34</v>
      </c>
      <c r="R258" s="13" t="s">
        <v>34</v>
      </c>
      <c r="S258" s="13" t="s">
        <v>34</v>
      </c>
      <c r="T258" s="13" t="s">
        <v>34</v>
      </c>
      <c r="U258" s="13" t="s">
        <v>34</v>
      </c>
      <c r="V258" s="13" t="s">
        <v>34</v>
      </c>
      <c r="W258" s="13" t="s">
        <v>34</v>
      </c>
      <c r="X258" s="13" t="s">
        <v>34</v>
      </c>
      <c r="Y258" s="13" t="s">
        <v>34</v>
      </c>
      <c r="Z258" s="13" t="s">
        <v>34</v>
      </c>
      <c r="AA258" s="13" t="s">
        <v>34</v>
      </c>
      <c r="AB258" s="13" t="s">
        <v>34</v>
      </c>
      <c r="AC258" s="13" t="s">
        <v>34</v>
      </c>
      <c r="AD258" s="13" t="s">
        <v>34</v>
      </c>
    </row>
    <row r="259" spans="1:30" ht="15.5">
      <c r="A259" s="97" t="s">
        <v>171</v>
      </c>
      <c r="B259" s="99">
        <v>7390</v>
      </c>
      <c r="C259" s="13" t="s">
        <v>34</v>
      </c>
      <c r="D259" s="13" t="s">
        <v>34</v>
      </c>
      <c r="E259" s="13" t="s">
        <v>34</v>
      </c>
      <c r="F259" s="13" t="s">
        <v>34</v>
      </c>
      <c r="G259" s="13" t="s">
        <v>34</v>
      </c>
      <c r="H259" s="13" t="s">
        <v>34</v>
      </c>
      <c r="I259" s="13" t="s">
        <v>34</v>
      </c>
      <c r="J259" s="13" t="s">
        <v>34</v>
      </c>
      <c r="K259" s="13" t="s">
        <v>34</v>
      </c>
      <c r="L259" s="13" t="s">
        <v>34</v>
      </c>
      <c r="M259" s="13" t="s">
        <v>34</v>
      </c>
      <c r="N259" s="13" t="s">
        <v>34</v>
      </c>
      <c r="O259" s="13" t="s">
        <v>34</v>
      </c>
      <c r="P259" s="13" t="s">
        <v>34</v>
      </c>
      <c r="Q259" s="13" t="s">
        <v>34</v>
      </c>
      <c r="R259" s="13" t="s">
        <v>34</v>
      </c>
      <c r="S259" s="13" t="s">
        <v>34</v>
      </c>
      <c r="T259" s="13" t="s">
        <v>34</v>
      </c>
      <c r="U259" s="13" t="s">
        <v>34</v>
      </c>
      <c r="V259" s="13" t="s">
        <v>34</v>
      </c>
      <c r="W259" s="13" t="s">
        <v>34</v>
      </c>
      <c r="X259" s="13" t="s">
        <v>34</v>
      </c>
      <c r="Y259" s="13" t="s">
        <v>34</v>
      </c>
      <c r="Z259" s="13" t="s">
        <v>34</v>
      </c>
      <c r="AA259" s="13" t="s">
        <v>34</v>
      </c>
      <c r="AB259" s="13" t="s">
        <v>34</v>
      </c>
      <c r="AC259" s="13" t="s">
        <v>34</v>
      </c>
      <c r="AD259" s="13" t="s">
        <v>34</v>
      </c>
    </row>
    <row r="260" spans="1:30" ht="15.5">
      <c r="A260" s="29" t="s">
        <v>172</v>
      </c>
      <c r="B260" s="101">
        <v>12200</v>
      </c>
      <c r="C260" s="13" t="s">
        <v>34</v>
      </c>
      <c r="D260" s="13" t="s">
        <v>34</v>
      </c>
      <c r="E260" s="13" t="s">
        <v>34</v>
      </c>
      <c r="F260" s="13" t="s">
        <v>34</v>
      </c>
      <c r="G260" s="13" t="s">
        <v>34</v>
      </c>
      <c r="H260" s="13" t="s">
        <v>34</v>
      </c>
      <c r="I260" s="13" t="s">
        <v>34</v>
      </c>
      <c r="J260" s="13" t="s">
        <v>34</v>
      </c>
      <c r="K260" s="13" t="s">
        <v>34</v>
      </c>
      <c r="L260" s="13" t="s">
        <v>34</v>
      </c>
      <c r="M260" s="13" t="s">
        <v>34</v>
      </c>
      <c r="N260" s="13" t="s">
        <v>34</v>
      </c>
      <c r="O260" s="13" t="s">
        <v>34</v>
      </c>
      <c r="P260" s="13" t="s">
        <v>34</v>
      </c>
      <c r="Q260" s="13" t="s">
        <v>34</v>
      </c>
      <c r="R260" s="13" t="s">
        <v>34</v>
      </c>
      <c r="S260" s="13" t="s">
        <v>34</v>
      </c>
      <c r="T260" s="13" t="s">
        <v>34</v>
      </c>
      <c r="U260" s="13" t="s">
        <v>34</v>
      </c>
      <c r="V260" s="13" t="s">
        <v>34</v>
      </c>
      <c r="W260" s="13" t="s">
        <v>34</v>
      </c>
      <c r="X260" s="13" t="s">
        <v>34</v>
      </c>
      <c r="Y260" s="13" t="s">
        <v>34</v>
      </c>
      <c r="Z260" s="13" t="s">
        <v>34</v>
      </c>
      <c r="AA260" s="13" t="s">
        <v>34</v>
      </c>
      <c r="AB260" s="13" t="s">
        <v>34</v>
      </c>
      <c r="AC260" s="13" t="s">
        <v>34</v>
      </c>
      <c r="AD260" s="13" t="s">
        <v>34</v>
      </c>
    </row>
    <row r="261" spans="1:30" ht="15.5">
      <c r="A261" s="29" t="s">
        <v>173</v>
      </c>
      <c r="B261" s="101">
        <v>8830</v>
      </c>
      <c r="C261" s="13" t="s">
        <v>34</v>
      </c>
      <c r="D261" s="13" t="s">
        <v>34</v>
      </c>
      <c r="E261" s="13" t="s">
        <v>34</v>
      </c>
      <c r="F261" s="13" t="s">
        <v>34</v>
      </c>
      <c r="G261" s="13" t="s">
        <v>34</v>
      </c>
      <c r="H261" s="13" t="s">
        <v>34</v>
      </c>
      <c r="I261" s="13" t="s">
        <v>34</v>
      </c>
      <c r="J261" s="13" t="s">
        <v>34</v>
      </c>
      <c r="K261" s="13" t="s">
        <v>34</v>
      </c>
      <c r="L261" s="13" t="s">
        <v>34</v>
      </c>
      <c r="M261" s="13" t="s">
        <v>34</v>
      </c>
      <c r="N261" s="13" t="s">
        <v>34</v>
      </c>
      <c r="O261" s="13" t="s">
        <v>34</v>
      </c>
      <c r="P261" s="13" t="s">
        <v>34</v>
      </c>
      <c r="Q261" s="13" t="s">
        <v>34</v>
      </c>
      <c r="R261" s="13" t="s">
        <v>34</v>
      </c>
      <c r="S261" s="13" t="s">
        <v>34</v>
      </c>
      <c r="T261" s="13" t="s">
        <v>34</v>
      </c>
      <c r="U261" s="13" t="s">
        <v>34</v>
      </c>
      <c r="V261" s="13" t="s">
        <v>34</v>
      </c>
      <c r="W261" s="13" t="s">
        <v>34</v>
      </c>
      <c r="X261" s="13" t="s">
        <v>34</v>
      </c>
      <c r="Y261" s="13" t="s">
        <v>34</v>
      </c>
      <c r="Z261" s="13" t="s">
        <v>34</v>
      </c>
      <c r="AA261" s="13" t="s">
        <v>34</v>
      </c>
      <c r="AB261" s="13" t="s">
        <v>34</v>
      </c>
      <c r="AC261" s="13" t="s">
        <v>34</v>
      </c>
      <c r="AD261" s="13" t="s">
        <v>34</v>
      </c>
    </row>
    <row r="262" spans="1:30" ht="15.5">
      <c r="A262" s="29" t="s">
        <v>174</v>
      </c>
      <c r="B262" s="101">
        <v>10300</v>
      </c>
      <c r="C262" s="13" t="s">
        <v>34</v>
      </c>
      <c r="D262" s="13" t="s">
        <v>34</v>
      </c>
      <c r="E262" s="13" t="s">
        <v>34</v>
      </c>
      <c r="F262" s="13" t="s">
        <v>34</v>
      </c>
      <c r="G262" s="13" t="s">
        <v>34</v>
      </c>
      <c r="H262" s="13" t="s">
        <v>34</v>
      </c>
      <c r="I262" s="13" t="s">
        <v>34</v>
      </c>
      <c r="J262" s="13" t="s">
        <v>34</v>
      </c>
      <c r="K262" s="13" t="s">
        <v>34</v>
      </c>
      <c r="L262" s="13" t="s">
        <v>34</v>
      </c>
      <c r="M262" s="13" t="s">
        <v>34</v>
      </c>
      <c r="N262" s="13" t="s">
        <v>34</v>
      </c>
      <c r="O262" s="13" t="s">
        <v>34</v>
      </c>
      <c r="P262" s="13" t="s">
        <v>34</v>
      </c>
      <c r="Q262" s="13" t="s">
        <v>34</v>
      </c>
      <c r="R262" s="13" t="s">
        <v>34</v>
      </c>
      <c r="S262" s="13" t="s">
        <v>34</v>
      </c>
      <c r="T262" s="13" t="s">
        <v>34</v>
      </c>
      <c r="U262" s="13" t="s">
        <v>34</v>
      </c>
      <c r="V262" s="13" t="s">
        <v>34</v>
      </c>
      <c r="W262" s="13" t="s">
        <v>34</v>
      </c>
      <c r="X262" s="13" t="s">
        <v>34</v>
      </c>
      <c r="Y262" s="13" t="s">
        <v>34</v>
      </c>
      <c r="Z262" s="13" t="s">
        <v>34</v>
      </c>
      <c r="AA262" s="13" t="s">
        <v>34</v>
      </c>
      <c r="AB262" s="13" t="s">
        <v>34</v>
      </c>
      <c r="AC262" s="13" t="s">
        <v>34</v>
      </c>
      <c r="AD262" s="13" t="s">
        <v>34</v>
      </c>
    </row>
    <row r="263" spans="1:30" ht="15.5">
      <c r="A263" s="29" t="s">
        <v>175</v>
      </c>
      <c r="B263" s="101">
        <v>8860</v>
      </c>
      <c r="C263" s="13" t="s">
        <v>34</v>
      </c>
      <c r="D263" s="13" t="s">
        <v>34</v>
      </c>
      <c r="E263" s="13" t="s">
        <v>34</v>
      </c>
      <c r="F263" s="13" t="s">
        <v>34</v>
      </c>
      <c r="G263" s="13" t="s">
        <v>34</v>
      </c>
      <c r="H263" s="13" t="s">
        <v>34</v>
      </c>
      <c r="I263" s="13" t="s">
        <v>34</v>
      </c>
      <c r="J263" s="13" t="s">
        <v>34</v>
      </c>
      <c r="K263" s="13" t="s">
        <v>34</v>
      </c>
      <c r="L263" s="13" t="s">
        <v>34</v>
      </c>
      <c r="M263" s="13" t="s">
        <v>34</v>
      </c>
      <c r="N263" s="13" t="s">
        <v>34</v>
      </c>
      <c r="O263" s="13" t="s">
        <v>34</v>
      </c>
      <c r="P263" s="13" t="s">
        <v>34</v>
      </c>
      <c r="Q263" s="13" t="s">
        <v>34</v>
      </c>
      <c r="R263" s="13" t="s">
        <v>34</v>
      </c>
      <c r="S263" s="13" t="s">
        <v>34</v>
      </c>
      <c r="T263" s="13" t="s">
        <v>34</v>
      </c>
      <c r="U263" s="13" t="s">
        <v>34</v>
      </c>
      <c r="V263" s="13" t="s">
        <v>34</v>
      </c>
      <c r="W263" s="13" t="s">
        <v>34</v>
      </c>
      <c r="X263" s="13" t="s">
        <v>34</v>
      </c>
      <c r="Y263" s="13" t="s">
        <v>34</v>
      </c>
      <c r="Z263" s="13" t="s">
        <v>34</v>
      </c>
      <c r="AA263" s="13" t="s">
        <v>34</v>
      </c>
      <c r="AB263" s="13" t="s">
        <v>34</v>
      </c>
      <c r="AC263" s="13" t="s">
        <v>34</v>
      </c>
      <c r="AD263" s="13" t="s">
        <v>34</v>
      </c>
    </row>
    <row r="264" spans="1:30" ht="15.5">
      <c r="A264" s="29" t="s">
        <v>176</v>
      </c>
      <c r="B264" s="101">
        <v>9160</v>
      </c>
      <c r="C264" s="13" t="s">
        <v>34</v>
      </c>
      <c r="D264" s="13" t="s">
        <v>34</v>
      </c>
      <c r="E264" s="13" t="s">
        <v>34</v>
      </c>
      <c r="F264" s="13" t="s">
        <v>34</v>
      </c>
      <c r="G264" s="13" t="s">
        <v>34</v>
      </c>
      <c r="H264" s="13" t="s">
        <v>34</v>
      </c>
      <c r="I264" s="13" t="s">
        <v>34</v>
      </c>
      <c r="J264" s="13" t="s">
        <v>34</v>
      </c>
      <c r="K264" s="13" t="s">
        <v>34</v>
      </c>
      <c r="L264" s="13" t="s">
        <v>34</v>
      </c>
      <c r="M264" s="13" t="s">
        <v>34</v>
      </c>
      <c r="N264" s="13" t="s">
        <v>34</v>
      </c>
      <c r="O264" s="13" t="s">
        <v>34</v>
      </c>
      <c r="P264" s="13" t="s">
        <v>34</v>
      </c>
      <c r="Q264" s="13" t="s">
        <v>34</v>
      </c>
      <c r="R264" s="13" t="s">
        <v>34</v>
      </c>
      <c r="S264" s="13" t="s">
        <v>34</v>
      </c>
      <c r="T264" s="13" t="s">
        <v>34</v>
      </c>
      <c r="U264" s="13" t="s">
        <v>34</v>
      </c>
      <c r="V264" s="13" t="s">
        <v>34</v>
      </c>
      <c r="W264" s="13" t="s">
        <v>34</v>
      </c>
      <c r="X264" s="13" t="s">
        <v>34</v>
      </c>
      <c r="Y264" s="13" t="s">
        <v>34</v>
      </c>
      <c r="Z264" s="13" t="s">
        <v>34</v>
      </c>
      <c r="AA264" s="13" t="s">
        <v>34</v>
      </c>
      <c r="AB264" s="13" t="s">
        <v>34</v>
      </c>
      <c r="AC264" s="13" t="s">
        <v>34</v>
      </c>
      <c r="AD264" s="13" t="s">
        <v>34</v>
      </c>
    </row>
    <row r="265" spans="1:30" ht="15.5">
      <c r="A265" s="29" t="s">
        <v>177</v>
      </c>
      <c r="B265" s="101">
        <v>9300</v>
      </c>
      <c r="C265" s="13" t="s">
        <v>34</v>
      </c>
      <c r="D265" s="13" t="s">
        <v>34</v>
      </c>
      <c r="E265" s="13" t="s">
        <v>34</v>
      </c>
      <c r="F265" s="13" t="s">
        <v>34</v>
      </c>
      <c r="G265" s="13" t="s">
        <v>34</v>
      </c>
      <c r="H265" s="13" t="s">
        <v>34</v>
      </c>
      <c r="I265" s="13" t="s">
        <v>34</v>
      </c>
      <c r="J265" s="13" t="s">
        <v>34</v>
      </c>
      <c r="K265" s="13" t="s">
        <v>34</v>
      </c>
      <c r="L265" s="13" t="s">
        <v>34</v>
      </c>
      <c r="M265" s="13" t="s">
        <v>34</v>
      </c>
      <c r="N265" s="13" t="s">
        <v>34</v>
      </c>
      <c r="O265" s="13" t="s">
        <v>34</v>
      </c>
      <c r="P265" s="13" t="s">
        <v>34</v>
      </c>
      <c r="Q265" s="13" t="s">
        <v>34</v>
      </c>
      <c r="R265" s="13" t="s">
        <v>34</v>
      </c>
      <c r="S265" s="13" t="s">
        <v>34</v>
      </c>
      <c r="T265" s="13" t="s">
        <v>34</v>
      </c>
      <c r="U265" s="13" t="s">
        <v>34</v>
      </c>
      <c r="V265" s="13" t="s">
        <v>34</v>
      </c>
      <c r="W265" s="13" t="s">
        <v>34</v>
      </c>
      <c r="X265" s="13" t="s">
        <v>34</v>
      </c>
      <c r="Y265" s="13" t="s">
        <v>34</v>
      </c>
      <c r="Z265" s="13" t="s">
        <v>34</v>
      </c>
      <c r="AA265" s="13" t="s">
        <v>34</v>
      </c>
      <c r="AB265" s="13" t="s">
        <v>34</v>
      </c>
      <c r="AC265" s="13" t="s">
        <v>34</v>
      </c>
      <c r="AD265" s="13" t="s">
        <v>34</v>
      </c>
    </row>
    <row r="266" spans="1:30" ht="15.5">
      <c r="A266" s="193" t="s">
        <v>178</v>
      </c>
      <c r="B266" s="79" t="s">
        <v>179</v>
      </c>
      <c r="C266" s="13" t="s">
        <v>34</v>
      </c>
      <c r="D266" s="13" t="s">
        <v>34</v>
      </c>
      <c r="E266" s="13" t="s">
        <v>34</v>
      </c>
      <c r="F266" s="13" t="s">
        <v>34</v>
      </c>
      <c r="G266" s="13" t="s">
        <v>34</v>
      </c>
      <c r="H266" s="13" t="s">
        <v>34</v>
      </c>
      <c r="I266" s="13" t="s">
        <v>34</v>
      </c>
      <c r="J266" s="13" t="s">
        <v>34</v>
      </c>
      <c r="K266" s="13" t="s">
        <v>34</v>
      </c>
      <c r="L266" s="13" t="s">
        <v>34</v>
      </c>
      <c r="M266" s="13" t="s">
        <v>34</v>
      </c>
      <c r="N266" s="13" t="s">
        <v>34</v>
      </c>
      <c r="O266" s="13" t="s">
        <v>34</v>
      </c>
      <c r="P266" s="13" t="s">
        <v>34</v>
      </c>
      <c r="Q266" s="13" t="s">
        <v>34</v>
      </c>
      <c r="R266" s="13" t="s">
        <v>34</v>
      </c>
      <c r="S266" s="13" t="s">
        <v>34</v>
      </c>
      <c r="T266" s="13" t="s">
        <v>34</v>
      </c>
      <c r="U266" s="13" t="s">
        <v>34</v>
      </c>
      <c r="V266" s="13" t="s">
        <v>34</v>
      </c>
      <c r="W266" s="13" t="s">
        <v>34</v>
      </c>
      <c r="X266" s="13" t="s">
        <v>34</v>
      </c>
      <c r="Y266" s="13" t="s">
        <v>34</v>
      </c>
      <c r="Z266" s="13" t="s">
        <v>34</v>
      </c>
      <c r="AA266" s="13" t="s">
        <v>34</v>
      </c>
      <c r="AB266" s="13" t="s">
        <v>34</v>
      </c>
      <c r="AC266" s="13" t="s">
        <v>34</v>
      </c>
      <c r="AD266" s="13" t="s">
        <v>34</v>
      </c>
    </row>
    <row r="267" spans="1:30">
      <c r="A267" s="276" t="s">
        <v>180</v>
      </c>
      <c r="B267" s="277"/>
      <c r="C267" s="13" t="s">
        <v>34</v>
      </c>
      <c r="D267" s="13" t="s">
        <v>34</v>
      </c>
      <c r="E267" s="13" t="s">
        <v>34</v>
      </c>
      <c r="F267" s="13" t="s">
        <v>34</v>
      </c>
      <c r="G267" s="13" t="s">
        <v>34</v>
      </c>
      <c r="H267" s="13" t="s">
        <v>34</v>
      </c>
      <c r="I267" s="13" t="s">
        <v>34</v>
      </c>
      <c r="J267" s="13" t="s">
        <v>34</v>
      </c>
      <c r="K267" s="13" t="s">
        <v>34</v>
      </c>
      <c r="L267" s="13" t="s">
        <v>34</v>
      </c>
      <c r="M267" s="13" t="s">
        <v>34</v>
      </c>
      <c r="N267" s="13" t="s">
        <v>34</v>
      </c>
      <c r="O267" s="13" t="s">
        <v>34</v>
      </c>
      <c r="P267" s="13" t="s">
        <v>34</v>
      </c>
      <c r="Q267" s="13" t="s">
        <v>34</v>
      </c>
      <c r="R267" s="13" t="s">
        <v>34</v>
      </c>
      <c r="S267" s="13" t="s">
        <v>34</v>
      </c>
      <c r="T267" s="13" t="s">
        <v>34</v>
      </c>
      <c r="U267" s="13" t="s">
        <v>34</v>
      </c>
      <c r="V267" s="13" t="s">
        <v>34</v>
      </c>
      <c r="W267" s="13" t="s">
        <v>34</v>
      </c>
      <c r="X267" s="13" t="s">
        <v>34</v>
      </c>
      <c r="Y267" s="13" t="s">
        <v>34</v>
      </c>
      <c r="Z267" s="13" t="s">
        <v>34</v>
      </c>
      <c r="AA267" s="13" t="s">
        <v>34</v>
      </c>
      <c r="AB267" s="13" t="s">
        <v>34</v>
      </c>
      <c r="AC267" s="13" t="s">
        <v>34</v>
      </c>
      <c r="AD267" s="13" t="s">
        <v>34</v>
      </c>
    </row>
    <row r="268" spans="1:30">
      <c r="A268" s="278"/>
      <c r="B268" s="279"/>
      <c r="C268" s="13" t="s">
        <v>34</v>
      </c>
      <c r="D268" s="13" t="s">
        <v>34</v>
      </c>
      <c r="E268" s="13" t="s">
        <v>34</v>
      </c>
      <c r="F268" s="13" t="s">
        <v>34</v>
      </c>
      <c r="G268" s="13" t="s">
        <v>34</v>
      </c>
      <c r="H268" s="13" t="s">
        <v>34</v>
      </c>
      <c r="I268" s="13" t="s">
        <v>34</v>
      </c>
      <c r="J268" s="13" t="s">
        <v>34</v>
      </c>
      <c r="K268" s="13" t="s">
        <v>34</v>
      </c>
      <c r="L268" s="13" t="s">
        <v>34</v>
      </c>
      <c r="M268" s="13" t="s">
        <v>34</v>
      </c>
      <c r="N268" s="13" t="s">
        <v>34</v>
      </c>
      <c r="O268" s="13" t="s">
        <v>34</v>
      </c>
      <c r="P268" s="13" t="s">
        <v>34</v>
      </c>
      <c r="Q268" s="13" t="s">
        <v>34</v>
      </c>
      <c r="R268" s="13" t="s">
        <v>34</v>
      </c>
      <c r="S268" s="13" t="s">
        <v>34</v>
      </c>
      <c r="T268" s="13" t="s">
        <v>34</v>
      </c>
      <c r="U268" s="13" t="s">
        <v>34</v>
      </c>
      <c r="V268" s="13" t="s">
        <v>34</v>
      </c>
      <c r="W268" s="13" t="s">
        <v>34</v>
      </c>
      <c r="X268" s="13" t="s">
        <v>34</v>
      </c>
      <c r="Y268" s="13" t="s">
        <v>34</v>
      </c>
      <c r="Z268" s="13" t="s">
        <v>34</v>
      </c>
      <c r="AA268" s="13" t="s">
        <v>34</v>
      </c>
      <c r="AB268" s="13" t="s">
        <v>34</v>
      </c>
      <c r="AC268" s="13" t="s">
        <v>34</v>
      </c>
      <c r="AD268" s="13" t="s">
        <v>34</v>
      </c>
    </row>
    <row r="269" spans="1:30">
      <c r="A269" s="102" t="s">
        <v>34</v>
      </c>
      <c r="B269" s="103" t="s">
        <v>34</v>
      </c>
      <c r="C269" s="13" t="s">
        <v>34</v>
      </c>
      <c r="D269" s="13" t="s">
        <v>34</v>
      </c>
      <c r="E269" s="13" t="s">
        <v>34</v>
      </c>
      <c r="F269" s="13" t="s">
        <v>34</v>
      </c>
      <c r="G269" s="13" t="s">
        <v>34</v>
      </c>
      <c r="H269" s="13" t="s">
        <v>34</v>
      </c>
      <c r="I269" s="13" t="s">
        <v>34</v>
      </c>
      <c r="J269" s="13" t="s">
        <v>34</v>
      </c>
      <c r="K269" s="13" t="s">
        <v>34</v>
      </c>
      <c r="L269" s="13" t="s">
        <v>34</v>
      </c>
      <c r="M269" s="13" t="s">
        <v>34</v>
      </c>
      <c r="N269" s="13" t="s">
        <v>34</v>
      </c>
      <c r="O269" s="13" t="s">
        <v>34</v>
      </c>
      <c r="P269" s="13" t="s">
        <v>34</v>
      </c>
      <c r="Q269" s="13" t="s">
        <v>34</v>
      </c>
      <c r="R269" s="13" t="s">
        <v>34</v>
      </c>
      <c r="S269" s="13" t="s">
        <v>34</v>
      </c>
      <c r="T269" s="13" t="s">
        <v>34</v>
      </c>
      <c r="U269" s="13" t="s">
        <v>34</v>
      </c>
      <c r="V269" s="13" t="s">
        <v>34</v>
      </c>
      <c r="W269" s="13" t="s">
        <v>34</v>
      </c>
      <c r="X269" s="13" t="s">
        <v>34</v>
      </c>
      <c r="Y269" s="13" t="s">
        <v>34</v>
      </c>
      <c r="Z269" s="13" t="s">
        <v>34</v>
      </c>
      <c r="AA269" s="13" t="s">
        <v>34</v>
      </c>
      <c r="AB269" s="13" t="s">
        <v>34</v>
      </c>
      <c r="AC269" s="13" t="s">
        <v>34</v>
      </c>
      <c r="AD269" s="13" t="s">
        <v>34</v>
      </c>
    </row>
    <row r="270" spans="1:30">
      <c r="A270" s="63" t="s">
        <v>34</v>
      </c>
      <c r="B270" s="104" t="s">
        <v>181</v>
      </c>
      <c r="C270" s="105" t="s">
        <v>34</v>
      </c>
      <c r="D270" s="105" t="s">
        <v>34</v>
      </c>
      <c r="E270" s="106" t="s">
        <v>34</v>
      </c>
      <c r="F270" s="13" t="s">
        <v>34</v>
      </c>
      <c r="G270" s="13" t="s">
        <v>34</v>
      </c>
      <c r="H270" s="13" t="s">
        <v>34</v>
      </c>
      <c r="I270" s="13" t="s">
        <v>34</v>
      </c>
      <c r="J270" s="13" t="s">
        <v>34</v>
      </c>
      <c r="K270" s="13" t="s">
        <v>34</v>
      </c>
      <c r="L270" s="13" t="s">
        <v>34</v>
      </c>
      <c r="M270" s="13" t="s">
        <v>34</v>
      </c>
      <c r="N270" s="13" t="s">
        <v>34</v>
      </c>
      <c r="O270" s="13" t="s">
        <v>34</v>
      </c>
      <c r="P270" s="13" t="s">
        <v>34</v>
      </c>
      <c r="Q270" s="13" t="s">
        <v>34</v>
      </c>
      <c r="R270" s="13" t="s">
        <v>34</v>
      </c>
      <c r="S270" s="13" t="s">
        <v>34</v>
      </c>
      <c r="T270" s="13" t="s">
        <v>34</v>
      </c>
      <c r="U270" s="13" t="s">
        <v>34</v>
      </c>
      <c r="V270" s="13" t="s">
        <v>34</v>
      </c>
      <c r="W270" s="13" t="s">
        <v>34</v>
      </c>
      <c r="X270" s="13" t="s">
        <v>34</v>
      </c>
      <c r="Y270" s="13" t="s">
        <v>34</v>
      </c>
      <c r="Z270" s="13" t="s">
        <v>34</v>
      </c>
      <c r="AA270" s="13" t="s">
        <v>34</v>
      </c>
      <c r="AB270" s="13" t="s">
        <v>34</v>
      </c>
      <c r="AC270" s="13" t="s">
        <v>34</v>
      </c>
      <c r="AD270" s="13" t="s">
        <v>34</v>
      </c>
    </row>
    <row r="271" spans="1:30" ht="15" customHeight="1">
      <c r="A271" s="107" t="s">
        <v>182</v>
      </c>
      <c r="B271" s="108" t="s">
        <v>183</v>
      </c>
      <c r="C271" s="280" t="s">
        <v>184</v>
      </c>
      <c r="D271" s="240"/>
      <c r="E271" s="241"/>
      <c r="F271" s="13" t="s">
        <v>34</v>
      </c>
      <c r="G271" s="13" t="s">
        <v>34</v>
      </c>
      <c r="H271" s="13" t="s">
        <v>34</v>
      </c>
      <c r="I271" s="13" t="s">
        <v>34</v>
      </c>
      <c r="J271" s="13" t="s">
        <v>34</v>
      </c>
      <c r="K271" s="13" t="s">
        <v>34</v>
      </c>
      <c r="L271" s="13" t="s">
        <v>34</v>
      </c>
      <c r="M271" s="13" t="s">
        <v>34</v>
      </c>
      <c r="N271" s="13" t="s">
        <v>34</v>
      </c>
      <c r="O271" s="13" t="s">
        <v>34</v>
      </c>
      <c r="P271" s="13" t="s">
        <v>34</v>
      </c>
      <c r="Q271" s="13" t="s">
        <v>34</v>
      </c>
      <c r="R271" s="13" t="s">
        <v>34</v>
      </c>
      <c r="S271" s="13" t="s">
        <v>34</v>
      </c>
      <c r="T271" s="13" t="s">
        <v>34</v>
      </c>
      <c r="U271" s="13" t="s">
        <v>34</v>
      </c>
      <c r="V271" s="13" t="s">
        <v>34</v>
      </c>
      <c r="W271" s="13" t="s">
        <v>34</v>
      </c>
      <c r="X271" s="13" t="s">
        <v>34</v>
      </c>
      <c r="Y271" s="13" t="s">
        <v>34</v>
      </c>
      <c r="Z271" s="13" t="s">
        <v>34</v>
      </c>
      <c r="AA271" s="13" t="s">
        <v>34</v>
      </c>
      <c r="AB271" s="13" t="s">
        <v>34</v>
      </c>
      <c r="AC271" s="13" t="s">
        <v>34</v>
      </c>
      <c r="AD271" s="13" t="s">
        <v>34</v>
      </c>
    </row>
    <row r="272" spans="1:30">
      <c r="A272" s="109" t="s">
        <v>185</v>
      </c>
      <c r="B272" s="110">
        <v>16</v>
      </c>
      <c r="C272" s="283" t="s">
        <v>186</v>
      </c>
      <c r="D272" s="283"/>
      <c r="E272" s="284"/>
      <c r="F272" s="13" t="s">
        <v>34</v>
      </c>
      <c r="G272" s="13" t="s">
        <v>34</v>
      </c>
      <c r="H272" s="13" t="s">
        <v>34</v>
      </c>
      <c r="I272" s="13" t="s">
        <v>34</v>
      </c>
      <c r="J272" s="13" t="s">
        <v>34</v>
      </c>
      <c r="K272" s="13" t="s">
        <v>34</v>
      </c>
      <c r="L272" s="13" t="s">
        <v>34</v>
      </c>
      <c r="M272" s="13" t="s">
        <v>34</v>
      </c>
      <c r="N272" s="13" t="s">
        <v>34</v>
      </c>
      <c r="O272" s="13" t="s">
        <v>34</v>
      </c>
      <c r="P272" s="13" t="s">
        <v>34</v>
      </c>
      <c r="Q272" s="13" t="s">
        <v>34</v>
      </c>
      <c r="R272" s="13" t="s">
        <v>34</v>
      </c>
      <c r="S272" s="13" t="s">
        <v>34</v>
      </c>
      <c r="T272" s="13" t="s">
        <v>34</v>
      </c>
      <c r="U272" s="13" t="s">
        <v>34</v>
      </c>
      <c r="V272" s="13" t="s">
        <v>34</v>
      </c>
      <c r="W272" s="13" t="s">
        <v>34</v>
      </c>
      <c r="X272" s="13" t="s">
        <v>34</v>
      </c>
      <c r="Y272" s="13" t="s">
        <v>34</v>
      </c>
      <c r="Z272" s="13" t="s">
        <v>34</v>
      </c>
      <c r="AA272" s="13" t="s">
        <v>34</v>
      </c>
      <c r="AB272" s="13" t="s">
        <v>34</v>
      </c>
      <c r="AC272" s="13" t="s">
        <v>34</v>
      </c>
      <c r="AD272" s="13" t="s">
        <v>34</v>
      </c>
    </row>
    <row r="273" spans="1:30">
      <c r="A273" s="26" t="s">
        <v>187</v>
      </c>
      <c r="B273" s="111">
        <v>14</v>
      </c>
      <c r="C273" s="281" t="s">
        <v>188</v>
      </c>
      <c r="D273" s="281"/>
      <c r="E273" s="282"/>
      <c r="F273" s="13" t="s">
        <v>34</v>
      </c>
      <c r="G273" s="13" t="s">
        <v>34</v>
      </c>
      <c r="H273" s="13" t="s">
        <v>34</v>
      </c>
      <c r="I273" s="13" t="s">
        <v>34</v>
      </c>
      <c r="J273" s="13" t="s">
        <v>34</v>
      </c>
      <c r="K273" s="13" t="s">
        <v>34</v>
      </c>
      <c r="L273" s="13" t="s">
        <v>34</v>
      </c>
      <c r="M273" s="13" t="s">
        <v>34</v>
      </c>
      <c r="N273" s="13" t="s">
        <v>34</v>
      </c>
      <c r="O273" s="13" t="s">
        <v>34</v>
      </c>
      <c r="P273" s="13" t="s">
        <v>34</v>
      </c>
      <c r="Q273" s="13" t="s">
        <v>34</v>
      </c>
      <c r="R273" s="13" t="s">
        <v>34</v>
      </c>
      <c r="S273" s="13" t="s">
        <v>34</v>
      </c>
      <c r="T273" s="13" t="s">
        <v>34</v>
      </c>
      <c r="U273" s="13" t="s">
        <v>34</v>
      </c>
      <c r="V273" s="13" t="s">
        <v>34</v>
      </c>
      <c r="W273" s="13" t="s">
        <v>34</v>
      </c>
      <c r="X273" s="13" t="s">
        <v>34</v>
      </c>
      <c r="Y273" s="13" t="s">
        <v>34</v>
      </c>
      <c r="Z273" s="13" t="s">
        <v>34</v>
      </c>
      <c r="AA273" s="13" t="s">
        <v>34</v>
      </c>
      <c r="AB273" s="13" t="s">
        <v>34</v>
      </c>
      <c r="AC273" s="13" t="s">
        <v>34</v>
      </c>
      <c r="AD273" s="13" t="s">
        <v>34</v>
      </c>
    </row>
    <row r="274" spans="1:30">
      <c r="A274" s="26" t="s">
        <v>189</v>
      </c>
      <c r="B274" s="111">
        <v>19</v>
      </c>
      <c r="C274" s="281" t="s">
        <v>190</v>
      </c>
      <c r="D274" s="281"/>
      <c r="E274" s="282"/>
      <c r="F274" s="13" t="s">
        <v>34</v>
      </c>
      <c r="G274" s="13" t="s">
        <v>34</v>
      </c>
      <c r="H274" s="13" t="s">
        <v>34</v>
      </c>
      <c r="I274" s="13" t="s">
        <v>34</v>
      </c>
      <c r="J274" s="13" t="s">
        <v>34</v>
      </c>
      <c r="K274" s="13" t="s">
        <v>34</v>
      </c>
      <c r="L274" s="13" t="s">
        <v>34</v>
      </c>
      <c r="M274" s="13" t="s">
        <v>34</v>
      </c>
      <c r="N274" s="13" t="s">
        <v>34</v>
      </c>
      <c r="O274" s="13" t="s">
        <v>34</v>
      </c>
      <c r="P274" s="13" t="s">
        <v>34</v>
      </c>
      <c r="Q274" s="13" t="s">
        <v>34</v>
      </c>
      <c r="R274" s="13" t="s">
        <v>34</v>
      </c>
      <c r="S274" s="13" t="s">
        <v>34</v>
      </c>
      <c r="T274" s="13" t="s">
        <v>34</v>
      </c>
      <c r="U274" s="13" t="s">
        <v>34</v>
      </c>
      <c r="V274" s="13" t="s">
        <v>34</v>
      </c>
      <c r="W274" s="13" t="s">
        <v>34</v>
      </c>
      <c r="X274" s="13" t="s">
        <v>34</v>
      </c>
      <c r="Y274" s="13" t="s">
        <v>34</v>
      </c>
      <c r="Z274" s="13" t="s">
        <v>34</v>
      </c>
      <c r="AA274" s="13" t="s">
        <v>34</v>
      </c>
      <c r="AB274" s="13" t="s">
        <v>34</v>
      </c>
      <c r="AC274" s="13" t="s">
        <v>34</v>
      </c>
      <c r="AD274" s="13" t="s">
        <v>34</v>
      </c>
    </row>
    <row r="275" spans="1:30">
      <c r="A275" s="26" t="s">
        <v>191</v>
      </c>
      <c r="B275" s="112">
        <v>2100</v>
      </c>
      <c r="C275" s="281" t="s">
        <v>192</v>
      </c>
      <c r="D275" s="281"/>
      <c r="E275" s="282"/>
      <c r="F275" s="13" t="s">
        <v>34</v>
      </c>
      <c r="G275" s="13" t="s">
        <v>34</v>
      </c>
      <c r="H275" s="13" t="s">
        <v>34</v>
      </c>
      <c r="I275" s="13" t="s">
        <v>34</v>
      </c>
      <c r="J275" s="13" t="s">
        <v>34</v>
      </c>
      <c r="K275" s="13" t="s">
        <v>34</v>
      </c>
      <c r="L275" s="13" t="s">
        <v>34</v>
      </c>
      <c r="M275" s="13" t="s">
        <v>34</v>
      </c>
      <c r="N275" s="13" t="s">
        <v>34</v>
      </c>
      <c r="O275" s="13" t="s">
        <v>34</v>
      </c>
      <c r="P275" s="13" t="s">
        <v>34</v>
      </c>
      <c r="Q275" s="13" t="s">
        <v>34</v>
      </c>
      <c r="R275" s="13" t="s">
        <v>34</v>
      </c>
      <c r="S275" s="13" t="s">
        <v>34</v>
      </c>
      <c r="T275" s="13" t="s">
        <v>34</v>
      </c>
      <c r="U275" s="13" t="s">
        <v>34</v>
      </c>
      <c r="V275" s="13" t="s">
        <v>34</v>
      </c>
      <c r="W275" s="13" t="s">
        <v>34</v>
      </c>
      <c r="X275" s="13" t="s">
        <v>34</v>
      </c>
      <c r="Y275" s="13" t="s">
        <v>34</v>
      </c>
      <c r="Z275" s="13" t="s">
        <v>34</v>
      </c>
      <c r="AA275" s="13" t="s">
        <v>34</v>
      </c>
      <c r="AB275" s="13" t="s">
        <v>34</v>
      </c>
      <c r="AC275" s="13" t="s">
        <v>34</v>
      </c>
      <c r="AD275" s="13" t="s">
        <v>34</v>
      </c>
    </row>
    <row r="276" spans="1:30">
      <c r="A276" s="26" t="s">
        <v>193</v>
      </c>
      <c r="B276" s="112">
        <v>1330</v>
      </c>
      <c r="C276" s="281" t="s">
        <v>194</v>
      </c>
      <c r="D276" s="281"/>
      <c r="E276" s="282"/>
      <c r="F276" s="13" t="s">
        <v>34</v>
      </c>
      <c r="G276" s="13" t="s">
        <v>34</v>
      </c>
      <c r="H276" s="13" t="s">
        <v>34</v>
      </c>
      <c r="I276" s="13" t="s">
        <v>34</v>
      </c>
      <c r="J276" s="13" t="s">
        <v>34</v>
      </c>
      <c r="K276" s="13" t="s">
        <v>34</v>
      </c>
      <c r="L276" s="13" t="s">
        <v>34</v>
      </c>
      <c r="M276" s="13" t="s">
        <v>34</v>
      </c>
      <c r="N276" s="13" t="s">
        <v>34</v>
      </c>
      <c r="O276" s="13" t="s">
        <v>34</v>
      </c>
      <c r="P276" s="13" t="s">
        <v>34</v>
      </c>
      <c r="Q276" s="13" t="s">
        <v>34</v>
      </c>
      <c r="R276" s="13" t="s">
        <v>34</v>
      </c>
      <c r="S276" s="13" t="s">
        <v>34</v>
      </c>
      <c r="T276" s="13" t="s">
        <v>34</v>
      </c>
      <c r="U276" s="13" t="s">
        <v>34</v>
      </c>
      <c r="V276" s="13" t="s">
        <v>34</v>
      </c>
      <c r="W276" s="13" t="s">
        <v>34</v>
      </c>
      <c r="X276" s="13" t="s">
        <v>34</v>
      </c>
      <c r="Y276" s="13" t="s">
        <v>34</v>
      </c>
      <c r="Z276" s="13" t="s">
        <v>34</v>
      </c>
      <c r="AA276" s="13" t="s">
        <v>34</v>
      </c>
      <c r="AB276" s="13" t="s">
        <v>34</v>
      </c>
      <c r="AC276" s="13" t="s">
        <v>34</v>
      </c>
      <c r="AD276" s="13" t="s">
        <v>34</v>
      </c>
    </row>
    <row r="277" spans="1:30">
      <c r="A277" s="26" t="s">
        <v>195</v>
      </c>
      <c r="B277" s="112">
        <v>3444</v>
      </c>
      <c r="C277" s="281" t="s">
        <v>196</v>
      </c>
      <c r="D277" s="281"/>
      <c r="E277" s="282"/>
      <c r="F277" s="13" t="s">
        <v>34</v>
      </c>
      <c r="G277" s="13" t="s">
        <v>34</v>
      </c>
      <c r="H277" s="13" t="s">
        <v>34</v>
      </c>
      <c r="I277" s="13" t="s">
        <v>34</v>
      </c>
      <c r="J277" s="13" t="s">
        <v>34</v>
      </c>
      <c r="K277" s="13" t="s">
        <v>34</v>
      </c>
      <c r="L277" s="13" t="s">
        <v>34</v>
      </c>
      <c r="M277" s="13" t="s">
        <v>34</v>
      </c>
      <c r="N277" s="13" t="s">
        <v>34</v>
      </c>
      <c r="O277" s="13" t="s">
        <v>34</v>
      </c>
      <c r="P277" s="13" t="s">
        <v>34</v>
      </c>
      <c r="Q277" s="13" t="s">
        <v>34</v>
      </c>
      <c r="R277" s="13" t="s">
        <v>34</v>
      </c>
      <c r="S277" s="13" t="s">
        <v>34</v>
      </c>
      <c r="T277" s="13" t="s">
        <v>34</v>
      </c>
      <c r="U277" s="13" t="s">
        <v>34</v>
      </c>
      <c r="V277" s="13" t="s">
        <v>34</v>
      </c>
      <c r="W277" s="13" t="s">
        <v>34</v>
      </c>
      <c r="X277" s="13" t="s">
        <v>34</v>
      </c>
      <c r="Y277" s="13" t="s">
        <v>34</v>
      </c>
      <c r="Z277" s="13" t="s">
        <v>34</v>
      </c>
      <c r="AA277" s="13" t="s">
        <v>34</v>
      </c>
      <c r="AB277" s="13" t="s">
        <v>34</v>
      </c>
      <c r="AC277" s="13" t="s">
        <v>34</v>
      </c>
      <c r="AD277" s="13" t="s">
        <v>34</v>
      </c>
    </row>
    <row r="278" spans="1:30">
      <c r="A278" s="26" t="s">
        <v>197</v>
      </c>
      <c r="B278" s="112">
        <v>3922</v>
      </c>
      <c r="C278" s="281" t="s">
        <v>198</v>
      </c>
      <c r="D278" s="281"/>
      <c r="E278" s="282"/>
      <c r="F278" s="13" t="s">
        <v>34</v>
      </c>
      <c r="G278" s="13" t="s">
        <v>34</v>
      </c>
      <c r="H278" s="13" t="s">
        <v>34</v>
      </c>
      <c r="I278" s="13" t="s">
        <v>34</v>
      </c>
      <c r="J278" s="13" t="s">
        <v>34</v>
      </c>
      <c r="K278" s="13" t="s">
        <v>34</v>
      </c>
      <c r="L278" s="13" t="s">
        <v>34</v>
      </c>
      <c r="M278" s="13" t="s">
        <v>34</v>
      </c>
      <c r="N278" s="13" t="s">
        <v>34</v>
      </c>
      <c r="O278" s="13" t="s">
        <v>34</v>
      </c>
      <c r="P278" s="13" t="s">
        <v>34</v>
      </c>
      <c r="Q278" s="13" t="s">
        <v>34</v>
      </c>
      <c r="R278" s="13" t="s">
        <v>34</v>
      </c>
      <c r="S278" s="13" t="s">
        <v>34</v>
      </c>
      <c r="T278" s="13" t="s">
        <v>34</v>
      </c>
      <c r="U278" s="13" t="s">
        <v>34</v>
      </c>
      <c r="V278" s="13" t="s">
        <v>34</v>
      </c>
      <c r="W278" s="13" t="s">
        <v>34</v>
      </c>
      <c r="X278" s="13" t="s">
        <v>34</v>
      </c>
      <c r="Y278" s="13" t="s">
        <v>34</v>
      </c>
      <c r="Z278" s="13" t="s">
        <v>34</v>
      </c>
      <c r="AA278" s="13" t="s">
        <v>34</v>
      </c>
      <c r="AB278" s="13" t="s">
        <v>34</v>
      </c>
      <c r="AC278" s="13" t="s">
        <v>34</v>
      </c>
      <c r="AD278" s="13" t="s">
        <v>34</v>
      </c>
    </row>
    <row r="279" spans="1:30">
      <c r="A279" s="26" t="s">
        <v>199</v>
      </c>
      <c r="B279" s="111">
        <v>0</v>
      </c>
      <c r="C279" s="281" t="s">
        <v>200</v>
      </c>
      <c r="D279" s="281"/>
      <c r="E279" s="282"/>
      <c r="F279" s="13" t="s">
        <v>34</v>
      </c>
      <c r="G279" s="13" t="s">
        <v>34</v>
      </c>
      <c r="H279" s="13" t="s">
        <v>34</v>
      </c>
      <c r="I279" s="13" t="s">
        <v>34</v>
      </c>
      <c r="J279" s="13" t="s">
        <v>34</v>
      </c>
      <c r="K279" s="13" t="s">
        <v>34</v>
      </c>
      <c r="L279" s="13" t="s">
        <v>34</v>
      </c>
      <c r="M279" s="13" t="s">
        <v>34</v>
      </c>
      <c r="N279" s="13" t="s">
        <v>34</v>
      </c>
      <c r="O279" s="13" t="s">
        <v>34</v>
      </c>
      <c r="P279" s="13" t="s">
        <v>34</v>
      </c>
      <c r="Q279" s="13" t="s">
        <v>34</v>
      </c>
      <c r="R279" s="13" t="s">
        <v>34</v>
      </c>
      <c r="S279" s="13" t="s">
        <v>34</v>
      </c>
      <c r="T279" s="13" t="s">
        <v>34</v>
      </c>
      <c r="U279" s="13" t="s">
        <v>34</v>
      </c>
      <c r="V279" s="13" t="s">
        <v>34</v>
      </c>
      <c r="W279" s="13" t="s">
        <v>34</v>
      </c>
      <c r="X279" s="13" t="s">
        <v>34</v>
      </c>
      <c r="Y279" s="13" t="s">
        <v>34</v>
      </c>
      <c r="Z279" s="13" t="s">
        <v>34</v>
      </c>
      <c r="AA279" s="13" t="s">
        <v>34</v>
      </c>
      <c r="AB279" s="13" t="s">
        <v>34</v>
      </c>
      <c r="AC279" s="13" t="s">
        <v>34</v>
      </c>
      <c r="AD279" s="13" t="s">
        <v>34</v>
      </c>
    </row>
    <row r="280" spans="1:30">
      <c r="A280" s="26" t="s">
        <v>201</v>
      </c>
      <c r="B280" s="112">
        <v>2107</v>
      </c>
      <c r="C280" s="281" t="s">
        <v>202</v>
      </c>
      <c r="D280" s="281"/>
      <c r="E280" s="282"/>
      <c r="F280" s="13" t="s">
        <v>34</v>
      </c>
      <c r="G280" s="13" t="s">
        <v>34</v>
      </c>
      <c r="H280" s="13" t="s">
        <v>34</v>
      </c>
      <c r="I280" s="13" t="s">
        <v>34</v>
      </c>
      <c r="J280" s="13" t="s">
        <v>34</v>
      </c>
      <c r="K280" s="13" t="s">
        <v>34</v>
      </c>
      <c r="L280" s="13" t="s">
        <v>34</v>
      </c>
      <c r="M280" s="13" t="s">
        <v>34</v>
      </c>
      <c r="N280" s="13" t="s">
        <v>34</v>
      </c>
      <c r="O280" s="13" t="s">
        <v>34</v>
      </c>
      <c r="P280" s="13" t="s">
        <v>34</v>
      </c>
      <c r="Q280" s="13" t="s">
        <v>34</v>
      </c>
      <c r="R280" s="13" t="s">
        <v>34</v>
      </c>
      <c r="S280" s="13" t="s">
        <v>34</v>
      </c>
      <c r="T280" s="13" t="s">
        <v>34</v>
      </c>
      <c r="U280" s="13" t="s">
        <v>34</v>
      </c>
      <c r="V280" s="13" t="s">
        <v>34</v>
      </c>
      <c r="W280" s="13" t="s">
        <v>34</v>
      </c>
      <c r="X280" s="13" t="s">
        <v>34</v>
      </c>
      <c r="Y280" s="13" t="s">
        <v>34</v>
      </c>
      <c r="Z280" s="13" t="s">
        <v>34</v>
      </c>
      <c r="AA280" s="13" t="s">
        <v>34</v>
      </c>
      <c r="AB280" s="13" t="s">
        <v>34</v>
      </c>
      <c r="AC280" s="13" t="s">
        <v>34</v>
      </c>
      <c r="AD280" s="13" t="s">
        <v>34</v>
      </c>
    </row>
    <row r="281" spans="1:30">
      <c r="A281" s="26" t="s">
        <v>203</v>
      </c>
      <c r="B281" s="112">
        <v>2804</v>
      </c>
      <c r="C281" s="281" t="s">
        <v>204</v>
      </c>
      <c r="D281" s="281"/>
      <c r="E281" s="282"/>
      <c r="F281" s="13" t="s">
        <v>34</v>
      </c>
      <c r="G281" s="13" t="s">
        <v>34</v>
      </c>
      <c r="H281" s="13" t="s">
        <v>34</v>
      </c>
      <c r="I281" s="13" t="s">
        <v>34</v>
      </c>
      <c r="J281" s="13" t="s">
        <v>34</v>
      </c>
      <c r="K281" s="13" t="s">
        <v>34</v>
      </c>
      <c r="L281" s="13" t="s">
        <v>34</v>
      </c>
      <c r="M281" s="13" t="s">
        <v>34</v>
      </c>
      <c r="N281" s="13" t="s">
        <v>34</v>
      </c>
      <c r="O281" s="13" t="s">
        <v>34</v>
      </c>
      <c r="P281" s="13" t="s">
        <v>34</v>
      </c>
      <c r="Q281" s="13" t="s">
        <v>34</v>
      </c>
      <c r="R281" s="13" t="s">
        <v>34</v>
      </c>
      <c r="S281" s="13" t="s">
        <v>34</v>
      </c>
      <c r="T281" s="13" t="s">
        <v>34</v>
      </c>
      <c r="U281" s="13" t="s">
        <v>34</v>
      </c>
      <c r="V281" s="13" t="s">
        <v>34</v>
      </c>
      <c r="W281" s="13" t="s">
        <v>34</v>
      </c>
      <c r="X281" s="13" t="s">
        <v>34</v>
      </c>
      <c r="Y281" s="13" t="s">
        <v>34</v>
      </c>
      <c r="Z281" s="13" t="s">
        <v>34</v>
      </c>
      <c r="AA281" s="13" t="s">
        <v>34</v>
      </c>
      <c r="AB281" s="13" t="s">
        <v>34</v>
      </c>
      <c r="AC281" s="13" t="s">
        <v>34</v>
      </c>
      <c r="AD281" s="13" t="s">
        <v>34</v>
      </c>
    </row>
    <row r="282" spans="1:30">
      <c r="A282" s="26" t="s">
        <v>205</v>
      </c>
      <c r="B282" s="112">
        <v>1774</v>
      </c>
      <c r="C282" s="281" t="s">
        <v>206</v>
      </c>
      <c r="D282" s="281"/>
      <c r="E282" s="282"/>
      <c r="F282" s="13" t="s">
        <v>34</v>
      </c>
      <c r="G282" s="13" t="s">
        <v>34</v>
      </c>
      <c r="H282" s="13" t="s">
        <v>34</v>
      </c>
      <c r="I282" s="13" t="s">
        <v>34</v>
      </c>
      <c r="J282" s="13" t="s">
        <v>34</v>
      </c>
      <c r="K282" s="13" t="s">
        <v>34</v>
      </c>
      <c r="L282" s="13" t="s">
        <v>34</v>
      </c>
      <c r="M282" s="13" t="s">
        <v>34</v>
      </c>
      <c r="N282" s="13" t="s">
        <v>34</v>
      </c>
      <c r="O282" s="13" t="s">
        <v>34</v>
      </c>
      <c r="P282" s="13" t="s">
        <v>34</v>
      </c>
      <c r="Q282" s="13" t="s">
        <v>34</v>
      </c>
      <c r="R282" s="13" t="s">
        <v>34</v>
      </c>
      <c r="S282" s="13" t="s">
        <v>34</v>
      </c>
      <c r="T282" s="13" t="s">
        <v>34</v>
      </c>
      <c r="U282" s="13" t="s">
        <v>34</v>
      </c>
      <c r="V282" s="13" t="s">
        <v>34</v>
      </c>
      <c r="W282" s="13" t="s">
        <v>34</v>
      </c>
      <c r="X282" s="13" t="s">
        <v>34</v>
      </c>
      <c r="Y282" s="13" t="s">
        <v>34</v>
      </c>
      <c r="Z282" s="13" t="s">
        <v>34</v>
      </c>
      <c r="AA282" s="13" t="s">
        <v>34</v>
      </c>
      <c r="AB282" s="13" t="s">
        <v>34</v>
      </c>
      <c r="AC282" s="13" t="s">
        <v>34</v>
      </c>
      <c r="AD282" s="13" t="s">
        <v>34</v>
      </c>
    </row>
    <row r="283" spans="1:30">
      <c r="A283" s="26" t="s">
        <v>207</v>
      </c>
      <c r="B283" s="112">
        <v>1627</v>
      </c>
      <c r="C283" s="281" t="s">
        <v>208</v>
      </c>
      <c r="D283" s="281"/>
      <c r="E283" s="282"/>
      <c r="F283" s="13" t="s">
        <v>34</v>
      </c>
      <c r="G283" s="13" t="s">
        <v>34</v>
      </c>
      <c r="H283" s="13" t="s">
        <v>34</v>
      </c>
      <c r="I283" s="13" t="s">
        <v>34</v>
      </c>
      <c r="J283" s="13" t="s">
        <v>34</v>
      </c>
      <c r="K283" s="13" t="s">
        <v>34</v>
      </c>
      <c r="L283" s="13" t="s">
        <v>34</v>
      </c>
      <c r="M283" s="13" t="s">
        <v>34</v>
      </c>
      <c r="N283" s="13" t="s">
        <v>34</v>
      </c>
      <c r="O283" s="13" t="s">
        <v>34</v>
      </c>
      <c r="P283" s="13" t="s">
        <v>34</v>
      </c>
      <c r="Q283" s="13" t="s">
        <v>34</v>
      </c>
      <c r="R283" s="13" t="s">
        <v>34</v>
      </c>
      <c r="S283" s="13" t="s">
        <v>34</v>
      </c>
      <c r="T283" s="13" t="s">
        <v>34</v>
      </c>
      <c r="U283" s="13" t="s">
        <v>34</v>
      </c>
      <c r="V283" s="13" t="s">
        <v>34</v>
      </c>
      <c r="W283" s="13" t="s">
        <v>34</v>
      </c>
      <c r="X283" s="13" t="s">
        <v>34</v>
      </c>
      <c r="Y283" s="13" t="s">
        <v>34</v>
      </c>
      <c r="Z283" s="13" t="s">
        <v>34</v>
      </c>
      <c r="AA283" s="13" t="s">
        <v>34</v>
      </c>
      <c r="AB283" s="13" t="s">
        <v>34</v>
      </c>
      <c r="AC283" s="13" t="s">
        <v>34</v>
      </c>
      <c r="AD283" s="13" t="s">
        <v>34</v>
      </c>
    </row>
    <row r="284" spans="1:30">
      <c r="A284" s="26" t="s">
        <v>209</v>
      </c>
      <c r="B284" s="112">
        <v>1552</v>
      </c>
      <c r="C284" s="281" t="s">
        <v>210</v>
      </c>
      <c r="D284" s="281"/>
      <c r="E284" s="282"/>
      <c r="F284" s="13" t="s">
        <v>34</v>
      </c>
      <c r="G284" s="13" t="s">
        <v>34</v>
      </c>
      <c r="H284" s="13" t="s">
        <v>34</v>
      </c>
      <c r="I284" s="13" t="s">
        <v>34</v>
      </c>
      <c r="J284" s="13" t="s">
        <v>34</v>
      </c>
      <c r="K284" s="13" t="s">
        <v>34</v>
      </c>
      <c r="L284" s="13" t="s">
        <v>34</v>
      </c>
      <c r="M284" s="13" t="s">
        <v>34</v>
      </c>
      <c r="N284" s="13" t="s">
        <v>34</v>
      </c>
      <c r="O284" s="13" t="s">
        <v>34</v>
      </c>
      <c r="P284" s="13" t="s">
        <v>34</v>
      </c>
      <c r="Q284" s="13" t="s">
        <v>34</v>
      </c>
      <c r="R284" s="13" t="s">
        <v>34</v>
      </c>
      <c r="S284" s="13" t="s">
        <v>34</v>
      </c>
      <c r="T284" s="13" t="s">
        <v>34</v>
      </c>
      <c r="U284" s="13" t="s">
        <v>34</v>
      </c>
      <c r="V284" s="13" t="s">
        <v>34</v>
      </c>
      <c r="W284" s="13" t="s">
        <v>34</v>
      </c>
      <c r="X284" s="13" t="s">
        <v>34</v>
      </c>
      <c r="Y284" s="13" t="s">
        <v>34</v>
      </c>
      <c r="Z284" s="13" t="s">
        <v>34</v>
      </c>
      <c r="AA284" s="13" t="s">
        <v>34</v>
      </c>
      <c r="AB284" s="13" t="s">
        <v>34</v>
      </c>
      <c r="AC284" s="13" t="s">
        <v>34</v>
      </c>
      <c r="AD284" s="13" t="s">
        <v>34</v>
      </c>
    </row>
    <row r="285" spans="1:30">
      <c r="A285" s="26" t="s">
        <v>211</v>
      </c>
      <c r="B285" s="112">
        <v>2301</v>
      </c>
      <c r="C285" s="281" t="s">
        <v>212</v>
      </c>
      <c r="D285" s="281"/>
      <c r="E285" s="282"/>
      <c r="F285" s="13" t="s">
        <v>34</v>
      </c>
      <c r="G285" s="13" t="s">
        <v>34</v>
      </c>
      <c r="H285" s="13" t="s">
        <v>34</v>
      </c>
      <c r="I285" s="13" t="s">
        <v>34</v>
      </c>
      <c r="J285" s="13" t="s">
        <v>34</v>
      </c>
      <c r="K285" s="13" t="s">
        <v>34</v>
      </c>
      <c r="L285" s="13" t="s">
        <v>34</v>
      </c>
      <c r="M285" s="13" t="s">
        <v>34</v>
      </c>
      <c r="N285" s="13" t="s">
        <v>34</v>
      </c>
      <c r="O285" s="13" t="s">
        <v>34</v>
      </c>
      <c r="P285" s="13" t="s">
        <v>34</v>
      </c>
      <c r="Q285" s="13" t="s">
        <v>34</v>
      </c>
      <c r="R285" s="13" t="s">
        <v>34</v>
      </c>
      <c r="S285" s="13" t="s">
        <v>34</v>
      </c>
      <c r="T285" s="13" t="s">
        <v>34</v>
      </c>
      <c r="U285" s="13" t="s">
        <v>34</v>
      </c>
      <c r="V285" s="13" t="s">
        <v>34</v>
      </c>
      <c r="W285" s="13" t="s">
        <v>34</v>
      </c>
      <c r="X285" s="13" t="s">
        <v>34</v>
      </c>
      <c r="Y285" s="13" t="s">
        <v>34</v>
      </c>
      <c r="Z285" s="13" t="s">
        <v>34</v>
      </c>
      <c r="AA285" s="13" t="s">
        <v>34</v>
      </c>
      <c r="AB285" s="13" t="s">
        <v>34</v>
      </c>
      <c r="AC285" s="13" t="s">
        <v>34</v>
      </c>
      <c r="AD285" s="13" t="s">
        <v>34</v>
      </c>
    </row>
    <row r="286" spans="1:30">
      <c r="A286" s="26" t="s">
        <v>213</v>
      </c>
      <c r="B286" s="111">
        <v>0</v>
      </c>
      <c r="C286" s="281" t="s">
        <v>214</v>
      </c>
      <c r="D286" s="281"/>
      <c r="E286" s="282"/>
      <c r="F286" s="13" t="s">
        <v>34</v>
      </c>
      <c r="G286" s="13" t="s">
        <v>34</v>
      </c>
      <c r="H286" s="13" t="s">
        <v>34</v>
      </c>
      <c r="I286" s="13" t="s">
        <v>34</v>
      </c>
      <c r="J286" s="13" t="s">
        <v>34</v>
      </c>
      <c r="K286" s="13" t="s">
        <v>34</v>
      </c>
      <c r="L286" s="13" t="s">
        <v>34</v>
      </c>
      <c r="M286" s="13" t="s">
        <v>34</v>
      </c>
      <c r="N286" s="13" t="s">
        <v>34</v>
      </c>
      <c r="O286" s="13" t="s">
        <v>34</v>
      </c>
      <c r="P286" s="13" t="s">
        <v>34</v>
      </c>
      <c r="Q286" s="13" t="s">
        <v>34</v>
      </c>
      <c r="R286" s="13" t="s">
        <v>34</v>
      </c>
      <c r="S286" s="13" t="s">
        <v>34</v>
      </c>
      <c r="T286" s="13" t="s">
        <v>34</v>
      </c>
      <c r="U286" s="13" t="s">
        <v>34</v>
      </c>
      <c r="V286" s="13" t="s">
        <v>34</v>
      </c>
      <c r="W286" s="13" t="s">
        <v>34</v>
      </c>
      <c r="X286" s="13" t="s">
        <v>34</v>
      </c>
      <c r="Y286" s="13" t="s">
        <v>34</v>
      </c>
      <c r="Z286" s="13" t="s">
        <v>34</v>
      </c>
      <c r="AA286" s="13" t="s">
        <v>34</v>
      </c>
      <c r="AB286" s="13" t="s">
        <v>34</v>
      </c>
      <c r="AC286" s="13" t="s">
        <v>34</v>
      </c>
      <c r="AD286" s="13" t="s">
        <v>34</v>
      </c>
    </row>
    <row r="287" spans="1:30">
      <c r="A287" s="26" t="s">
        <v>215</v>
      </c>
      <c r="B287" s="112">
        <v>2088</v>
      </c>
      <c r="C287" s="281" t="s">
        <v>216</v>
      </c>
      <c r="D287" s="281"/>
      <c r="E287" s="282"/>
      <c r="F287" s="13" t="s">
        <v>34</v>
      </c>
      <c r="G287" s="13" t="s">
        <v>34</v>
      </c>
      <c r="H287" s="13" t="s">
        <v>34</v>
      </c>
      <c r="I287" s="13" t="s">
        <v>34</v>
      </c>
      <c r="J287" s="13" t="s">
        <v>34</v>
      </c>
      <c r="K287" s="13" t="s">
        <v>34</v>
      </c>
      <c r="L287" s="13" t="s">
        <v>34</v>
      </c>
      <c r="M287" s="13" t="s">
        <v>34</v>
      </c>
      <c r="N287" s="13" t="s">
        <v>34</v>
      </c>
      <c r="O287" s="13" t="s">
        <v>34</v>
      </c>
      <c r="P287" s="13" t="s">
        <v>34</v>
      </c>
      <c r="Q287" s="13" t="s">
        <v>34</v>
      </c>
      <c r="R287" s="13" t="s">
        <v>34</v>
      </c>
      <c r="S287" s="13" t="s">
        <v>34</v>
      </c>
      <c r="T287" s="13" t="s">
        <v>34</v>
      </c>
      <c r="U287" s="13" t="s">
        <v>34</v>
      </c>
      <c r="V287" s="13" t="s">
        <v>34</v>
      </c>
      <c r="W287" s="13" t="s">
        <v>34</v>
      </c>
      <c r="X287" s="13" t="s">
        <v>34</v>
      </c>
      <c r="Y287" s="13" t="s">
        <v>34</v>
      </c>
      <c r="Z287" s="13" t="s">
        <v>34</v>
      </c>
      <c r="AA287" s="13" t="s">
        <v>34</v>
      </c>
      <c r="AB287" s="13" t="s">
        <v>34</v>
      </c>
      <c r="AC287" s="13" t="s">
        <v>34</v>
      </c>
      <c r="AD287" s="13" t="s">
        <v>34</v>
      </c>
    </row>
    <row r="288" spans="1:30">
      <c r="A288" s="26" t="s">
        <v>217</v>
      </c>
      <c r="B288" s="112">
        <v>2229</v>
      </c>
      <c r="C288" s="281" t="s">
        <v>218</v>
      </c>
      <c r="D288" s="281"/>
      <c r="E288" s="282"/>
      <c r="F288" s="13" t="s">
        <v>34</v>
      </c>
      <c r="G288" s="13" t="s">
        <v>34</v>
      </c>
      <c r="H288" s="13" t="s">
        <v>34</v>
      </c>
      <c r="I288" s="13" t="s">
        <v>34</v>
      </c>
      <c r="J288" s="13" t="s">
        <v>34</v>
      </c>
      <c r="K288" s="13" t="s">
        <v>34</v>
      </c>
      <c r="L288" s="13" t="s">
        <v>34</v>
      </c>
      <c r="M288" s="13" t="s">
        <v>34</v>
      </c>
      <c r="N288" s="13" t="s">
        <v>34</v>
      </c>
      <c r="O288" s="13" t="s">
        <v>34</v>
      </c>
      <c r="P288" s="13" t="s">
        <v>34</v>
      </c>
      <c r="Q288" s="13" t="s">
        <v>34</v>
      </c>
      <c r="R288" s="13" t="s">
        <v>34</v>
      </c>
      <c r="S288" s="13" t="s">
        <v>34</v>
      </c>
      <c r="T288" s="13" t="s">
        <v>34</v>
      </c>
      <c r="U288" s="13" t="s">
        <v>34</v>
      </c>
      <c r="V288" s="13" t="s">
        <v>34</v>
      </c>
      <c r="W288" s="13" t="s">
        <v>34</v>
      </c>
      <c r="X288" s="13" t="s">
        <v>34</v>
      </c>
      <c r="Y288" s="13" t="s">
        <v>34</v>
      </c>
      <c r="Z288" s="13" t="s">
        <v>34</v>
      </c>
      <c r="AA288" s="13" t="s">
        <v>34</v>
      </c>
      <c r="AB288" s="13" t="s">
        <v>34</v>
      </c>
      <c r="AC288" s="13" t="s">
        <v>34</v>
      </c>
      <c r="AD288" s="13" t="s">
        <v>34</v>
      </c>
    </row>
    <row r="289" spans="1:30">
      <c r="A289" s="26" t="s">
        <v>219</v>
      </c>
      <c r="B289" s="111">
        <v>14</v>
      </c>
      <c r="C289" s="285" t="s">
        <v>220</v>
      </c>
      <c r="D289" s="285"/>
      <c r="E289" s="286"/>
      <c r="F289" s="13" t="s">
        <v>34</v>
      </c>
      <c r="G289" s="13" t="s">
        <v>34</v>
      </c>
      <c r="H289" s="13" t="s">
        <v>34</v>
      </c>
      <c r="I289" s="13" t="s">
        <v>34</v>
      </c>
      <c r="J289" s="13" t="s">
        <v>34</v>
      </c>
      <c r="K289" s="13" t="s">
        <v>34</v>
      </c>
      <c r="L289" s="13" t="s">
        <v>34</v>
      </c>
      <c r="M289" s="13" t="s">
        <v>34</v>
      </c>
      <c r="N289" s="13" t="s">
        <v>34</v>
      </c>
      <c r="O289" s="13" t="s">
        <v>34</v>
      </c>
      <c r="P289" s="13" t="s">
        <v>34</v>
      </c>
      <c r="Q289" s="13" t="s">
        <v>34</v>
      </c>
      <c r="R289" s="13" t="s">
        <v>34</v>
      </c>
      <c r="S289" s="13" t="s">
        <v>34</v>
      </c>
      <c r="T289" s="13" t="s">
        <v>34</v>
      </c>
      <c r="U289" s="13" t="s">
        <v>34</v>
      </c>
      <c r="V289" s="13" t="s">
        <v>34</v>
      </c>
      <c r="W289" s="13" t="s">
        <v>34</v>
      </c>
      <c r="X289" s="13" t="s">
        <v>34</v>
      </c>
      <c r="Y289" s="13" t="s">
        <v>34</v>
      </c>
      <c r="Z289" s="13" t="s">
        <v>34</v>
      </c>
      <c r="AA289" s="13" t="s">
        <v>34</v>
      </c>
      <c r="AB289" s="13" t="s">
        <v>34</v>
      </c>
      <c r="AC289" s="13" t="s">
        <v>34</v>
      </c>
      <c r="AD289" s="13" t="s">
        <v>34</v>
      </c>
    </row>
    <row r="290" spans="1:30">
      <c r="A290" s="26" t="s">
        <v>221</v>
      </c>
      <c r="B290" s="111">
        <v>4</v>
      </c>
      <c r="C290" s="281" t="s">
        <v>222</v>
      </c>
      <c r="D290" s="281"/>
      <c r="E290" s="282"/>
      <c r="F290" s="13" t="s">
        <v>34</v>
      </c>
      <c r="G290" s="13" t="s">
        <v>34</v>
      </c>
      <c r="H290" s="13" t="s">
        <v>34</v>
      </c>
      <c r="I290" s="13" t="s">
        <v>34</v>
      </c>
      <c r="J290" s="13" t="s">
        <v>34</v>
      </c>
      <c r="K290" s="13" t="s">
        <v>34</v>
      </c>
      <c r="L290" s="13" t="s">
        <v>34</v>
      </c>
      <c r="M290" s="13" t="s">
        <v>34</v>
      </c>
      <c r="N290" s="13" t="s">
        <v>34</v>
      </c>
      <c r="O290" s="13" t="s">
        <v>34</v>
      </c>
      <c r="P290" s="13" t="s">
        <v>34</v>
      </c>
      <c r="Q290" s="13" t="s">
        <v>34</v>
      </c>
      <c r="R290" s="13" t="s">
        <v>34</v>
      </c>
      <c r="S290" s="13" t="s">
        <v>34</v>
      </c>
      <c r="T290" s="13" t="s">
        <v>34</v>
      </c>
      <c r="U290" s="13" t="s">
        <v>34</v>
      </c>
      <c r="V290" s="13" t="s">
        <v>34</v>
      </c>
      <c r="W290" s="13" t="s">
        <v>34</v>
      </c>
      <c r="X290" s="13" t="s">
        <v>34</v>
      </c>
      <c r="Y290" s="13" t="s">
        <v>34</v>
      </c>
      <c r="Z290" s="13" t="s">
        <v>34</v>
      </c>
      <c r="AA290" s="13" t="s">
        <v>34</v>
      </c>
      <c r="AB290" s="13" t="s">
        <v>34</v>
      </c>
      <c r="AC290" s="13" t="s">
        <v>34</v>
      </c>
      <c r="AD290" s="13" t="s">
        <v>34</v>
      </c>
    </row>
    <row r="291" spans="1:30">
      <c r="A291" s="26" t="s">
        <v>223</v>
      </c>
      <c r="B291" s="112">
        <v>2053</v>
      </c>
      <c r="C291" s="281" t="s">
        <v>224</v>
      </c>
      <c r="D291" s="281"/>
      <c r="E291" s="282"/>
      <c r="F291" s="13" t="s">
        <v>34</v>
      </c>
      <c r="G291" s="13" t="s">
        <v>34</v>
      </c>
      <c r="H291" s="13" t="s">
        <v>34</v>
      </c>
      <c r="I291" s="13" t="s">
        <v>34</v>
      </c>
      <c r="J291" s="13" t="s">
        <v>34</v>
      </c>
      <c r="K291" s="13" t="s">
        <v>34</v>
      </c>
      <c r="L291" s="13" t="s">
        <v>34</v>
      </c>
      <c r="M291" s="13" t="s">
        <v>34</v>
      </c>
      <c r="N291" s="13" t="s">
        <v>34</v>
      </c>
      <c r="O291" s="13" t="s">
        <v>34</v>
      </c>
      <c r="P291" s="13" t="s">
        <v>34</v>
      </c>
      <c r="Q291" s="13" t="s">
        <v>34</v>
      </c>
      <c r="R291" s="13" t="s">
        <v>34</v>
      </c>
      <c r="S291" s="13" t="s">
        <v>34</v>
      </c>
      <c r="T291" s="13" t="s">
        <v>34</v>
      </c>
      <c r="U291" s="13" t="s">
        <v>34</v>
      </c>
      <c r="V291" s="13" t="s">
        <v>34</v>
      </c>
      <c r="W291" s="13" t="s">
        <v>34</v>
      </c>
      <c r="X291" s="13" t="s">
        <v>34</v>
      </c>
      <c r="Y291" s="13" t="s">
        <v>34</v>
      </c>
      <c r="Z291" s="13" t="s">
        <v>34</v>
      </c>
      <c r="AA291" s="13" t="s">
        <v>34</v>
      </c>
      <c r="AB291" s="13" t="s">
        <v>34</v>
      </c>
      <c r="AC291" s="13" t="s">
        <v>34</v>
      </c>
      <c r="AD291" s="13" t="s">
        <v>34</v>
      </c>
    </row>
    <row r="292" spans="1:30">
      <c r="A292" s="26" t="s">
        <v>225</v>
      </c>
      <c r="B292" s="111">
        <v>0</v>
      </c>
      <c r="C292" s="281" t="s">
        <v>226</v>
      </c>
      <c r="D292" s="281"/>
      <c r="E292" s="282"/>
      <c r="F292" s="13" t="s">
        <v>34</v>
      </c>
      <c r="G292" s="13" t="s">
        <v>34</v>
      </c>
      <c r="H292" s="13" t="s">
        <v>34</v>
      </c>
      <c r="I292" s="13" t="s">
        <v>34</v>
      </c>
      <c r="J292" s="13" t="s">
        <v>34</v>
      </c>
      <c r="K292" s="13" t="s">
        <v>34</v>
      </c>
      <c r="L292" s="13" t="s">
        <v>34</v>
      </c>
      <c r="M292" s="13" t="s">
        <v>34</v>
      </c>
      <c r="N292" s="13" t="s">
        <v>34</v>
      </c>
      <c r="O292" s="13" t="s">
        <v>34</v>
      </c>
      <c r="P292" s="13" t="s">
        <v>34</v>
      </c>
      <c r="Q292" s="13" t="s">
        <v>34</v>
      </c>
      <c r="R292" s="13" t="s">
        <v>34</v>
      </c>
      <c r="S292" s="13" t="s">
        <v>34</v>
      </c>
      <c r="T292" s="13" t="s">
        <v>34</v>
      </c>
      <c r="U292" s="13" t="s">
        <v>34</v>
      </c>
      <c r="V292" s="13" t="s">
        <v>34</v>
      </c>
      <c r="W292" s="13" t="s">
        <v>34</v>
      </c>
      <c r="X292" s="13" t="s">
        <v>34</v>
      </c>
      <c r="Y292" s="13" t="s">
        <v>34</v>
      </c>
      <c r="Z292" s="13" t="s">
        <v>34</v>
      </c>
      <c r="AA292" s="13" t="s">
        <v>34</v>
      </c>
      <c r="AB292" s="13" t="s">
        <v>34</v>
      </c>
      <c r="AC292" s="13" t="s">
        <v>34</v>
      </c>
      <c r="AD292" s="13" t="s">
        <v>34</v>
      </c>
    </row>
    <row r="293" spans="1:30">
      <c r="A293" s="26" t="s">
        <v>227</v>
      </c>
      <c r="B293" s="111">
        <v>0</v>
      </c>
      <c r="C293" s="281" t="s">
        <v>228</v>
      </c>
      <c r="D293" s="281"/>
      <c r="E293" s="282"/>
      <c r="F293" s="13" t="s">
        <v>34</v>
      </c>
      <c r="G293" s="13" t="s">
        <v>34</v>
      </c>
      <c r="H293" s="13" t="s">
        <v>34</v>
      </c>
      <c r="I293" s="13" t="s">
        <v>34</v>
      </c>
      <c r="J293" s="13" t="s">
        <v>34</v>
      </c>
      <c r="K293" s="13" t="s">
        <v>34</v>
      </c>
      <c r="L293" s="13" t="s">
        <v>34</v>
      </c>
      <c r="M293" s="13" t="s">
        <v>34</v>
      </c>
      <c r="N293" s="13" t="s">
        <v>34</v>
      </c>
      <c r="O293" s="13" t="s">
        <v>34</v>
      </c>
      <c r="P293" s="13" t="s">
        <v>34</v>
      </c>
      <c r="Q293" s="13" t="s">
        <v>34</v>
      </c>
      <c r="R293" s="13" t="s">
        <v>34</v>
      </c>
      <c r="S293" s="13" t="s">
        <v>34</v>
      </c>
      <c r="T293" s="13" t="s">
        <v>34</v>
      </c>
      <c r="U293" s="13" t="s">
        <v>34</v>
      </c>
      <c r="V293" s="13" t="s">
        <v>34</v>
      </c>
      <c r="W293" s="13" t="s">
        <v>34</v>
      </c>
      <c r="X293" s="13" t="s">
        <v>34</v>
      </c>
      <c r="Y293" s="13" t="s">
        <v>34</v>
      </c>
      <c r="Z293" s="13" t="s">
        <v>34</v>
      </c>
      <c r="AA293" s="13" t="s">
        <v>34</v>
      </c>
      <c r="AB293" s="13" t="s">
        <v>34</v>
      </c>
      <c r="AC293" s="13" t="s">
        <v>34</v>
      </c>
      <c r="AD293" s="13" t="s">
        <v>34</v>
      </c>
    </row>
    <row r="294" spans="1:30">
      <c r="A294" s="26" t="s">
        <v>229</v>
      </c>
      <c r="B294" s="112">
        <v>2346</v>
      </c>
      <c r="C294" s="281" t="s">
        <v>230</v>
      </c>
      <c r="D294" s="281"/>
      <c r="E294" s="282"/>
      <c r="F294" s="13" t="s">
        <v>34</v>
      </c>
      <c r="G294" s="13" t="s">
        <v>34</v>
      </c>
      <c r="H294" s="13" t="s">
        <v>34</v>
      </c>
      <c r="I294" s="13" t="s">
        <v>34</v>
      </c>
      <c r="J294" s="13" t="s">
        <v>34</v>
      </c>
      <c r="K294" s="13" t="s">
        <v>34</v>
      </c>
      <c r="L294" s="13" t="s">
        <v>34</v>
      </c>
      <c r="M294" s="13" t="s">
        <v>34</v>
      </c>
      <c r="N294" s="13" t="s">
        <v>34</v>
      </c>
      <c r="O294" s="13" t="s">
        <v>34</v>
      </c>
      <c r="P294" s="13" t="s">
        <v>34</v>
      </c>
      <c r="Q294" s="13" t="s">
        <v>34</v>
      </c>
      <c r="R294" s="13" t="s">
        <v>34</v>
      </c>
      <c r="S294" s="13" t="s">
        <v>34</v>
      </c>
      <c r="T294" s="13" t="s">
        <v>34</v>
      </c>
      <c r="U294" s="13" t="s">
        <v>34</v>
      </c>
      <c r="V294" s="13" t="s">
        <v>34</v>
      </c>
      <c r="W294" s="13" t="s">
        <v>34</v>
      </c>
      <c r="X294" s="13" t="s">
        <v>34</v>
      </c>
      <c r="Y294" s="13" t="s">
        <v>34</v>
      </c>
      <c r="Z294" s="13" t="s">
        <v>34</v>
      </c>
      <c r="AA294" s="13" t="s">
        <v>34</v>
      </c>
      <c r="AB294" s="13" t="s">
        <v>34</v>
      </c>
      <c r="AC294" s="13" t="s">
        <v>34</v>
      </c>
      <c r="AD294" s="13" t="s">
        <v>34</v>
      </c>
    </row>
    <row r="295" spans="1:30">
      <c r="A295" s="26" t="s">
        <v>231</v>
      </c>
      <c r="B295" s="112">
        <v>3143</v>
      </c>
      <c r="C295" s="281" t="s">
        <v>232</v>
      </c>
      <c r="D295" s="281"/>
      <c r="E295" s="282"/>
      <c r="F295" s="13" t="s">
        <v>34</v>
      </c>
      <c r="G295" s="13" t="s">
        <v>34</v>
      </c>
      <c r="H295" s="13" t="s">
        <v>34</v>
      </c>
      <c r="I295" s="13" t="s">
        <v>34</v>
      </c>
      <c r="J295" s="13" t="s">
        <v>34</v>
      </c>
      <c r="K295" s="13" t="s">
        <v>34</v>
      </c>
      <c r="L295" s="13" t="s">
        <v>34</v>
      </c>
      <c r="M295" s="13" t="s">
        <v>34</v>
      </c>
      <c r="N295" s="13" t="s">
        <v>34</v>
      </c>
      <c r="O295" s="13" t="s">
        <v>34</v>
      </c>
      <c r="P295" s="13" t="s">
        <v>34</v>
      </c>
      <c r="Q295" s="13" t="s">
        <v>34</v>
      </c>
      <c r="R295" s="13" t="s">
        <v>34</v>
      </c>
      <c r="S295" s="13" t="s">
        <v>34</v>
      </c>
      <c r="T295" s="13" t="s">
        <v>34</v>
      </c>
      <c r="U295" s="13" t="s">
        <v>34</v>
      </c>
      <c r="V295" s="13" t="s">
        <v>34</v>
      </c>
      <c r="W295" s="13" t="s">
        <v>34</v>
      </c>
      <c r="X295" s="13" t="s">
        <v>34</v>
      </c>
      <c r="Y295" s="13" t="s">
        <v>34</v>
      </c>
      <c r="Z295" s="13" t="s">
        <v>34</v>
      </c>
      <c r="AA295" s="13" t="s">
        <v>34</v>
      </c>
      <c r="AB295" s="13" t="s">
        <v>34</v>
      </c>
      <c r="AC295" s="13" t="s">
        <v>34</v>
      </c>
      <c r="AD295" s="13" t="s">
        <v>34</v>
      </c>
    </row>
    <row r="296" spans="1:30">
      <c r="A296" s="26" t="s">
        <v>233</v>
      </c>
      <c r="B296" s="112">
        <v>2729</v>
      </c>
      <c r="C296" s="281" t="s">
        <v>234</v>
      </c>
      <c r="D296" s="281"/>
      <c r="E296" s="282"/>
      <c r="F296" s="13" t="s">
        <v>34</v>
      </c>
      <c r="G296" s="13" t="s">
        <v>34</v>
      </c>
      <c r="H296" s="13" t="s">
        <v>34</v>
      </c>
      <c r="I296" s="13" t="s">
        <v>34</v>
      </c>
      <c r="J296" s="13" t="s">
        <v>34</v>
      </c>
      <c r="K296" s="13" t="s">
        <v>34</v>
      </c>
      <c r="L296" s="13" t="s">
        <v>34</v>
      </c>
      <c r="M296" s="13" t="s">
        <v>34</v>
      </c>
      <c r="N296" s="13" t="s">
        <v>34</v>
      </c>
      <c r="O296" s="13" t="s">
        <v>34</v>
      </c>
      <c r="P296" s="13" t="s">
        <v>34</v>
      </c>
      <c r="Q296" s="13" t="s">
        <v>34</v>
      </c>
      <c r="R296" s="13" t="s">
        <v>34</v>
      </c>
      <c r="S296" s="13" t="s">
        <v>34</v>
      </c>
      <c r="T296" s="13" t="s">
        <v>34</v>
      </c>
      <c r="U296" s="13" t="s">
        <v>34</v>
      </c>
      <c r="V296" s="13" t="s">
        <v>34</v>
      </c>
      <c r="W296" s="13" t="s">
        <v>34</v>
      </c>
      <c r="X296" s="13" t="s">
        <v>34</v>
      </c>
      <c r="Y296" s="13" t="s">
        <v>34</v>
      </c>
      <c r="Z296" s="13" t="s">
        <v>34</v>
      </c>
      <c r="AA296" s="13" t="s">
        <v>34</v>
      </c>
      <c r="AB296" s="13" t="s">
        <v>34</v>
      </c>
      <c r="AC296" s="13" t="s">
        <v>34</v>
      </c>
      <c r="AD296" s="13" t="s">
        <v>34</v>
      </c>
    </row>
    <row r="297" spans="1:30">
      <c r="A297" s="26" t="s">
        <v>235</v>
      </c>
      <c r="B297" s="112">
        <v>2280</v>
      </c>
      <c r="C297" s="285" t="s">
        <v>236</v>
      </c>
      <c r="D297" s="285"/>
      <c r="E297" s="286"/>
      <c r="F297" s="13" t="s">
        <v>34</v>
      </c>
      <c r="G297" s="13" t="s">
        <v>34</v>
      </c>
      <c r="H297" s="13" t="s">
        <v>34</v>
      </c>
      <c r="I297" s="13" t="s">
        <v>34</v>
      </c>
      <c r="J297" s="13" t="s">
        <v>34</v>
      </c>
      <c r="K297" s="13" t="s">
        <v>34</v>
      </c>
      <c r="L297" s="13" t="s">
        <v>34</v>
      </c>
      <c r="M297" s="13" t="s">
        <v>34</v>
      </c>
      <c r="N297" s="13" t="s">
        <v>34</v>
      </c>
      <c r="O297" s="13" t="s">
        <v>34</v>
      </c>
      <c r="P297" s="13" t="s">
        <v>34</v>
      </c>
      <c r="Q297" s="13" t="s">
        <v>34</v>
      </c>
      <c r="R297" s="13" t="s">
        <v>34</v>
      </c>
      <c r="S297" s="13" t="s">
        <v>34</v>
      </c>
      <c r="T297" s="13" t="s">
        <v>34</v>
      </c>
      <c r="U297" s="13" t="s">
        <v>34</v>
      </c>
      <c r="V297" s="13" t="s">
        <v>34</v>
      </c>
      <c r="W297" s="13" t="s">
        <v>34</v>
      </c>
      <c r="X297" s="13" t="s">
        <v>34</v>
      </c>
      <c r="Y297" s="13" t="s">
        <v>34</v>
      </c>
      <c r="Z297" s="13" t="s">
        <v>34</v>
      </c>
      <c r="AA297" s="13" t="s">
        <v>34</v>
      </c>
      <c r="AB297" s="13" t="s">
        <v>34</v>
      </c>
      <c r="AC297" s="13" t="s">
        <v>34</v>
      </c>
      <c r="AD297" s="13" t="s">
        <v>34</v>
      </c>
    </row>
    <row r="298" spans="1:30">
      <c r="A298" s="26" t="s">
        <v>237</v>
      </c>
      <c r="B298" s="112">
        <v>2440</v>
      </c>
      <c r="C298" s="246" t="s">
        <v>238</v>
      </c>
      <c r="D298" s="246"/>
      <c r="E298" s="247"/>
      <c r="F298" s="13" t="s">
        <v>34</v>
      </c>
      <c r="G298" s="13" t="s">
        <v>34</v>
      </c>
      <c r="H298" s="13" t="s">
        <v>34</v>
      </c>
      <c r="I298" s="13" t="s">
        <v>34</v>
      </c>
      <c r="J298" s="13" t="s">
        <v>34</v>
      </c>
      <c r="K298" s="13" t="s">
        <v>34</v>
      </c>
      <c r="L298" s="13" t="s">
        <v>34</v>
      </c>
      <c r="M298" s="13" t="s">
        <v>34</v>
      </c>
      <c r="N298" s="13" t="s">
        <v>34</v>
      </c>
      <c r="O298" s="13" t="s">
        <v>34</v>
      </c>
      <c r="P298" s="13" t="s">
        <v>34</v>
      </c>
      <c r="Q298" s="13" t="s">
        <v>34</v>
      </c>
      <c r="R298" s="13" t="s">
        <v>34</v>
      </c>
      <c r="S298" s="13" t="s">
        <v>34</v>
      </c>
      <c r="T298" s="13" t="s">
        <v>34</v>
      </c>
      <c r="U298" s="13" t="s">
        <v>34</v>
      </c>
      <c r="V298" s="13" t="s">
        <v>34</v>
      </c>
      <c r="W298" s="13" t="s">
        <v>34</v>
      </c>
      <c r="X298" s="13" t="s">
        <v>34</v>
      </c>
      <c r="Y298" s="13" t="s">
        <v>34</v>
      </c>
      <c r="Z298" s="13" t="s">
        <v>34</v>
      </c>
      <c r="AA298" s="13" t="s">
        <v>34</v>
      </c>
      <c r="AB298" s="13" t="s">
        <v>34</v>
      </c>
      <c r="AC298" s="13" t="s">
        <v>34</v>
      </c>
      <c r="AD298" s="13" t="s">
        <v>34</v>
      </c>
    </row>
    <row r="299" spans="1:30">
      <c r="A299" s="26" t="s">
        <v>239</v>
      </c>
      <c r="B299" s="112">
        <v>1508</v>
      </c>
      <c r="C299" s="246" t="s">
        <v>240</v>
      </c>
      <c r="D299" s="246"/>
      <c r="E299" s="247"/>
      <c r="F299" s="13" t="s">
        <v>34</v>
      </c>
      <c r="G299" s="13" t="s">
        <v>34</v>
      </c>
      <c r="H299" s="13" t="s">
        <v>34</v>
      </c>
      <c r="I299" s="13" t="s">
        <v>34</v>
      </c>
      <c r="J299" s="13" t="s">
        <v>34</v>
      </c>
      <c r="K299" s="13" t="s">
        <v>34</v>
      </c>
      <c r="L299" s="13" t="s">
        <v>34</v>
      </c>
      <c r="M299" s="13" t="s">
        <v>34</v>
      </c>
      <c r="N299" s="13" t="s">
        <v>34</v>
      </c>
      <c r="O299" s="13" t="s">
        <v>34</v>
      </c>
      <c r="P299" s="13" t="s">
        <v>34</v>
      </c>
      <c r="Q299" s="13" t="s">
        <v>34</v>
      </c>
      <c r="R299" s="13" t="s">
        <v>34</v>
      </c>
      <c r="S299" s="13" t="s">
        <v>34</v>
      </c>
      <c r="T299" s="13" t="s">
        <v>34</v>
      </c>
      <c r="U299" s="13" t="s">
        <v>34</v>
      </c>
      <c r="V299" s="13" t="s">
        <v>34</v>
      </c>
      <c r="W299" s="13" t="s">
        <v>34</v>
      </c>
      <c r="X299" s="13" t="s">
        <v>34</v>
      </c>
      <c r="Y299" s="13" t="s">
        <v>34</v>
      </c>
      <c r="Z299" s="13" t="s">
        <v>34</v>
      </c>
      <c r="AA299" s="13" t="s">
        <v>34</v>
      </c>
      <c r="AB299" s="13" t="s">
        <v>34</v>
      </c>
      <c r="AC299" s="13" t="s">
        <v>34</v>
      </c>
      <c r="AD299" s="13" t="s">
        <v>34</v>
      </c>
    </row>
    <row r="300" spans="1:30">
      <c r="A300" s="26" t="s">
        <v>241</v>
      </c>
      <c r="B300" s="112">
        <v>3607</v>
      </c>
      <c r="C300" s="281" t="s">
        <v>242</v>
      </c>
      <c r="D300" s="281"/>
      <c r="E300" s="282"/>
      <c r="F300" s="13" t="s">
        <v>34</v>
      </c>
      <c r="G300" s="13" t="s">
        <v>34</v>
      </c>
      <c r="H300" s="13" t="s">
        <v>34</v>
      </c>
      <c r="I300" s="13" t="s">
        <v>34</v>
      </c>
      <c r="J300" s="13" t="s">
        <v>34</v>
      </c>
      <c r="K300" s="13" t="s">
        <v>34</v>
      </c>
      <c r="L300" s="13" t="s">
        <v>34</v>
      </c>
      <c r="M300" s="13" t="s">
        <v>34</v>
      </c>
      <c r="N300" s="13" t="s">
        <v>34</v>
      </c>
      <c r="O300" s="13" t="s">
        <v>34</v>
      </c>
      <c r="P300" s="13" t="s">
        <v>34</v>
      </c>
      <c r="Q300" s="13" t="s">
        <v>34</v>
      </c>
      <c r="R300" s="13" t="s">
        <v>34</v>
      </c>
      <c r="S300" s="13" t="s">
        <v>34</v>
      </c>
      <c r="T300" s="13" t="s">
        <v>34</v>
      </c>
      <c r="U300" s="13" t="s">
        <v>34</v>
      </c>
      <c r="V300" s="13" t="s">
        <v>34</v>
      </c>
      <c r="W300" s="13" t="s">
        <v>34</v>
      </c>
      <c r="X300" s="13" t="s">
        <v>34</v>
      </c>
      <c r="Y300" s="13" t="s">
        <v>34</v>
      </c>
      <c r="Z300" s="13" t="s">
        <v>34</v>
      </c>
      <c r="AA300" s="13" t="s">
        <v>34</v>
      </c>
      <c r="AB300" s="13" t="s">
        <v>34</v>
      </c>
      <c r="AC300" s="13" t="s">
        <v>34</v>
      </c>
      <c r="AD300" s="13" t="s">
        <v>34</v>
      </c>
    </row>
    <row r="301" spans="1:30">
      <c r="A301" s="26" t="s">
        <v>243</v>
      </c>
      <c r="B301" s="112">
        <v>3245</v>
      </c>
      <c r="C301" s="246" t="s">
        <v>244</v>
      </c>
      <c r="D301" s="246"/>
      <c r="E301" s="247"/>
      <c r="F301" s="13" t="s">
        <v>34</v>
      </c>
      <c r="G301" s="13" t="s">
        <v>34</v>
      </c>
      <c r="H301" s="13" t="s">
        <v>34</v>
      </c>
      <c r="I301" s="13" t="s">
        <v>34</v>
      </c>
      <c r="J301" s="13" t="s">
        <v>34</v>
      </c>
      <c r="K301" s="13" t="s">
        <v>34</v>
      </c>
      <c r="L301" s="13" t="s">
        <v>34</v>
      </c>
      <c r="M301" s="13" t="s">
        <v>34</v>
      </c>
      <c r="N301" s="13" t="s">
        <v>34</v>
      </c>
      <c r="O301" s="13" t="s">
        <v>34</v>
      </c>
      <c r="P301" s="13" t="s">
        <v>34</v>
      </c>
      <c r="Q301" s="13" t="s">
        <v>34</v>
      </c>
      <c r="R301" s="13" t="s">
        <v>34</v>
      </c>
      <c r="S301" s="13" t="s">
        <v>34</v>
      </c>
      <c r="T301" s="13" t="s">
        <v>34</v>
      </c>
      <c r="U301" s="13" t="s">
        <v>34</v>
      </c>
      <c r="V301" s="13" t="s">
        <v>34</v>
      </c>
      <c r="W301" s="13" t="s">
        <v>34</v>
      </c>
      <c r="X301" s="13" t="s">
        <v>34</v>
      </c>
      <c r="Y301" s="13" t="s">
        <v>34</v>
      </c>
      <c r="Z301" s="13" t="s">
        <v>34</v>
      </c>
      <c r="AA301" s="13" t="s">
        <v>34</v>
      </c>
      <c r="AB301" s="13" t="s">
        <v>34</v>
      </c>
      <c r="AC301" s="13" t="s">
        <v>34</v>
      </c>
      <c r="AD301" s="13" t="s">
        <v>34</v>
      </c>
    </row>
    <row r="302" spans="1:30">
      <c r="A302" s="26" t="s">
        <v>245</v>
      </c>
      <c r="B302" s="111">
        <v>32</v>
      </c>
      <c r="C302" s="281" t="s">
        <v>246</v>
      </c>
      <c r="D302" s="281"/>
      <c r="E302" s="282"/>
      <c r="F302" s="13" t="s">
        <v>34</v>
      </c>
      <c r="G302" s="13" t="s">
        <v>34</v>
      </c>
      <c r="H302" s="13" t="s">
        <v>34</v>
      </c>
      <c r="I302" s="13" t="s">
        <v>34</v>
      </c>
      <c r="J302" s="13" t="s">
        <v>34</v>
      </c>
      <c r="K302" s="13" t="s">
        <v>34</v>
      </c>
      <c r="L302" s="13" t="s">
        <v>34</v>
      </c>
      <c r="M302" s="13" t="s">
        <v>34</v>
      </c>
      <c r="N302" s="13" t="s">
        <v>34</v>
      </c>
      <c r="O302" s="13" t="s">
        <v>34</v>
      </c>
      <c r="P302" s="13" t="s">
        <v>34</v>
      </c>
      <c r="Q302" s="13" t="s">
        <v>34</v>
      </c>
      <c r="R302" s="13" t="s">
        <v>34</v>
      </c>
      <c r="S302" s="13" t="s">
        <v>34</v>
      </c>
      <c r="T302" s="13" t="s">
        <v>34</v>
      </c>
      <c r="U302" s="13" t="s">
        <v>34</v>
      </c>
      <c r="V302" s="13" t="s">
        <v>34</v>
      </c>
      <c r="W302" s="13" t="s">
        <v>34</v>
      </c>
      <c r="X302" s="13" t="s">
        <v>34</v>
      </c>
      <c r="Y302" s="13" t="s">
        <v>34</v>
      </c>
      <c r="Z302" s="13" t="s">
        <v>34</v>
      </c>
      <c r="AA302" s="13" t="s">
        <v>34</v>
      </c>
      <c r="AB302" s="13" t="s">
        <v>34</v>
      </c>
      <c r="AC302" s="13" t="s">
        <v>34</v>
      </c>
      <c r="AD302" s="13" t="s">
        <v>34</v>
      </c>
    </row>
    <row r="303" spans="1:30">
      <c r="A303" s="26" t="s">
        <v>247</v>
      </c>
      <c r="B303" s="111">
        <v>0</v>
      </c>
      <c r="C303" s="281" t="s">
        <v>248</v>
      </c>
      <c r="D303" s="281"/>
      <c r="E303" s="282"/>
      <c r="F303" s="13" t="s">
        <v>34</v>
      </c>
      <c r="G303" s="13" t="s">
        <v>34</v>
      </c>
      <c r="H303" s="13" t="s">
        <v>34</v>
      </c>
      <c r="I303" s="13" t="s">
        <v>34</v>
      </c>
      <c r="J303" s="13" t="s">
        <v>34</v>
      </c>
      <c r="K303" s="13" t="s">
        <v>34</v>
      </c>
      <c r="L303" s="13" t="s">
        <v>34</v>
      </c>
      <c r="M303" s="13" t="s">
        <v>34</v>
      </c>
      <c r="N303" s="13" t="s">
        <v>34</v>
      </c>
      <c r="O303" s="13" t="s">
        <v>34</v>
      </c>
      <c r="P303" s="13" t="s">
        <v>34</v>
      </c>
      <c r="Q303" s="13" t="s">
        <v>34</v>
      </c>
      <c r="R303" s="13" t="s">
        <v>34</v>
      </c>
      <c r="S303" s="13" t="s">
        <v>34</v>
      </c>
      <c r="T303" s="13" t="s">
        <v>34</v>
      </c>
      <c r="U303" s="13" t="s">
        <v>34</v>
      </c>
      <c r="V303" s="13" t="s">
        <v>34</v>
      </c>
      <c r="W303" s="13" t="s">
        <v>34</v>
      </c>
      <c r="X303" s="13" t="s">
        <v>34</v>
      </c>
      <c r="Y303" s="13" t="s">
        <v>34</v>
      </c>
      <c r="Z303" s="13" t="s">
        <v>34</v>
      </c>
      <c r="AA303" s="13" t="s">
        <v>34</v>
      </c>
      <c r="AB303" s="13" t="s">
        <v>34</v>
      </c>
      <c r="AC303" s="13" t="s">
        <v>34</v>
      </c>
      <c r="AD303" s="13" t="s">
        <v>34</v>
      </c>
    </row>
    <row r="304" spans="1:30">
      <c r="A304" s="26" t="s">
        <v>249</v>
      </c>
      <c r="B304" s="111">
        <v>325</v>
      </c>
      <c r="C304" s="281" t="s">
        <v>250</v>
      </c>
      <c r="D304" s="281"/>
      <c r="E304" s="282"/>
      <c r="F304" s="13" t="s">
        <v>34</v>
      </c>
      <c r="G304" s="13" t="s">
        <v>34</v>
      </c>
      <c r="H304" s="13" t="s">
        <v>34</v>
      </c>
      <c r="I304" s="13" t="s">
        <v>34</v>
      </c>
      <c r="J304" s="13" t="s">
        <v>34</v>
      </c>
      <c r="K304" s="13" t="s">
        <v>34</v>
      </c>
      <c r="L304" s="13" t="s">
        <v>34</v>
      </c>
      <c r="M304" s="13" t="s">
        <v>34</v>
      </c>
      <c r="N304" s="13" t="s">
        <v>34</v>
      </c>
      <c r="O304" s="13" t="s">
        <v>34</v>
      </c>
      <c r="P304" s="13" t="s">
        <v>34</v>
      </c>
      <c r="Q304" s="13" t="s">
        <v>34</v>
      </c>
      <c r="R304" s="13" t="s">
        <v>34</v>
      </c>
      <c r="S304" s="13" t="s">
        <v>34</v>
      </c>
      <c r="T304" s="13" t="s">
        <v>34</v>
      </c>
      <c r="U304" s="13" t="s">
        <v>34</v>
      </c>
      <c r="V304" s="13" t="s">
        <v>34</v>
      </c>
      <c r="W304" s="13" t="s">
        <v>34</v>
      </c>
      <c r="X304" s="13" t="s">
        <v>34</v>
      </c>
      <c r="Y304" s="13" t="s">
        <v>34</v>
      </c>
      <c r="Z304" s="13" t="s">
        <v>34</v>
      </c>
      <c r="AA304" s="13" t="s">
        <v>34</v>
      </c>
      <c r="AB304" s="13" t="s">
        <v>34</v>
      </c>
      <c r="AC304" s="13" t="s">
        <v>34</v>
      </c>
      <c r="AD304" s="13" t="s">
        <v>34</v>
      </c>
    </row>
    <row r="305" spans="1:30">
      <c r="A305" s="26" t="s">
        <v>251</v>
      </c>
      <c r="B305" s="112">
        <v>3985</v>
      </c>
      <c r="C305" s="281" t="s">
        <v>252</v>
      </c>
      <c r="D305" s="281"/>
      <c r="E305" s="282"/>
      <c r="F305" s="13" t="s">
        <v>34</v>
      </c>
      <c r="G305" s="13" t="s">
        <v>34</v>
      </c>
      <c r="H305" s="13" t="s">
        <v>34</v>
      </c>
      <c r="I305" s="13" t="s">
        <v>34</v>
      </c>
      <c r="J305" s="13" t="s">
        <v>34</v>
      </c>
      <c r="K305" s="13" t="s">
        <v>34</v>
      </c>
      <c r="L305" s="13" t="s">
        <v>34</v>
      </c>
      <c r="M305" s="13" t="s">
        <v>34</v>
      </c>
      <c r="N305" s="13" t="s">
        <v>34</v>
      </c>
      <c r="O305" s="13" t="s">
        <v>34</v>
      </c>
      <c r="P305" s="13" t="s">
        <v>34</v>
      </c>
      <c r="Q305" s="13" t="s">
        <v>34</v>
      </c>
      <c r="R305" s="13" t="s">
        <v>34</v>
      </c>
      <c r="S305" s="13" t="s">
        <v>34</v>
      </c>
      <c r="T305" s="13" t="s">
        <v>34</v>
      </c>
      <c r="U305" s="13" t="s">
        <v>34</v>
      </c>
      <c r="V305" s="13" t="s">
        <v>34</v>
      </c>
      <c r="W305" s="13" t="s">
        <v>34</v>
      </c>
      <c r="X305" s="13" t="s">
        <v>34</v>
      </c>
      <c r="Y305" s="13" t="s">
        <v>34</v>
      </c>
      <c r="Z305" s="13" t="s">
        <v>34</v>
      </c>
      <c r="AA305" s="13" t="s">
        <v>34</v>
      </c>
      <c r="AB305" s="13" t="s">
        <v>34</v>
      </c>
      <c r="AC305" s="13" t="s">
        <v>34</v>
      </c>
      <c r="AD305" s="13" t="s">
        <v>34</v>
      </c>
    </row>
    <row r="306" spans="1:30">
      <c r="A306" s="26" t="s">
        <v>253</v>
      </c>
      <c r="B306" s="112">
        <v>13214</v>
      </c>
      <c r="C306" s="281" t="s">
        <v>254</v>
      </c>
      <c r="D306" s="281"/>
      <c r="E306" s="282"/>
      <c r="F306" s="13" t="s">
        <v>34</v>
      </c>
      <c r="G306" s="13" t="s">
        <v>34</v>
      </c>
      <c r="H306" s="13" t="s">
        <v>34</v>
      </c>
      <c r="I306" s="13" t="s">
        <v>34</v>
      </c>
      <c r="J306" s="13" t="s">
        <v>34</v>
      </c>
      <c r="K306" s="13" t="s">
        <v>34</v>
      </c>
      <c r="L306" s="13" t="s">
        <v>34</v>
      </c>
      <c r="M306" s="13" t="s">
        <v>34</v>
      </c>
      <c r="N306" s="13" t="s">
        <v>34</v>
      </c>
      <c r="O306" s="13" t="s">
        <v>34</v>
      </c>
      <c r="P306" s="13" t="s">
        <v>34</v>
      </c>
      <c r="Q306" s="13" t="s">
        <v>34</v>
      </c>
      <c r="R306" s="13" t="s">
        <v>34</v>
      </c>
      <c r="S306" s="13" t="s">
        <v>34</v>
      </c>
      <c r="T306" s="13" t="s">
        <v>34</v>
      </c>
      <c r="U306" s="13" t="s">
        <v>34</v>
      </c>
      <c r="V306" s="13" t="s">
        <v>34</v>
      </c>
      <c r="W306" s="13" t="s">
        <v>34</v>
      </c>
      <c r="X306" s="13" t="s">
        <v>34</v>
      </c>
      <c r="Y306" s="13" t="s">
        <v>34</v>
      </c>
      <c r="Z306" s="13" t="s">
        <v>34</v>
      </c>
      <c r="AA306" s="13" t="s">
        <v>34</v>
      </c>
      <c r="AB306" s="13" t="s">
        <v>34</v>
      </c>
      <c r="AC306" s="13" t="s">
        <v>34</v>
      </c>
      <c r="AD306" s="13" t="s">
        <v>34</v>
      </c>
    </row>
    <row r="307" spans="1:30">
      <c r="A307" s="113" t="s">
        <v>255</v>
      </c>
      <c r="B307" s="114">
        <v>13396</v>
      </c>
      <c r="C307" s="287" t="s">
        <v>256</v>
      </c>
      <c r="D307" s="287"/>
      <c r="E307" s="288"/>
      <c r="F307" s="13" t="s">
        <v>34</v>
      </c>
      <c r="G307" s="13" t="s">
        <v>34</v>
      </c>
      <c r="H307" s="13" t="s">
        <v>34</v>
      </c>
      <c r="I307" s="13" t="s">
        <v>34</v>
      </c>
      <c r="J307" s="13" t="s">
        <v>34</v>
      </c>
      <c r="K307" s="13" t="s">
        <v>34</v>
      </c>
      <c r="L307" s="13" t="s">
        <v>34</v>
      </c>
      <c r="M307" s="13" t="s">
        <v>34</v>
      </c>
      <c r="N307" s="13" t="s">
        <v>34</v>
      </c>
      <c r="O307" s="13" t="s">
        <v>34</v>
      </c>
      <c r="P307" s="13" t="s">
        <v>34</v>
      </c>
      <c r="Q307" s="13" t="s">
        <v>34</v>
      </c>
      <c r="R307" s="13" t="s">
        <v>34</v>
      </c>
      <c r="S307" s="13" t="s">
        <v>34</v>
      </c>
      <c r="T307" s="13" t="s">
        <v>34</v>
      </c>
      <c r="U307" s="13" t="s">
        <v>34</v>
      </c>
      <c r="V307" s="13" t="s">
        <v>34</v>
      </c>
      <c r="W307" s="13" t="s">
        <v>34</v>
      </c>
      <c r="X307" s="13" t="s">
        <v>34</v>
      </c>
      <c r="Y307" s="13" t="s">
        <v>34</v>
      </c>
      <c r="Z307" s="13" t="s">
        <v>34</v>
      </c>
      <c r="AA307" s="13" t="s">
        <v>34</v>
      </c>
      <c r="AB307" s="13" t="s">
        <v>34</v>
      </c>
      <c r="AC307" s="13" t="s">
        <v>34</v>
      </c>
      <c r="AD307" s="13" t="s">
        <v>34</v>
      </c>
    </row>
    <row r="308" spans="1:30">
      <c r="A308" s="238" t="s">
        <v>34</v>
      </c>
      <c r="B308" s="238"/>
      <c r="C308" s="238"/>
      <c r="D308" s="238"/>
      <c r="E308" s="238"/>
      <c r="F308" s="238"/>
      <c r="G308" s="238"/>
      <c r="H308" s="238"/>
      <c r="I308" s="13" t="s">
        <v>34</v>
      </c>
      <c r="J308" s="13" t="s">
        <v>34</v>
      </c>
      <c r="K308" s="13" t="s">
        <v>34</v>
      </c>
      <c r="L308" s="13" t="s">
        <v>34</v>
      </c>
      <c r="M308" s="13" t="s">
        <v>34</v>
      </c>
      <c r="N308" s="13" t="s">
        <v>34</v>
      </c>
      <c r="O308" s="13" t="s">
        <v>34</v>
      </c>
      <c r="P308" s="13" t="s">
        <v>34</v>
      </c>
      <c r="Q308" s="13" t="s">
        <v>34</v>
      </c>
      <c r="R308" s="13" t="s">
        <v>34</v>
      </c>
      <c r="S308" s="13" t="s">
        <v>34</v>
      </c>
      <c r="T308" s="13" t="s">
        <v>34</v>
      </c>
      <c r="U308" s="13" t="s">
        <v>34</v>
      </c>
      <c r="V308" s="13" t="s">
        <v>34</v>
      </c>
      <c r="W308" s="13" t="s">
        <v>34</v>
      </c>
      <c r="X308" s="13" t="s">
        <v>34</v>
      </c>
      <c r="Y308" s="13" t="s">
        <v>34</v>
      </c>
      <c r="Z308" s="13" t="s">
        <v>34</v>
      </c>
      <c r="AA308" s="13" t="s">
        <v>34</v>
      </c>
      <c r="AB308" s="13" t="s">
        <v>34</v>
      </c>
      <c r="AC308" s="13" t="s">
        <v>34</v>
      </c>
      <c r="AD308" s="13" t="s">
        <v>34</v>
      </c>
    </row>
    <row r="309" spans="1:30">
      <c r="A309" s="18" t="s">
        <v>257</v>
      </c>
      <c r="B309" s="19" t="s">
        <v>34</v>
      </c>
      <c r="C309" s="19" t="s">
        <v>34</v>
      </c>
      <c r="D309" s="19" t="s">
        <v>34</v>
      </c>
      <c r="E309" s="19" t="s">
        <v>34</v>
      </c>
      <c r="F309" s="19" t="s">
        <v>34</v>
      </c>
      <c r="G309" s="19" t="s">
        <v>34</v>
      </c>
      <c r="H309" s="19" t="s">
        <v>34</v>
      </c>
      <c r="I309" s="13" t="s">
        <v>34</v>
      </c>
      <c r="J309" s="13" t="s">
        <v>34</v>
      </c>
      <c r="K309" s="13" t="s">
        <v>34</v>
      </c>
      <c r="L309" s="13" t="s">
        <v>34</v>
      </c>
      <c r="M309" s="13" t="s">
        <v>34</v>
      </c>
      <c r="N309" s="13" t="s">
        <v>34</v>
      </c>
      <c r="O309" s="13" t="s">
        <v>34</v>
      </c>
      <c r="P309" s="13" t="s">
        <v>34</v>
      </c>
      <c r="Q309" s="13" t="s">
        <v>34</v>
      </c>
      <c r="R309" s="13" t="s">
        <v>34</v>
      </c>
      <c r="S309" s="13" t="s">
        <v>34</v>
      </c>
      <c r="T309" s="13" t="s">
        <v>34</v>
      </c>
      <c r="U309" s="13" t="s">
        <v>34</v>
      </c>
      <c r="V309" s="13" t="s">
        <v>34</v>
      </c>
      <c r="W309" s="13" t="s">
        <v>34</v>
      </c>
      <c r="X309" s="13" t="s">
        <v>34</v>
      </c>
      <c r="Y309" s="13" t="s">
        <v>34</v>
      </c>
      <c r="Z309" s="13" t="s">
        <v>34</v>
      </c>
      <c r="AA309" s="13" t="s">
        <v>34</v>
      </c>
      <c r="AB309" s="13" t="s">
        <v>34</v>
      </c>
      <c r="AC309" s="13" t="s">
        <v>34</v>
      </c>
      <c r="AD309" s="13" t="s">
        <v>34</v>
      </c>
    </row>
    <row r="310" spans="1:30">
      <c r="A310" s="115" t="s">
        <v>258</v>
      </c>
      <c r="B310" s="116" t="s">
        <v>259</v>
      </c>
      <c r="C310" s="229" t="s">
        <v>34</v>
      </c>
      <c r="D310" s="229" t="s">
        <v>34</v>
      </c>
      <c r="E310" s="229" t="s">
        <v>34</v>
      </c>
      <c r="F310" s="229" t="s">
        <v>34</v>
      </c>
      <c r="G310" s="229" t="s">
        <v>34</v>
      </c>
      <c r="H310" s="229" t="s">
        <v>34</v>
      </c>
      <c r="I310" s="13" t="s">
        <v>34</v>
      </c>
      <c r="J310" s="13" t="s">
        <v>34</v>
      </c>
      <c r="K310" s="13" t="s">
        <v>34</v>
      </c>
      <c r="L310" s="13" t="s">
        <v>34</v>
      </c>
      <c r="M310" s="13" t="s">
        <v>34</v>
      </c>
      <c r="N310" s="13" t="s">
        <v>34</v>
      </c>
      <c r="O310" s="13" t="s">
        <v>34</v>
      </c>
      <c r="P310" s="13" t="s">
        <v>34</v>
      </c>
      <c r="Q310" s="13" t="s">
        <v>34</v>
      </c>
      <c r="R310" s="13" t="s">
        <v>34</v>
      </c>
      <c r="S310" s="13" t="s">
        <v>34</v>
      </c>
      <c r="T310" s="13" t="s">
        <v>34</v>
      </c>
      <c r="U310" s="13" t="s">
        <v>34</v>
      </c>
      <c r="V310" s="13" t="s">
        <v>34</v>
      </c>
      <c r="W310" s="13" t="s">
        <v>34</v>
      </c>
      <c r="X310" s="13" t="s">
        <v>34</v>
      </c>
      <c r="Y310" s="13" t="s">
        <v>34</v>
      </c>
      <c r="Z310" s="13" t="s">
        <v>34</v>
      </c>
      <c r="AA310" s="13" t="s">
        <v>34</v>
      </c>
      <c r="AB310" s="13" t="s">
        <v>34</v>
      </c>
      <c r="AC310" s="13" t="s">
        <v>34</v>
      </c>
      <c r="AD310" s="13" t="s">
        <v>34</v>
      </c>
    </row>
    <row r="311" spans="1:30">
      <c r="A311" s="117" t="s">
        <v>260</v>
      </c>
      <c r="B311" s="118">
        <v>12.010999999999999</v>
      </c>
      <c r="C311" s="229" t="s">
        <v>34</v>
      </c>
      <c r="D311" s="229" t="s">
        <v>34</v>
      </c>
      <c r="E311" s="229" t="s">
        <v>34</v>
      </c>
      <c r="F311" s="229" t="s">
        <v>34</v>
      </c>
      <c r="G311" s="229" t="s">
        <v>34</v>
      </c>
      <c r="H311" s="229" t="s">
        <v>34</v>
      </c>
      <c r="I311" s="13" t="s">
        <v>34</v>
      </c>
      <c r="J311" s="13" t="s">
        <v>34</v>
      </c>
      <c r="K311" s="13" t="s">
        <v>34</v>
      </c>
      <c r="L311" s="13" t="s">
        <v>34</v>
      </c>
      <c r="M311" s="13" t="s">
        <v>34</v>
      </c>
      <c r="N311" s="13" t="s">
        <v>34</v>
      </c>
      <c r="O311" s="13" t="s">
        <v>34</v>
      </c>
      <c r="P311" s="13" t="s">
        <v>34</v>
      </c>
      <c r="Q311" s="13" t="s">
        <v>34</v>
      </c>
      <c r="R311" s="13" t="s">
        <v>34</v>
      </c>
      <c r="S311" s="13" t="s">
        <v>34</v>
      </c>
      <c r="T311" s="13" t="s">
        <v>34</v>
      </c>
      <c r="U311" s="13" t="s">
        <v>34</v>
      </c>
      <c r="V311" s="13" t="s">
        <v>34</v>
      </c>
      <c r="W311" s="13" t="s">
        <v>34</v>
      </c>
      <c r="X311" s="13" t="s">
        <v>34</v>
      </c>
      <c r="Y311" s="13" t="s">
        <v>34</v>
      </c>
      <c r="Z311" s="13" t="s">
        <v>34</v>
      </c>
      <c r="AA311" s="13" t="s">
        <v>34</v>
      </c>
      <c r="AB311" s="13" t="s">
        <v>34</v>
      </c>
      <c r="AC311" s="13" t="s">
        <v>34</v>
      </c>
      <c r="AD311" s="13" t="s">
        <v>34</v>
      </c>
    </row>
    <row r="312" spans="1:30">
      <c r="A312" s="14"/>
      <c r="B312" s="13" t="s">
        <v>34</v>
      </c>
      <c r="C312" s="13" t="s">
        <v>34</v>
      </c>
      <c r="D312" s="13" t="s">
        <v>34</v>
      </c>
      <c r="E312" s="13" t="s">
        <v>34</v>
      </c>
      <c r="F312" s="13" t="s">
        <v>34</v>
      </c>
      <c r="G312" s="13" t="s">
        <v>34</v>
      </c>
      <c r="H312" s="14"/>
      <c r="I312" s="13" t="s">
        <v>34</v>
      </c>
      <c r="J312" s="13" t="s">
        <v>34</v>
      </c>
      <c r="K312" s="13" t="s">
        <v>34</v>
      </c>
      <c r="L312" s="13" t="s">
        <v>34</v>
      </c>
      <c r="M312" s="13" t="s">
        <v>34</v>
      </c>
      <c r="N312" s="13" t="s">
        <v>34</v>
      </c>
      <c r="O312" s="13" t="s">
        <v>34</v>
      </c>
      <c r="P312" s="13" t="s">
        <v>34</v>
      </c>
      <c r="Q312" s="13" t="s">
        <v>34</v>
      </c>
      <c r="R312" s="13" t="s">
        <v>34</v>
      </c>
      <c r="S312" s="13" t="s">
        <v>34</v>
      </c>
      <c r="T312" s="13" t="s">
        <v>34</v>
      </c>
      <c r="U312" s="13" t="s">
        <v>34</v>
      </c>
      <c r="V312" s="13" t="s">
        <v>34</v>
      </c>
      <c r="W312" s="13" t="s">
        <v>34</v>
      </c>
      <c r="X312" s="13" t="s">
        <v>34</v>
      </c>
      <c r="Y312" s="13" t="s">
        <v>34</v>
      </c>
      <c r="Z312" s="13" t="s">
        <v>34</v>
      </c>
      <c r="AA312" s="13" t="s">
        <v>34</v>
      </c>
      <c r="AB312" s="13" t="s">
        <v>34</v>
      </c>
      <c r="AC312" s="13" t="s">
        <v>34</v>
      </c>
      <c r="AD312" s="13" t="s">
        <v>34</v>
      </c>
    </row>
    <row r="313" spans="1:30">
      <c r="A313" s="18" t="s">
        <v>261</v>
      </c>
      <c r="B313" s="18"/>
      <c r="C313" s="19" t="s">
        <v>34</v>
      </c>
      <c r="D313" s="19" t="s">
        <v>34</v>
      </c>
      <c r="E313" s="19" t="s">
        <v>34</v>
      </c>
      <c r="F313" s="19" t="s">
        <v>34</v>
      </c>
      <c r="G313" s="19" t="s">
        <v>34</v>
      </c>
      <c r="H313" s="19" t="s">
        <v>34</v>
      </c>
      <c r="I313" s="13" t="s">
        <v>34</v>
      </c>
      <c r="J313" s="13" t="s">
        <v>34</v>
      </c>
      <c r="K313" s="13" t="s">
        <v>34</v>
      </c>
      <c r="L313" s="13" t="s">
        <v>34</v>
      </c>
      <c r="M313" s="231" t="s">
        <v>34</v>
      </c>
      <c r="N313" s="231" t="s">
        <v>34</v>
      </c>
      <c r="O313" s="231" t="s">
        <v>34</v>
      </c>
      <c r="P313" s="13" t="s">
        <v>34</v>
      </c>
      <c r="Q313" s="13" t="s">
        <v>34</v>
      </c>
      <c r="R313" s="13" t="s">
        <v>34</v>
      </c>
      <c r="S313" s="13" t="s">
        <v>34</v>
      </c>
      <c r="T313" s="13" t="s">
        <v>34</v>
      </c>
      <c r="U313" s="13" t="s">
        <v>34</v>
      </c>
      <c r="V313" s="13" t="s">
        <v>34</v>
      </c>
      <c r="W313" s="13" t="s">
        <v>34</v>
      </c>
      <c r="X313" s="13" t="s">
        <v>34</v>
      </c>
      <c r="Y313" s="13" t="s">
        <v>34</v>
      </c>
      <c r="Z313" s="13" t="s">
        <v>34</v>
      </c>
      <c r="AA313" s="13" t="s">
        <v>34</v>
      </c>
      <c r="AB313" s="13" t="s">
        <v>34</v>
      </c>
      <c r="AC313" s="13" t="s">
        <v>34</v>
      </c>
      <c r="AD313" s="13" t="s">
        <v>34</v>
      </c>
    </row>
    <row r="314" spans="1:30" ht="15">
      <c r="A314" s="119" t="s">
        <v>262</v>
      </c>
      <c r="B314" s="119"/>
      <c r="C314" s="119"/>
      <c r="D314" s="119"/>
      <c r="E314" s="14"/>
      <c r="F314" s="14"/>
      <c r="G314" s="14"/>
      <c r="H314" s="14"/>
      <c r="I314" s="14"/>
      <c r="J314" s="14"/>
      <c r="K314" s="14"/>
      <c r="L314" s="14"/>
      <c r="M314" s="120"/>
      <c r="N314" s="120"/>
      <c r="O314" s="120"/>
      <c r="P314" s="14"/>
      <c r="Q314" s="14"/>
      <c r="R314" s="14"/>
      <c r="S314" s="14"/>
      <c r="T314" s="14"/>
      <c r="U314" s="14"/>
      <c r="V314" s="14"/>
      <c r="W314" s="14"/>
      <c r="X314" s="14"/>
      <c r="Y314" s="14"/>
      <c r="Z314" s="14"/>
      <c r="AA314" s="14"/>
      <c r="AB314" s="14"/>
      <c r="AC314" s="14"/>
      <c r="AD314" s="14"/>
    </row>
    <row r="315" spans="1:30" ht="15">
      <c r="A315" s="292" t="s">
        <v>263</v>
      </c>
      <c r="B315" s="293"/>
      <c r="C315" s="294"/>
      <c r="D315" s="121" t="s">
        <v>264</v>
      </c>
      <c r="E315" s="195" t="s">
        <v>265</v>
      </c>
      <c r="F315" s="295" t="s">
        <v>266</v>
      </c>
      <c r="G315" s="296"/>
      <c r="H315" s="13" t="s">
        <v>34</v>
      </c>
      <c r="I315" s="13" t="s">
        <v>34</v>
      </c>
      <c r="J315" s="13" t="s">
        <v>34</v>
      </c>
      <c r="K315" s="13" t="s">
        <v>34</v>
      </c>
      <c r="L315" s="13" t="s">
        <v>34</v>
      </c>
      <c r="M315" s="122" t="s">
        <v>34</v>
      </c>
      <c r="N315" s="122" t="s">
        <v>34</v>
      </c>
      <c r="O315" s="122" t="s">
        <v>34</v>
      </c>
      <c r="P315" s="13" t="s">
        <v>34</v>
      </c>
      <c r="Q315" s="13" t="s">
        <v>34</v>
      </c>
      <c r="R315" s="13" t="s">
        <v>34</v>
      </c>
      <c r="S315" s="13" t="s">
        <v>34</v>
      </c>
      <c r="T315" s="13" t="s">
        <v>34</v>
      </c>
      <c r="U315" s="13" t="s">
        <v>34</v>
      </c>
      <c r="V315" s="13" t="s">
        <v>34</v>
      </c>
      <c r="W315" s="13" t="s">
        <v>34</v>
      </c>
      <c r="X315" s="13" t="s">
        <v>34</v>
      </c>
      <c r="Y315" s="13" t="s">
        <v>34</v>
      </c>
      <c r="Z315" s="13" t="s">
        <v>34</v>
      </c>
      <c r="AA315" s="13" t="s">
        <v>34</v>
      </c>
      <c r="AB315" s="13" t="s">
        <v>34</v>
      </c>
      <c r="AC315" s="13" t="s">
        <v>34</v>
      </c>
      <c r="AD315" s="13" t="s">
        <v>34</v>
      </c>
    </row>
    <row r="316" spans="1:30" ht="15">
      <c r="A316" s="297" t="s">
        <v>34</v>
      </c>
      <c r="B316" s="298"/>
      <c r="C316" s="299"/>
      <c r="D316" s="123" t="s">
        <v>267</v>
      </c>
      <c r="E316" s="196" t="s">
        <v>268</v>
      </c>
      <c r="F316" s="300" t="s">
        <v>269</v>
      </c>
      <c r="G316" s="301"/>
      <c r="H316" s="13" t="s">
        <v>34</v>
      </c>
      <c r="I316" s="13" t="s">
        <v>34</v>
      </c>
      <c r="J316" s="13" t="s">
        <v>34</v>
      </c>
      <c r="K316" s="13" t="s">
        <v>34</v>
      </c>
      <c r="L316" s="13" t="s">
        <v>34</v>
      </c>
      <c r="M316" s="122" t="s">
        <v>34</v>
      </c>
      <c r="N316" s="122" t="s">
        <v>34</v>
      </c>
      <c r="O316" s="122" t="s">
        <v>34</v>
      </c>
      <c r="P316" s="13" t="s">
        <v>34</v>
      </c>
      <c r="Q316" s="13" t="s">
        <v>34</v>
      </c>
      <c r="R316" s="13" t="s">
        <v>34</v>
      </c>
      <c r="S316" s="13" t="s">
        <v>34</v>
      </c>
      <c r="T316" s="13" t="s">
        <v>34</v>
      </c>
      <c r="U316" s="13" t="s">
        <v>34</v>
      </c>
      <c r="V316" s="13" t="s">
        <v>34</v>
      </c>
      <c r="W316" s="13" t="s">
        <v>34</v>
      </c>
      <c r="X316" s="13" t="s">
        <v>34</v>
      </c>
      <c r="Y316" s="13" t="s">
        <v>34</v>
      </c>
      <c r="Z316" s="13" t="s">
        <v>34</v>
      </c>
      <c r="AA316" s="13" t="s">
        <v>34</v>
      </c>
      <c r="AB316" s="13" t="s">
        <v>34</v>
      </c>
      <c r="AC316" s="13" t="s">
        <v>34</v>
      </c>
      <c r="AD316" s="13" t="s">
        <v>34</v>
      </c>
    </row>
    <row r="317" spans="1:30">
      <c r="A317" s="302" t="s">
        <v>270</v>
      </c>
      <c r="B317" s="303"/>
      <c r="C317" s="304"/>
      <c r="D317" s="124">
        <v>1067.7</v>
      </c>
      <c r="E317" s="84">
        <v>9.0999999999999998E-2</v>
      </c>
      <c r="F317" s="125" t="s">
        <v>34</v>
      </c>
      <c r="G317" s="42">
        <v>1.2E-2</v>
      </c>
      <c r="H317" s="13" t="s">
        <v>34</v>
      </c>
      <c r="I317" s="13" t="s">
        <v>34</v>
      </c>
      <c r="J317" s="13" t="s">
        <v>34</v>
      </c>
      <c r="K317" s="13" t="s">
        <v>34</v>
      </c>
      <c r="L317" s="13" t="s">
        <v>34</v>
      </c>
      <c r="M317" s="122" t="s">
        <v>34</v>
      </c>
      <c r="N317" s="122" t="s">
        <v>34</v>
      </c>
      <c r="O317" s="122" t="s">
        <v>34</v>
      </c>
      <c r="P317" s="13" t="s">
        <v>34</v>
      </c>
      <c r="Q317" s="13" t="s">
        <v>34</v>
      </c>
      <c r="R317" s="13" t="s">
        <v>34</v>
      </c>
      <c r="S317" s="13" t="s">
        <v>34</v>
      </c>
      <c r="T317" s="13" t="s">
        <v>34</v>
      </c>
      <c r="U317" s="13" t="s">
        <v>34</v>
      </c>
      <c r="V317" s="13" t="s">
        <v>34</v>
      </c>
      <c r="W317" s="13" t="s">
        <v>34</v>
      </c>
      <c r="X317" s="13" t="s">
        <v>34</v>
      </c>
      <c r="Y317" s="13" t="s">
        <v>34</v>
      </c>
      <c r="Z317" s="13" t="s">
        <v>34</v>
      </c>
      <c r="AA317" s="13" t="s">
        <v>34</v>
      </c>
      <c r="AB317" s="13" t="s">
        <v>34</v>
      </c>
      <c r="AC317" s="13" t="s">
        <v>34</v>
      </c>
      <c r="AD317" s="13" t="s">
        <v>34</v>
      </c>
    </row>
    <row r="318" spans="1:30">
      <c r="A318" s="289" t="s">
        <v>271</v>
      </c>
      <c r="B318" s="290"/>
      <c r="C318" s="291"/>
      <c r="D318" s="31">
        <v>485.2</v>
      </c>
      <c r="E318" s="84">
        <v>2.5000000000000001E-2</v>
      </c>
      <c r="F318" s="125" t="s">
        <v>34</v>
      </c>
      <c r="G318" s="42">
        <v>4.0000000000000001E-3</v>
      </c>
      <c r="H318" s="13" t="s">
        <v>34</v>
      </c>
      <c r="I318" s="13" t="s">
        <v>34</v>
      </c>
      <c r="J318" s="13" t="s">
        <v>34</v>
      </c>
      <c r="K318" s="13" t="s">
        <v>34</v>
      </c>
      <c r="L318" s="13" t="s">
        <v>34</v>
      </c>
      <c r="M318" s="122" t="s">
        <v>34</v>
      </c>
      <c r="N318" s="122" t="s">
        <v>34</v>
      </c>
      <c r="O318" s="122" t="s">
        <v>34</v>
      </c>
      <c r="P318" s="13" t="s">
        <v>34</v>
      </c>
      <c r="Q318" s="13" t="s">
        <v>34</v>
      </c>
      <c r="R318" s="13" t="s">
        <v>34</v>
      </c>
      <c r="S318" s="13" t="s">
        <v>34</v>
      </c>
      <c r="T318" s="13" t="s">
        <v>34</v>
      </c>
      <c r="U318" s="13" t="s">
        <v>34</v>
      </c>
      <c r="V318" s="13" t="s">
        <v>34</v>
      </c>
      <c r="W318" s="13" t="s">
        <v>34</v>
      </c>
      <c r="X318" s="13" t="s">
        <v>34</v>
      </c>
      <c r="Y318" s="13" t="s">
        <v>34</v>
      </c>
      <c r="Z318" s="13" t="s">
        <v>34</v>
      </c>
      <c r="AA318" s="13" t="s">
        <v>34</v>
      </c>
      <c r="AB318" s="13" t="s">
        <v>34</v>
      </c>
      <c r="AC318" s="13" t="s">
        <v>34</v>
      </c>
      <c r="AD318" s="13" t="s">
        <v>34</v>
      </c>
    </row>
    <row r="319" spans="1:30">
      <c r="A319" s="289" t="s">
        <v>272</v>
      </c>
      <c r="B319" s="290"/>
      <c r="C319" s="291"/>
      <c r="D319" s="31">
        <v>819.7</v>
      </c>
      <c r="E319" s="84">
        <v>5.1999999999999998E-2</v>
      </c>
      <c r="F319" s="125" t="s">
        <v>34</v>
      </c>
      <c r="G319" s="42">
        <v>7.0000000000000001E-3</v>
      </c>
      <c r="H319" s="13" t="s">
        <v>34</v>
      </c>
      <c r="I319" s="13" t="s">
        <v>34</v>
      </c>
      <c r="J319" s="13" t="s">
        <v>34</v>
      </c>
      <c r="K319" s="13" t="s">
        <v>34</v>
      </c>
      <c r="L319" s="13" t="s">
        <v>34</v>
      </c>
      <c r="M319" s="122" t="s">
        <v>34</v>
      </c>
      <c r="N319" s="122" t="s">
        <v>34</v>
      </c>
      <c r="O319" s="122" t="s">
        <v>34</v>
      </c>
      <c r="P319" s="13" t="s">
        <v>34</v>
      </c>
      <c r="Q319" s="13" t="s">
        <v>34</v>
      </c>
      <c r="R319" s="13" t="s">
        <v>34</v>
      </c>
      <c r="S319" s="13" t="s">
        <v>34</v>
      </c>
      <c r="T319" s="13" t="s">
        <v>34</v>
      </c>
      <c r="U319" s="13" t="s">
        <v>34</v>
      </c>
      <c r="V319" s="13" t="s">
        <v>34</v>
      </c>
      <c r="W319" s="13" t="s">
        <v>34</v>
      </c>
      <c r="X319" s="13" t="s">
        <v>34</v>
      </c>
      <c r="Y319" s="13" t="s">
        <v>34</v>
      </c>
      <c r="Z319" s="13" t="s">
        <v>34</v>
      </c>
      <c r="AA319" s="13" t="s">
        <v>34</v>
      </c>
      <c r="AB319" s="13" t="s">
        <v>34</v>
      </c>
      <c r="AC319" s="13" t="s">
        <v>34</v>
      </c>
      <c r="AD319" s="13" t="s">
        <v>34</v>
      </c>
    </row>
    <row r="320" spans="1:30">
      <c r="A320" s="289" t="s">
        <v>273</v>
      </c>
      <c r="B320" s="290"/>
      <c r="C320" s="291"/>
      <c r="D320" s="31">
        <v>531.70000000000005</v>
      </c>
      <c r="E320" s="84">
        <v>3.1E-2</v>
      </c>
      <c r="F320" s="125" t="s">
        <v>34</v>
      </c>
      <c r="G320" s="42">
        <v>4.0000000000000001E-3</v>
      </c>
      <c r="H320" s="13" t="s">
        <v>34</v>
      </c>
      <c r="I320" s="13" t="s">
        <v>34</v>
      </c>
      <c r="J320" s="13" t="s">
        <v>34</v>
      </c>
      <c r="K320" s="13" t="s">
        <v>34</v>
      </c>
      <c r="L320" s="13" t="s">
        <v>34</v>
      </c>
      <c r="M320" s="122" t="s">
        <v>34</v>
      </c>
      <c r="N320" s="122" t="s">
        <v>34</v>
      </c>
      <c r="O320" s="122" t="s">
        <v>34</v>
      </c>
      <c r="P320" s="13" t="s">
        <v>34</v>
      </c>
      <c r="Q320" s="13" t="s">
        <v>34</v>
      </c>
      <c r="R320" s="13" t="s">
        <v>34</v>
      </c>
      <c r="S320" s="13" t="s">
        <v>34</v>
      </c>
      <c r="T320" s="13" t="s">
        <v>34</v>
      </c>
      <c r="U320" s="13" t="s">
        <v>34</v>
      </c>
      <c r="V320" s="13" t="s">
        <v>34</v>
      </c>
      <c r="W320" s="13" t="s">
        <v>34</v>
      </c>
      <c r="X320" s="13" t="s">
        <v>34</v>
      </c>
      <c r="Y320" s="13" t="s">
        <v>34</v>
      </c>
      <c r="Z320" s="13" t="s">
        <v>34</v>
      </c>
      <c r="AA320" s="13" t="s">
        <v>34</v>
      </c>
      <c r="AB320" s="13" t="s">
        <v>34</v>
      </c>
      <c r="AC320" s="13" t="s">
        <v>34</v>
      </c>
      <c r="AD320" s="13" t="s">
        <v>34</v>
      </c>
    </row>
    <row r="321" spans="1:30">
      <c r="A321" s="289" t="s">
        <v>274</v>
      </c>
      <c r="B321" s="290"/>
      <c r="C321" s="291"/>
      <c r="D321" s="31">
        <v>813.6</v>
      </c>
      <c r="E321" s="84">
        <v>5.3999999999999999E-2</v>
      </c>
      <c r="F321" s="125" t="s">
        <v>34</v>
      </c>
      <c r="G321" s="42">
        <v>8.0000000000000002E-3</v>
      </c>
      <c r="H321" s="13" t="s">
        <v>34</v>
      </c>
      <c r="I321" s="13" t="s">
        <v>34</v>
      </c>
      <c r="J321" s="13" t="s">
        <v>34</v>
      </c>
      <c r="K321" s="13" t="s">
        <v>34</v>
      </c>
      <c r="L321" s="13" t="s">
        <v>34</v>
      </c>
      <c r="M321" s="122" t="s">
        <v>34</v>
      </c>
      <c r="N321" s="122" t="s">
        <v>34</v>
      </c>
      <c r="O321" s="122" t="s">
        <v>34</v>
      </c>
      <c r="P321" s="13" t="s">
        <v>34</v>
      </c>
      <c r="Q321" s="13" t="s">
        <v>34</v>
      </c>
      <c r="R321" s="13" t="s">
        <v>34</v>
      </c>
      <c r="S321" s="13" t="s">
        <v>34</v>
      </c>
      <c r="T321" s="13" t="s">
        <v>34</v>
      </c>
      <c r="U321" s="13" t="s">
        <v>34</v>
      </c>
      <c r="V321" s="13" t="s">
        <v>34</v>
      </c>
      <c r="W321" s="13" t="s">
        <v>34</v>
      </c>
      <c r="X321" s="13" t="s">
        <v>34</v>
      </c>
      <c r="Y321" s="13" t="s">
        <v>34</v>
      </c>
      <c r="Z321" s="13" t="s">
        <v>34</v>
      </c>
      <c r="AA321" s="13" t="s">
        <v>34</v>
      </c>
      <c r="AB321" s="13" t="s">
        <v>34</v>
      </c>
      <c r="AC321" s="13" t="s">
        <v>34</v>
      </c>
      <c r="AD321" s="13" t="s">
        <v>34</v>
      </c>
    </row>
    <row r="322" spans="1:30">
      <c r="A322" s="289" t="s">
        <v>275</v>
      </c>
      <c r="B322" s="290"/>
      <c r="C322" s="291"/>
      <c r="D322" s="31">
        <v>832.9</v>
      </c>
      <c r="E322" s="84">
        <v>5.2999999999999999E-2</v>
      </c>
      <c r="F322" s="125" t="s">
        <v>34</v>
      </c>
      <c r="G322" s="42">
        <v>7.0000000000000001E-3</v>
      </c>
      <c r="H322" s="13" t="s">
        <v>34</v>
      </c>
      <c r="I322" s="13" t="s">
        <v>34</v>
      </c>
      <c r="J322" s="13" t="s">
        <v>34</v>
      </c>
      <c r="K322" s="13" t="s">
        <v>34</v>
      </c>
      <c r="L322" s="13" t="s">
        <v>34</v>
      </c>
      <c r="M322" s="122" t="s">
        <v>34</v>
      </c>
      <c r="N322" s="122" t="s">
        <v>34</v>
      </c>
      <c r="O322" s="122" t="s">
        <v>34</v>
      </c>
      <c r="P322" s="13" t="s">
        <v>34</v>
      </c>
      <c r="Q322" s="13" t="s">
        <v>34</v>
      </c>
      <c r="R322" s="13" t="s">
        <v>34</v>
      </c>
      <c r="S322" s="13" t="s">
        <v>34</v>
      </c>
      <c r="T322" s="13" t="s">
        <v>34</v>
      </c>
      <c r="U322" s="13" t="s">
        <v>34</v>
      </c>
      <c r="V322" s="13" t="s">
        <v>34</v>
      </c>
      <c r="W322" s="13" t="s">
        <v>34</v>
      </c>
      <c r="X322" s="13" t="s">
        <v>34</v>
      </c>
      <c r="Y322" s="13" t="s">
        <v>34</v>
      </c>
      <c r="Z322" s="13" t="s">
        <v>34</v>
      </c>
      <c r="AA322" s="13" t="s">
        <v>34</v>
      </c>
      <c r="AB322" s="13" t="s">
        <v>34</v>
      </c>
      <c r="AC322" s="13" t="s">
        <v>34</v>
      </c>
      <c r="AD322" s="13" t="s">
        <v>34</v>
      </c>
    </row>
    <row r="323" spans="1:30">
      <c r="A323" s="289" t="s">
        <v>276</v>
      </c>
      <c r="B323" s="290"/>
      <c r="C323" s="291"/>
      <c r="D323" s="124">
        <v>1134.4000000000001</v>
      </c>
      <c r="E323" s="84">
        <v>0.13500000000000001</v>
      </c>
      <c r="F323" s="125" t="s">
        <v>34</v>
      </c>
      <c r="G323" s="42">
        <v>2.1000000000000001E-2</v>
      </c>
      <c r="H323" s="13" t="s">
        <v>34</v>
      </c>
      <c r="I323" s="13" t="s">
        <v>34</v>
      </c>
      <c r="J323" s="13" t="s">
        <v>34</v>
      </c>
      <c r="K323" s="13" t="s">
        <v>34</v>
      </c>
      <c r="L323" s="13" t="s">
        <v>34</v>
      </c>
      <c r="M323" s="122" t="s">
        <v>34</v>
      </c>
      <c r="N323" s="122" t="s">
        <v>34</v>
      </c>
      <c r="O323" s="122" t="s">
        <v>34</v>
      </c>
      <c r="P323" s="13" t="s">
        <v>34</v>
      </c>
      <c r="Q323" s="13" t="s">
        <v>34</v>
      </c>
      <c r="R323" s="13" t="s">
        <v>34</v>
      </c>
      <c r="S323" s="13" t="s">
        <v>34</v>
      </c>
      <c r="T323" s="13" t="s">
        <v>34</v>
      </c>
      <c r="U323" s="13" t="s">
        <v>34</v>
      </c>
      <c r="V323" s="13" t="s">
        <v>34</v>
      </c>
      <c r="W323" s="13" t="s">
        <v>34</v>
      </c>
      <c r="X323" s="13" t="s">
        <v>34</v>
      </c>
      <c r="Y323" s="13" t="s">
        <v>34</v>
      </c>
      <c r="Z323" s="13" t="s">
        <v>34</v>
      </c>
      <c r="AA323" s="13" t="s">
        <v>34</v>
      </c>
      <c r="AB323" s="13" t="s">
        <v>34</v>
      </c>
      <c r="AC323" s="13" t="s">
        <v>34</v>
      </c>
      <c r="AD323" s="13" t="s">
        <v>34</v>
      </c>
    </row>
    <row r="324" spans="1:30">
      <c r="A324" s="289" t="s">
        <v>277</v>
      </c>
      <c r="B324" s="290"/>
      <c r="C324" s="291"/>
      <c r="D324" s="124">
        <v>1633.1</v>
      </c>
      <c r="E324" s="84">
        <v>0.17599999999999999</v>
      </c>
      <c r="F324" s="125" t="s">
        <v>34</v>
      </c>
      <c r="G324" s="42">
        <v>2.7E-2</v>
      </c>
      <c r="H324" s="13" t="s">
        <v>34</v>
      </c>
      <c r="I324" s="13" t="s">
        <v>34</v>
      </c>
      <c r="J324" s="13" t="s">
        <v>34</v>
      </c>
      <c r="K324" s="13" t="s">
        <v>34</v>
      </c>
      <c r="L324" s="13" t="s">
        <v>34</v>
      </c>
      <c r="M324" s="122" t="s">
        <v>34</v>
      </c>
      <c r="N324" s="122" t="s">
        <v>34</v>
      </c>
      <c r="O324" s="122" t="s">
        <v>34</v>
      </c>
      <c r="P324" s="13" t="s">
        <v>34</v>
      </c>
      <c r="Q324" s="13" t="s">
        <v>34</v>
      </c>
      <c r="R324" s="13" t="s">
        <v>34</v>
      </c>
      <c r="S324" s="13" t="s">
        <v>34</v>
      </c>
      <c r="T324" s="13" t="s">
        <v>34</v>
      </c>
      <c r="U324" s="13" t="s">
        <v>34</v>
      </c>
      <c r="V324" s="13" t="s">
        <v>34</v>
      </c>
      <c r="W324" s="13" t="s">
        <v>34</v>
      </c>
      <c r="X324" s="13" t="s">
        <v>34</v>
      </c>
      <c r="Y324" s="13" t="s">
        <v>34</v>
      </c>
      <c r="Z324" s="13" t="s">
        <v>34</v>
      </c>
      <c r="AA324" s="13" t="s">
        <v>34</v>
      </c>
      <c r="AB324" s="13" t="s">
        <v>34</v>
      </c>
      <c r="AC324" s="13" t="s">
        <v>34</v>
      </c>
      <c r="AD324" s="13" t="s">
        <v>34</v>
      </c>
    </row>
    <row r="325" spans="1:30">
      <c r="A325" s="289" t="s">
        <v>278</v>
      </c>
      <c r="B325" s="290"/>
      <c r="C325" s="291"/>
      <c r="D325" s="124">
        <v>1582.1</v>
      </c>
      <c r="E325" s="84">
        <v>0.14799999999999999</v>
      </c>
      <c r="F325" s="125" t="s">
        <v>34</v>
      </c>
      <c r="G325" s="42">
        <v>2.1999999999999999E-2</v>
      </c>
      <c r="H325" s="13" t="s">
        <v>34</v>
      </c>
      <c r="I325" s="13" t="s">
        <v>34</v>
      </c>
      <c r="J325" s="13" t="s">
        <v>34</v>
      </c>
      <c r="K325" s="13" t="s">
        <v>34</v>
      </c>
      <c r="L325" s="13" t="s">
        <v>34</v>
      </c>
      <c r="M325" s="122" t="s">
        <v>34</v>
      </c>
      <c r="N325" s="122" t="s">
        <v>34</v>
      </c>
      <c r="O325" s="122" t="s">
        <v>34</v>
      </c>
      <c r="P325" s="13" t="s">
        <v>34</v>
      </c>
      <c r="Q325" s="13" t="s">
        <v>34</v>
      </c>
      <c r="R325" s="13" t="s">
        <v>34</v>
      </c>
      <c r="S325" s="13" t="s">
        <v>34</v>
      </c>
      <c r="T325" s="13" t="s">
        <v>34</v>
      </c>
      <c r="U325" s="13" t="s">
        <v>34</v>
      </c>
      <c r="V325" s="13" t="s">
        <v>34</v>
      </c>
      <c r="W325" s="13" t="s">
        <v>34</v>
      </c>
      <c r="X325" s="13" t="s">
        <v>34</v>
      </c>
      <c r="Y325" s="13" t="s">
        <v>34</v>
      </c>
      <c r="Z325" s="13" t="s">
        <v>34</v>
      </c>
      <c r="AA325" s="13" t="s">
        <v>34</v>
      </c>
      <c r="AB325" s="13" t="s">
        <v>34</v>
      </c>
      <c r="AC325" s="13" t="s">
        <v>34</v>
      </c>
      <c r="AD325" s="13" t="s">
        <v>34</v>
      </c>
    </row>
    <row r="326" spans="1:30">
      <c r="A326" s="289" t="s">
        <v>279</v>
      </c>
      <c r="B326" s="290"/>
      <c r="C326" s="291"/>
      <c r="D326" s="31">
        <v>995.8</v>
      </c>
      <c r="E326" s="84">
        <v>0.107</v>
      </c>
      <c r="F326" s="125" t="s">
        <v>34</v>
      </c>
      <c r="G326" s="42">
        <v>1.4999999999999999E-2</v>
      </c>
      <c r="H326" s="13" t="s">
        <v>34</v>
      </c>
      <c r="I326" s="13" t="s">
        <v>34</v>
      </c>
      <c r="J326" s="13" t="s">
        <v>34</v>
      </c>
      <c r="K326" s="13" t="s">
        <v>34</v>
      </c>
      <c r="L326" s="13" t="s">
        <v>34</v>
      </c>
      <c r="M326" s="122" t="s">
        <v>34</v>
      </c>
      <c r="N326" s="122" t="s">
        <v>34</v>
      </c>
      <c r="O326" s="122" t="s">
        <v>34</v>
      </c>
      <c r="P326" s="13" t="s">
        <v>34</v>
      </c>
      <c r="Q326" s="13" t="s">
        <v>34</v>
      </c>
      <c r="R326" s="13" t="s">
        <v>34</v>
      </c>
      <c r="S326" s="13" t="s">
        <v>34</v>
      </c>
      <c r="T326" s="13" t="s">
        <v>34</v>
      </c>
      <c r="U326" s="13" t="s">
        <v>34</v>
      </c>
      <c r="V326" s="13" t="s">
        <v>34</v>
      </c>
      <c r="W326" s="13" t="s">
        <v>34</v>
      </c>
      <c r="X326" s="13" t="s">
        <v>34</v>
      </c>
      <c r="Y326" s="13" t="s">
        <v>34</v>
      </c>
      <c r="Z326" s="13" t="s">
        <v>34</v>
      </c>
      <c r="AA326" s="13" t="s">
        <v>34</v>
      </c>
      <c r="AB326" s="13" t="s">
        <v>34</v>
      </c>
      <c r="AC326" s="13" t="s">
        <v>34</v>
      </c>
      <c r="AD326" s="13" t="s">
        <v>34</v>
      </c>
    </row>
    <row r="327" spans="1:30">
      <c r="A327" s="314" t="s">
        <v>280</v>
      </c>
      <c r="B327" s="315"/>
      <c r="C327" s="316"/>
      <c r="D327" s="157">
        <v>539.4</v>
      </c>
      <c r="E327" s="158">
        <v>7.1999999999999995E-2</v>
      </c>
      <c r="F327" s="159" t="s">
        <v>34</v>
      </c>
      <c r="G327" s="160">
        <v>8.9999999999999993E-3</v>
      </c>
      <c r="H327" s="13" t="s">
        <v>34</v>
      </c>
      <c r="I327" s="13" t="s">
        <v>34</v>
      </c>
      <c r="J327" s="13" t="s">
        <v>34</v>
      </c>
      <c r="K327" s="13" t="s">
        <v>34</v>
      </c>
      <c r="L327" s="13" t="s">
        <v>34</v>
      </c>
      <c r="M327" s="122" t="s">
        <v>34</v>
      </c>
      <c r="N327" s="122" t="s">
        <v>34</v>
      </c>
      <c r="O327" s="122" t="s">
        <v>34</v>
      </c>
      <c r="P327" s="13" t="s">
        <v>34</v>
      </c>
      <c r="Q327" s="13" t="s">
        <v>34</v>
      </c>
      <c r="R327" s="13" t="s">
        <v>34</v>
      </c>
      <c r="S327" s="13" t="s">
        <v>34</v>
      </c>
      <c r="T327" s="13" t="s">
        <v>34</v>
      </c>
      <c r="U327" s="13" t="s">
        <v>34</v>
      </c>
      <c r="V327" s="13" t="s">
        <v>34</v>
      </c>
      <c r="W327" s="13" t="s">
        <v>34</v>
      </c>
      <c r="X327" s="13" t="s">
        <v>34</v>
      </c>
      <c r="Y327" s="13" t="s">
        <v>34</v>
      </c>
      <c r="Z327" s="13" t="s">
        <v>34</v>
      </c>
      <c r="AA327" s="13" t="s">
        <v>34</v>
      </c>
      <c r="AB327" s="13" t="s">
        <v>34</v>
      </c>
      <c r="AC327" s="13" t="s">
        <v>34</v>
      </c>
      <c r="AD327" s="13" t="s">
        <v>34</v>
      </c>
    </row>
    <row r="328" spans="1:30">
      <c r="A328" s="289" t="s">
        <v>281</v>
      </c>
      <c r="B328" s="290"/>
      <c r="C328" s="291"/>
      <c r="D328" s="31">
        <v>634.6</v>
      </c>
      <c r="E328" s="84">
        <v>5.8000000000000003E-2</v>
      </c>
      <c r="F328" s="125" t="s">
        <v>34</v>
      </c>
      <c r="G328" s="42">
        <v>8.0000000000000002E-3</v>
      </c>
      <c r="H328" s="13" t="s">
        <v>34</v>
      </c>
      <c r="I328" s="13" t="s">
        <v>34</v>
      </c>
      <c r="J328" s="13" t="s">
        <v>34</v>
      </c>
      <c r="K328" s="13" t="s">
        <v>34</v>
      </c>
      <c r="L328" s="13" t="s">
        <v>34</v>
      </c>
      <c r="M328" s="122" t="s">
        <v>34</v>
      </c>
      <c r="N328" s="122" t="s">
        <v>34</v>
      </c>
      <c r="O328" s="122" t="s">
        <v>34</v>
      </c>
      <c r="P328" s="13" t="s">
        <v>34</v>
      </c>
      <c r="Q328" s="13" t="s">
        <v>34</v>
      </c>
      <c r="R328" s="13" t="s">
        <v>34</v>
      </c>
      <c r="S328" s="13" t="s">
        <v>34</v>
      </c>
      <c r="T328" s="13" t="s">
        <v>34</v>
      </c>
      <c r="U328" s="13" t="s">
        <v>34</v>
      </c>
      <c r="V328" s="13" t="s">
        <v>34</v>
      </c>
      <c r="W328" s="13" t="s">
        <v>34</v>
      </c>
      <c r="X328" s="13" t="s">
        <v>34</v>
      </c>
      <c r="Y328" s="13" t="s">
        <v>34</v>
      </c>
      <c r="Z328" s="13" t="s">
        <v>34</v>
      </c>
      <c r="AA328" s="13" t="s">
        <v>34</v>
      </c>
      <c r="AB328" s="13" t="s">
        <v>34</v>
      </c>
      <c r="AC328" s="13" t="s">
        <v>34</v>
      </c>
      <c r="AD328" s="13" t="s">
        <v>34</v>
      </c>
    </row>
    <row r="329" spans="1:30">
      <c r="A329" s="289" t="s">
        <v>282</v>
      </c>
      <c r="B329" s="290"/>
      <c r="C329" s="291"/>
      <c r="D329" s="31">
        <v>816.8</v>
      </c>
      <c r="E329" s="84">
        <v>1.9E-2</v>
      </c>
      <c r="F329" s="125" t="s">
        <v>34</v>
      </c>
      <c r="G329" s="42">
        <v>2E-3</v>
      </c>
      <c r="H329" s="13" t="s">
        <v>34</v>
      </c>
      <c r="I329" s="13" t="s">
        <v>34</v>
      </c>
      <c r="J329" s="13" t="s">
        <v>34</v>
      </c>
      <c r="K329" s="13" t="s">
        <v>34</v>
      </c>
      <c r="L329" s="13" t="s">
        <v>34</v>
      </c>
      <c r="M329" s="122" t="s">
        <v>34</v>
      </c>
      <c r="N329" s="122" t="s">
        <v>34</v>
      </c>
      <c r="O329" s="122" t="s">
        <v>34</v>
      </c>
      <c r="P329" s="13" t="s">
        <v>34</v>
      </c>
      <c r="Q329" s="13" t="s">
        <v>34</v>
      </c>
      <c r="R329" s="13" t="s">
        <v>34</v>
      </c>
      <c r="S329" s="13" t="s">
        <v>34</v>
      </c>
      <c r="T329" s="13" t="s">
        <v>34</v>
      </c>
      <c r="U329" s="13" t="s">
        <v>34</v>
      </c>
      <c r="V329" s="13" t="s">
        <v>34</v>
      </c>
      <c r="W329" s="13" t="s">
        <v>34</v>
      </c>
      <c r="X329" s="13" t="s">
        <v>34</v>
      </c>
      <c r="Y329" s="13" t="s">
        <v>34</v>
      </c>
      <c r="Z329" s="13" t="s">
        <v>34</v>
      </c>
      <c r="AA329" s="13" t="s">
        <v>34</v>
      </c>
      <c r="AB329" s="13" t="s">
        <v>34</v>
      </c>
      <c r="AC329" s="13" t="s">
        <v>34</v>
      </c>
      <c r="AD329" s="13" t="s">
        <v>34</v>
      </c>
    </row>
    <row r="330" spans="1:30">
      <c r="A330" s="289" t="s">
        <v>283</v>
      </c>
      <c r="B330" s="290"/>
      <c r="C330" s="291"/>
      <c r="D330" s="124">
        <v>1210.9000000000001</v>
      </c>
      <c r="E330" s="84">
        <v>0.126</v>
      </c>
      <c r="F330" s="125" t="s">
        <v>34</v>
      </c>
      <c r="G330" s="42">
        <v>1.6E-2</v>
      </c>
      <c r="H330" s="13" t="s">
        <v>34</v>
      </c>
      <c r="I330" s="13" t="s">
        <v>34</v>
      </c>
      <c r="J330" s="13" t="s">
        <v>34</v>
      </c>
      <c r="K330" s="13" t="s">
        <v>34</v>
      </c>
      <c r="L330" s="13" t="s">
        <v>34</v>
      </c>
      <c r="M330" s="122" t="s">
        <v>34</v>
      </c>
      <c r="N330" s="122" t="s">
        <v>34</v>
      </c>
      <c r="O330" s="122" t="s">
        <v>34</v>
      </c>
      <c r="P330" s="13" t="s">
        <v>34</v>
      </c>
      <c r="Q330" s="13" t="s">
        <v>34</v>
      </c>
      <c r="R330" s="13" t="s">
        <v>34</v>
      </c>
      <c r="S330" s="13" t="s">
        <v>34</v>
      </c>
      <c r="T330" s="13" t="s">
        <v>34</v>
      </c>
      <c r="U330" s="13" t="s">
        <v>34</v>
      </c>
      <c r="V330" s="13" t="s">
        <v>34</v>
      </c>
      <c r="W330" s="13" t="s">
        <v>34</v>
      </c>
      <c r="X330" s="13" t="s">
        <v>34</v>
      </c>
      <c r="Y330" s="13" t="s">
        <v>34</v>
      </c>
      <c r="Z330" s="13" t="s">
        <v>34</v>
      </c>
      <c r="AA330" s="13" t="s">
        <v>34</v>
      </c>
      <c r="AB330" s="13" t="s">
        <v>34</v>
      </c>
      <c r="AC330" s="13" t="s">
        <v>34</v>
      </c>
      <c r="AD330" s="13" t="s">
        <v>34</v>
      </c>
    </row>
    <row r="331" spans="1:30">
      <c r="A331" s="289" t="s">
        <v>284</v>
      </c>
      <c r="B331" s="290"/>
      <c r="C331" s="291"/>
      <c r="D331" s="31">
        <v>233.1</v>
      </c>
      <c r="E331" s="84">
        <v>1.4999999999999999E-2</v>
      </c>
      <c r="F331" s="125" t="s">
        <v>34</v>
      </c>
      <c r="G331" s="42">
        <v>2E-3</v>
      </c>
      <c r="H331" s="13" t="s">
        <v>34</v>
      </c>
      <c r="I331" s="13" t="s">
        <v>34</v>
      </c>
      <c r="J331" s="13" t="s">
        <v>34</v>
      </c>
      <c r="K331" s="13" t="s">
        <v>34</v>
      </c>
      <c r="L331" s="13" t="s">
        <v>34</v>
      </c>
      <c r="M331" s="122" t="s">
        <v>34</v>
      </c>
      <c r="N331" s="122" t="s">
        <v>34</v>
      </c>
      <c r="O331" s="122" t="s">
        <v>34</v>
      </c>
      <c r="P331" s="13" t="s">
        <v>34</v>
      </c>
      <c r="Q331" s="13" t="s">
        <v>34</v>
      </c>
      <c r="R331" s="13" t="s">
        <v>34</v>
      </c>
      <c r="S331" s="13" t="s">
        <v>34</v>
      </c>
      <c r="T331" s="13" t="s">
        <v>34</v>
      </c>
      <c r="U331" s="13" t="s">
        <v>34</v>
      </c>
      <c r="V331" s="13" t="s">
        <v>34</v>
      </c>
      <c r="W331" s="13" t="s">
        <v>34</v>
      </c>
      <c r="X331" s="13" t="s">
        <v>34</v>
      </c>
      <c r="Y331" s="13" t="s">
        <v>34</v>
      </c>
      <c r="Z331" s="13" t="s">
        <v>34</v>
      </c>
      <c r="AA331" s="13" t="s">
        <v>34</v>
      </c>
      <c r="AB331" s="13" t="s">
        <v>34</v>
      </c>
      <c r="AC331" s="13" t="s">
        <v>34</v>
      </c>
      <c r="AD331" s="13" t="s">
        <v>34</v>
      </c>
    </row>
    <row r="332" spans="1:30">
      <c r="A332" s="97" t="s">
        <v>285</v>
      </c>
      <c r="B332" s="126" t="s">
        <v>34</v>
      </c>
      <c r="C332" s="27" t="s">
        <v>34</v>
      </c>
      <c r="D332" s="124">
        <v>1558</v>
      </c>
      <c r="E332" s="84">
        <v>8.1000000000000003E-2</v>
      </c>
      <c r="F332" s="125" t="s">
        <v>34</v>
      </c>
      <c r="G332" s="42">
        <v>1.2999999999999999E-2</v>
      </c>
      <c r="H332" s="13" t="s">
        <v>34</v>
      </c>
      <c r="I332" s="13" t="s">
        <v>34</v>
      </c>
      <c r="J332" s="13" t="s">
        <v>34</v>
      </c>
      <c r="K332" s="13" t="s">
        <v>34</v>
      </c>
      <c r="L332" s="13" t="s">
        <v>34</v>
      </c>
      <c r="M332" s="122" t="s">
        <v>34</v>
      </c>
      <c r="N332" s="122" t="s">
        <v>34</v>
      </c>
      <c r="O332" s="122" t="s">
        <v>34</v>
      </c>
      <c r="P332" s="13" t="s">
        <v>34</v>
      </c>
      <c r="Q332" s="13" t="s">
        <v>34</v>
      </c>
      <c r="R332" s="13" t="s">
        <v>34</v>
      </c>
      <c r="S332" s="13" t="s">
        <v>34</v>
      </c>
      <c r="T332" s="13" t="s">
        <v>34</v>
      </c>
      <c r="U332" s="13" t="s">
        <v>34</v>
      </c>
      <c r="V332" s="13" t="s">
        <v>34</v>
      </c>
      <c r="W332" s="13" t="s">
        <v>34</v>
      </c>
      <c r="X332" s="13" t="s">
        <v>34</v>
      </c>
      <c r="Y332" s="13" t="s">
        <v>34</v>
      </c>
      <c r="Z332" s="13" t="s">
        <v>34</v>
      </c>
      <c r="AA332" s="13" t="s">
        <v>34</v>
      </c>
      <c r="AB332" s="13" t="s">
        <v>34</v>
      </c>
      <c r="AC332" s="13" t="s">
        <v>34</v>
      </c>
      <c r="AD332" s="13" t="s">
        <v>34</v>
      </c>
    </row>
    <row r="333" spans="1:30">
      <c r="A333" s="289" t="s">
        <v>286</v>
      </c>
      <c r="B333" s="290"/>
      <c r="C333" s="291"/>
      <c r="D333" s="31">
        <v>672.8</v>
      </c>
      <c r="E333" s="84">
        <v>4.9000000000000002E-2</v>
      </c>
      <c r="F333" s="125" t="s">
        <v>34</v>
      </c>
      <c r="G333" s="42">
        <v>7.0000000000000001E-3</v>
      </c>
      <c r="H333" s="13" t="s">
        <v>34</v>
      </c>
      <c r="I333" s="13" t="s">
        <v>34</v>
      </c>
      <c r="J333" s="13" t="s">
        <v>34</v>
      </c>
      <c r="K333" s="13" t="s">
        <v>34</v>
      </c>
      <c r="L333" s="13" t="s">
        <v>34</v>
      </c>
      <c r="M333" s="122" t="s">
        <v>34</v>
      </c>
      <c r="N333" s="122" t="s">
        <v>34</v>
      </c>
      <c r="O333" s="122" t="s">
        <v>34</v>
      </c>
      <c r="P333" s="13" t="s">
        <v>34</v>
      </c>
      <c r="Q333" s="13" t="s">
        <v>34</v>
      </c>
      <c r="R333" s="13" t="s">
        <v>34</v>
      </c>
      <c r="S333" s="13" t="s">
        <v>34</v>
      </c>
      <c r="T333" s="13" t="s">
        <v>34</v>
      </c>
      <c r="U333" s="13" t="s">
        <v>34</v>
      </c>
      <c r="V333" s="13" t="s">
        <v>34</v>
      </c>
      <c r="W333" s="13" t="s">
        <v>34</v>
      </c>
      <c r="X333" s="13" t="s">
        <v>34</v>
      </c>
      <c r="Y333" s="13" t="s">
        <v>34</v>
      </c>
      <c r="Z333" s="13" t="s">
        <v>34</v>
      </c>
      <c r="AA333" s="13" t="s">
        <v>34</v>
      </c>
      <c r="AB333" s="13" t="s">
        <v>34</v>
      </c>
      <c r="AC333" s="13" t="s">
        <v>34</v>
      </c>
      <c r="AD333" s="13" t="s">
        <v>34</v>
      </c>
    </row>
    <row r="334" spans="1:30">
      <c r="A334" s="289" t="s">
        <v>287</v>
      </c>
      <c r="B334" s="290"/>
      <c r="C334" s="291"/>
      <c r="D334" s="124">
        <v>1214.0999999999999</v>
      </c>
      <c r="E334" s="84">
        <v>0.115</v>
      </c>
      <c r="F334" s="125" t="s">
        <v>34</v>
      </c>
      <c r="G334" s="42">
        <v>1.6E-2</v>
      </c>
      <c r="H334" s="13" t="s">
        <v>34</v>
      </c>
      <c r="I334" s="13" t="s">
        <v>34</v>
      </c>
      <c r="J334" s="13" t="s">
        <v>34</v>
      </c>
      <c r="K334" s="13" t="s">
        <v>34</v>
      </c>
      <c r="L334" s="13" t="s">
        <v>34</v>
      </c>
      <c r="M334" s="122" t="s">
        <v>34</v>
      </c>
      <c r="N334" s="122" t="s">
        <v>34</v>
      </c>
      <c r="O334" s="122" t="s">
        <v>34</v>
      </c>
      <c r="P334" s="13" t="s">
        <v>34</v>
      </c>
      <c r="Q334" s="13" t="s">
        <v>34</v>
      </c>
      <c r="R334" s="13" t="s">
        <v>34</v>
      </c>
      <c r="S334" s="13" t="s">
        <v>34</v>
      </c>
      <c r="T334" s="13" t="s">
        <v>34</v>
      </c>
      <c r="U334" s="13" t="s">
        <v>34</v>
      </c>
      <c r="V334" s="13" t="s">
        <v>34</v>
      </c>
      <c r="W334" s="13" t="s">
        <v>34</v>
      </c>
      <c r="X334" s="13" t="s">
        <v>34</v>
      </c>
      <c r="Y334" s="13" t="s">
        <v>34</v>
      </c>
      <c r="Z334" s="13" t="s">
        <v>34</v>
      </c>
      <c r="AA334" s="13" t="s">
        <v>34</v>
      </c>
      <c r="AB334" s="13" t="s">
        <v>34</v>
      </c>
      <c r="AC334" s="13" t="s">
        <v>34</v>
      </c>
      <c r="AD334" s="13" t="s">
        <v>34</v>
      </c>
    </row>
    <row r="335" spans="1:30">
      <c r="A335" s="289" t="s">
        <v>288</v>
      </c>
      <c r="B335" s="290"/>
      <c r="C335" s="291"/>
      <c r="D335" s="124">
        <v>1046.0999999999999</v>
      </c>
      <c r="E335" s="84">
        <v>9.5000000000000001E-2</v>
      </c>
      <c r="F335" s="125" t="s">
        <v>34</v>
      </c>
      <c r="G335" s="42">
        <v>1.4E-2</v>
      </c>
      <c r="H335" s="13" t="s">
        <v>34</v>
      </c>
      <c r="I335" s="13" t="s">
        <v>34</v>
      </c>
      <c r="J335" s="13" t="s">
        <v>34</v>
      </c>
      <c r="K335" s="13" t="s">
        <v>34</v>
      </c>
      <c r="L335" s="13" t="s">
        <v>34</v>
      </c>
      <c r="M335" s="122" t="s">
        <v>34</v>
      </c>
      <c r="N335" s="122" t="s">
        <v>34</v>
      </c>
      <c r="O335" s="122" t="s">
        <v>34</v>
      </c>
      <c r="P335" s="13" t="s">
        <v>34</v>
      </c>
      <c r="Q335" s="13" t="s">
        <v>34</v>
      </c>
      <c r="R335" s="13" t="s">
        <v>34</v>
      </c>
      <c r="S335" s="13" t="s">
        <v>34</v>
      </c>
      <c r="T335" s="13" t="s">
        <v>34</v>
      </c>
      <c r="U335" s="13" t="s">
        <v>34</v>
      </c>
      <c r="V335" s="13" t="s">
        <v>34</v>
      </c>
      <c r="W335" s="13" t="s">
        <v>34</v>
      </c>
      <c r="X335" s="13" t="s">
        <v>34</v>
      </c>
      <c r="Y335" s="13" t="s">
        <v>34</v>
      </c>
      <c r="Z335" s="13" t="s">
        <v>34</v>
      </c>
      <c r="AA335" s="13" t="s">
        <v>34</v>
      </c>
      <c r="AB335" s="13" t="s">
        <v>34</v>
      </c>
      <c r="AC335" s="13" t="s">
        <v>34</v>
      </c>
      <c r="AD335" s="13" t="s">
        <v>34</v>
      </c>
    </row>
    <row r="336" spans="1:30">
      <c r="A336" s="289" t="s">
        <v>289</v>
      </c>
      <c r="B336" s="290"/>
      <c r="C336" s="291"/>
      <c r="D336" s="124">
        <v>1158.9000000000001</v>
      </c>
      <c r="E336" s="84">
        <v>0.109</v>
      </c>
      <c r="F336" s="125" t="s">
        <v>34</v>
      </c>
      <c r="G336" s="42">
        <v>1.6E-2</v>
      </c>
      <c r="H336" s="13" t="s">
        <v>34</v>
      </c>
      <c r="I336" s="13" t="s">
        <v>34</v>
      </c>
      <c r="J336" s="13" t="s">
        <v>34</v>
      </c>
      <c r="K336" s="13" t="s">
        <v>34</v>
      </c>
      <c r="L336" s="122" t="s">
        <v>34</v>
      </c>
      <c r="M336" s="122" t="s">
        <v>34</v>
      </c>
      <c r="N336" s="122" t="s">
        <v>34</v>
      </c>
      <c r="O336" s="122" t="s">
        <v>34</v>
      </c>
      <c r="P336" s="13" t="s">
        <v>34</v>
      </c>
      <c r="Q336" s="13" t="s">
        <v>34</v>
      </c>
      <c r="R336" s="13" t="s">
        <v>34</v>
      </c>
      <c r="S336" s="13" t="s">
        <v>34</v>
      </c>
      <c r="T336" s="13" t="s">
        <v>34</v>
      </c>
      <c r="U336" s="13" t="s">
        <v>34</v>
      </c>
      <c r="V336" s="13" t="s">
        <v>34</v>
      </c>
      <c r="W336" s="13" t="s">
        <v>34</v>
      </c>
      <c r="X336" s="13" t="s">
        <v>34</v>
      </c>
      <c r="Y336" s="13" t="s">
        <v>34</v>
      </c>
      <c r="Z336" s="13" t="s">
        <v>34</v>
      </c>
      <c r="AA336" s="13" t="s">
        <v>34</v>
      </c>
      <c r="AB336" s="13" t="s">
        <v>34</v>
      </c>
      <c r="AC336" s="13" t="s">
        <v>34</v>
      </c>
      <c r="AD336" s="13" t="s">
        <v>34</v>
      </c>
    </row>
    <row r="337" spans="1:30">
      <c r="A337" s="289" t="s">
        <v>290</v>
      </c>
      <c r="B337" s="290"/>
      <c r="C337" s="291"/>
      <c r="D337" s="31">
        <v>991.7</v>
      </c>
      <c r="E337" s="84">
        <v>0.108</v>
      </c>
      <c r="F337" s="125" t="s">
        <v>34</v>
      </c>
      <c r="G337" s="42">
        <v>1.6E-2</v>
      </c>
      <c r="H337" s="13" t="s">
        <v>34</v>
      </c>
      <c r="I337" s="13" t="s">
        <v>34</v>
      </c>
      <c r="J337" s="13" t="s">
        <v>34</v>
      </c>
      <c r="K337" s="13" t="s">
        <v>34</v>
      </c>
      <c r="L337" s="122" t="s">
        <v>34</v>
      </c>
      <c r="M337" s="122" t="s">
        <v>34</v>
      </c>
      <c r="N337" s="122" t="s">
        <v>34</v>
      </c>
      <c r="O337" s="122" t="s">
        <v>34</v>
      </c>
      <c r="P337" s="13" t="s">
        <v>34</v>
      </c>
      <c r="Q337" s="13" t="s">
        <v>34</v>
      </c>
      <c r="R337" s="13" t="s">
        <v>34</v>
      </c>
      <c r="S337" s="13" t="s">
        <v>34</v>
      </c>
      <c r="T337" s="13" t="s">
        <v>34</v>
      </c>
      <c r="U337" s="13" t="s">
        <v>34</v>
      </c>
      <c r="V337" s="13" t="s">
        <v>34</v>
      </c>
      <c r="W337" s="13" t="s">
        <v>34</v>
      </c>
      <c r="X337" s="13" t="s">
        <v>34</v>
      </c>
      <c r="Y337" s="13" t="s">
        <v>34</v>
      </c>
      <c r="Z337" s="13" t="s">
        <v>34</v>
      </c>
      <c r="AA337" s="13" t="s">
        <v>34</v>
      </c>
      <c r="AB337" s="13" t="s">
        <v>34</v>
      </c>
      <c r="AC337" s="13" t="s">
        <v>34</v>
      </c>
      <c r="AD337" s="13" t="s">
        <v>34</v>
      </c>
    </row>
    <row r="338" spans="1:30">
      <c r="A338" s="289" t="s">
        <v>291</v>
      </c>
      <c r="B338" s="290"/>
      <c r="C338" s="291"/>
      <c r="D338" s="124">
        <v>1031.5999999999999</v>
      </c>
      <c r="E338" s="84">
        <v>0.08</v>
      </c>
      <c r="F338" s="125" t="s">
        <v>34</v>
      </c>
      <c r="G338" s="42">
        <v>1.2E-2</v>
      </c>
      <c r="H338" s="13" t="s">
        <v>34</v>
      </c>
      <c r="I338" s="13" t="s">
        <v>34</v>
      </c>
      <c r="J338" s="13" t="s">
        <v>34</v>
      </c>
      <c r="K338" s="13" t="s">
        <v>34</v>
      </c>
      <c r="L338" s="122" t="s">
        <v>34</v>
      </c>
      <c r="M338" s="122" t="s">
        <v>34</v>
      </c>
      <c r="N338" s="122" t="s">
        <v>34</v>
      </c>
      <c r="O338" s="122" t="s">
        <v>34</v>
      </c>
      <c r="P338" s="13" t="s">
        <v>34</v>
      </c>
      <c r="Q338" s="13" t="s">
        <v>34</v>
      </c>
      <c r="R338" s="13" t="s">
        <v>34</v>
      </c>
      <c r="S338" s="13" t="s">
        <v>34</v>
      </c>
      <c r="T338" s="13" t="s">
        <v>34</v>
      </c>
      <c r="U338" s="13" t="s">
        <v>34</v>
      </c>
      <c r="V338" s="13" t="s">
        <v>34</v>
      </c>
      <c r="W338" s="13" t="s">
        <v>34</v>
      </c>
      <c r="X338" s="13" t="s">
        <v>34</v>
      </c>
      <c r="Y338" s="13" t="s">
        <v>34</v>
      </c>
      <c r="Z338" s="13" t="s">
        <v>34</v>
      </c>
      <c r="AA338" s="13" t="s">
        <v>34</v>
      </c>
      <c r="AB338" s="13" t="s">
        <v>34</v>
      </c>
      <c r="AC338" s="13" t="s">
        <v>34</v>
      </c>
      <c r="AD338" s="13" t="s">
        <v>34</v>
      </c>
    </row>
    <row r="339" spans="1:30">
      <c r="A339" s="289" t="s">
        <v>292</v>
      </c>
      <c r="B339" s="290"/>
      <c r="C339" s="291"/>
      <c r="D339" s="31">
        <v>772.7</v>
      </c>
      <c r="E339" s="84">
        <v>0.04</v>
      </c>
      <c r="F339" s="125" t="s">
        <v>34</v>
      </c>
      <c r="G339" s="42">
        <v>6.0000000000000001E-3</v>
      </c>
      <c r="H339" s="13" t="s">
        <v>34</v>
      </c>
      <c r="I339" s="13" t="s">
        <v>34</v>
      </c>
      <c r="J339" s="13" t="s">
        <v>34</v>
      </c>
      <c r="K339" s="13" t="s">
        <v>34</v>
      </c>
      <c r="L339" s="122" t="s">
        <v>34</v>
      </c>
      <c r="M339" s="122" t="s">
        <v>34</v>
      </c>
      <c r="N339" s="122" t="s">
        <v>34</v>
      </c>
      <c r="O339" s="122" t="s">
        <v>34</v>
      </c>
      <c r="P339" s="13" t="s">
        <v>34</v>
      </c>
      <c r="Q339" s="13" t="s">
        <v>34</v>
      </c>
      <c r="R339" s="13" t="s">
        <v>34</v>
      </c>
      <c r="S339" s="13" t="s">
        <v>34</v>
      </c>
      <c r="T339" s="13" t="s">
        <v>34</v>
      </c>
      <c r="U339" s="13" t="s">
        <v>34</v>
      </c>
      <c r="V339" s="13" t="s">
        <v>34</v>
      </c>
      <c r="W339" s="13" t="s">
        <v>34</v>
      </c>
      <c r="X339" s="13" t="s">
        <v>34</v>
      </c>
      <c r="Y339" s="13" t="s">
        <v>34</v>
      </c>
      <c r="Z339" s="13" t="s">
        <v>34</v>
      </c>
      <c r="AA339" s="13" t="s">
        <v>34</v>
      </c>
      <c r="AB339" s="13" t="s">
        <v>34</v>
      </c>
      <c r="AC339" s="13" t="s">
        <v>34</v>
      </c>
      <c r="AD339" s="13" t="s">
        <v>34</v>
      </c>
    </row>
    <row r="340" spans="1:30">
      <c r="A340" s="289" t="s">
        <v>293</v>
      </c>
      <c r="B340" s="290"/>
      <c r="C340" s="291"/>
      <c r="D340" s="124">
        <v>1543</v>
      </c>
      <c r="E340" s="84">
        <v>0.17100000000000001</v>
      </c>
      <c r="F340" s="125" t="s">
        <v>34</v>
      </c>
      <c r="G340" s="42">
        <v>2.5000000000000001E-2</v>
      </c>
      <c r="H340" s="13" t="s">
        <v>34</v>
      </c>
      <c r="I340" s="13" t="s">
        <v>34</v>
      </c>
      <c r="J340" s="13" t="s">
        <v>34</v>
      </c>
      <c r="K340" s="13" t="s">
        <v>34</v>
      </c>
      <c r="L340" s="122" t="s">
        <v>34</v>
      </c>
      <c r="M340" s="122" t="s">
        <v>34</v>
      </c>
      <c r="N340" s="122" t="s">
        <v>34</v>
      </c>
      <c r="O340" s="122" t="s">
        <v>34</v>
      </c>
      <c r="P340" s="13" t="s">
        <v>34</v>
      </c>
      <c r="Q340" s="13" t="s">
        <v>34</v>
      </c>
      <c r="R340" s="13" t="s">
        <v>34</v>
      </c>
      <c r="S340" s="13" t="s">
        <v>34</v>
      </c>
      <c r="T340" s="13" t="s">
        <v>34</v>
      </c>
      <c r="U340" s="13" t="s">
        <v>34</v>
      </c>
      <c r="V340" s="13" t="s">
        <v>34</v>
      </c>
      <c r="W340" s="13" t="s">
        <v>34</v>
      </c>
      <c r="X340" s="13" t="s">
        <v>34</v>
      </c>
      <c r="Y340" s="13" t="s">
        <v>34</v>
      </c>
      <c r="Z340" s="13" t="s">
        <v>34</v>
      </c>
      <c r="AA340" s="13" t="s">
        <v>34</v>
      </c>
      <c r="AB340" s="13" t="s">
        <v>34</v>
      </c>
      <c r="AC340" s="13" t="s">
        <v>34</v>
      </c>
      <c r="AD340" s="13" t="s">
        <v>34</v>
      </c>
    </row>
    <row r="341" spans="1:30">
      <c r="A341" s="289" t="s">
        <v>294</v>
      </c>
      <c r="B341" s="290"/>
      <c r="C341" s="291"/>
      <c r="D341" s="31">
        <v>891.9</v>
      </c>
      <c r="E341" s="84">
        <v>6.7000000000000004E-2</v>
      </c>
      <c r="F341" s="125" t="s">
        <v>34</v>
      </c>
      <c r="G341" s="42">
        <v>0.01</v>
      </c>
      <c r="H341" s="13" t="s">
        <v>34</v>
      </c>
      <c r="I341" s="13" t="s">
        <v>34</v>
      </c>
      <c r="J341" s="13" t="s">
        <v>34</v>
      </c>
      <c r="K341" s="13" t="s">
        <v>34</v>
      </c>
      <c r="L341" s="13" t="s">
        <v>34</v>
      </c>
      <c r="M341" s="13" t="s">
        <v>34</v>
      </c>
      <c r="N341" s="13" t="s">
        <v>34</v>
      </c>
      <c r="O341" s="13" t="s">
        <v>34</v>
      </c>
      <c r="P341" s="13" t="s">
        <v>34</v>
      </c>
      <c r="Q341" s="13" t="s">
        <v>34</v>
      </c>
      <c r="R341" s="13" t="s">
        <v>34</v>
      </c>
      <c r="S341" s="13" t="s">
        <v>34</v>
      </c>
      <c r="T341" s="13" t="s">
        <v>34</v>
      </c>
      <c r="U341" s="13" t="s">
        <v>34</v>
      </c>
      <c r="V341" s="13" t="s">
        <v>34</v>
      </c>
      <c r="W341" s="13" t="s">
        <v>34</v>
      </c>
      <c r="X341" s="13" t="s">
        <v>34</v>
      </c>
      <c r="Y341" s="13" t="s">
        <v>34</v>
      </c>
      <c r="Z341" s="13" t="s">
        <v>34</v>
      </c>
      <c r="AA341" s="13" t="s">
        <v>34</v>
      </c>
      <c r="AB341" s="13" t="s">
        <v>34</v>
      </c>
      <c r="AC341" s="13" t="s">
        <v>34</v>
      </c>
      <c r="AD341" s="13" t="s">
        <v>34</v>
      </c>
    </row>
    <row r="342" spans="1:30">
      <c r="A342" s="289" t="s">
        <v>295</v>
      </c>
      <c r="B342" s="290"/>
      <c r="C342" s="291"/>
      <c r="D342" s="31">
        <v>931.6</v>
      </c>
      <c r="E342" s="84">
        <v>8.6999999999999994E-2</v>
      </c>
      <c r="F342" s="125" t="s">
        <v>34</v>
      </c>
      <c r="G342" s="42">
        <v>1.2999999999999999E-2</v>
      </c>
      <c r="H342" s="13" t="s">
        <v>34</v>
      </c>
      <c r="I342" s="13" t="s">
        <v>34</v>
      </c>
      <c r="J342" s="13" t="s">
        <v>34</v>
      </c>
      <c r="K342" s="13" t="s">
        <v>34</v>
      </c>
      <c r="L342" s="13" t="s">
        <v>34</v>
      </c>
      <c r="M342" s="13" t="s">
        <v>34</v>
      </c>
      <c r="N342" s="13" t="s">
        <v>34</v>
      </c>
      <c r="O342" s="13" t="s">
        <v>34</v>
      </c>
      <c r="P342" s="13" t="s">
        <v>34</v>
      </c>
      <c r="Q342" s="13" t="s">
        <v>34</v>
      </c>
      <c r="R342" s="13" t="s">
        <v>34</v>
      </c>
      <c r="S342" s="13" t="s">
        <v>34</v>
      </c>
      <c r="T342" s="13" t="s">
        <v>34</v>
      </c>
      <c r="U342" s="13" t="s">
        <v>34</v>
      </c>
      <c r="V342" s="13" t="s">
        <v>34</v>
      </c>
      <c r="W342" s="13" t="s">
        <v>34</v>
      </c>
      <c r="X342" s="13" t="s">
        <v>34</v>
      </c>
      <c r="Y342" s="13" t="s">
        <v>34</v>
      </c>
      <c r="Z342" s="13" t="s">
        <v>34</v>
      </c>
      <c r="AA342" s="13" t="s">
        <v>34</v>
      </c>
      <c r="AB342" s="13" t="s">
        <v>34</v>
      </c>
      <c r="AC342" s="13" t="s">
        <v>34</v>
      </c>
      <c r="AD342" s="13" t="s">
        <v>34</v>
      </c>
    </row>
    <row r="343" spans="1:30">
      <c r="A343" s="305" t="s">
        <v>296</v>
      </c>
      <c r="B343" s="306"/>
      <c r="C343" s="307"/>
      <c r="D343" s="89">
        <v>639.70000000000005</v>
      </c>
      <c r="E343" s="90">
        <v>5.1999999999999998E-2</v>
      </c>
      <c r="F343" s="127" t="s">
        <v>34</v>
      </c>
      <c r="G343" s="45">
        <v>7.0000000000000001E-3</v>
      </c>
      <c r="H343" s="13" t="s">
        <v>34</v>
      </c>
      <c r="I343" s="13" t="s">
        <v>34</v>
      </c>
      <c r="J343" s="13" t="s">
        <v>34</v>
      </c>
      <c r="K343" s="13" t="s">
        <v>34</v>
      </c>
      <c r="L343" s="13" t="s">
        <v>34</v>
      </c>
      <c r="M343" s="13" t="s">
        <v>34</v>
      </c>
      <c r="N343" s="13" t="s">
        <v>34</v>
      </c>
      <c r="O343" s="13" t="s">
        <v>34</v>
      </c>
      <c r="P343" s="13" t="s">
        <v>34</v>
      </c>
      <c r="Q343" s="13" t="s">
        <v>34</v>
      </c>
      <c r="R343" s="13" t="s">
        <v>34</v>
      </c>
      <c r="S343" s="13" t="s">
        <v>34</v>
      </c>
      <c r="T343" s="13" t="s">
        <v>34</v>
      </c>
      <c r="U343" s="13" t="s">
        <v>34</v>
      </c>
      <c r="V343" s="13" t="s">
        <v>34</v>
      </c>
      <c r="W343" s="13" t="s">
        <v>34</v>
      </c>
      <c r="X343" s="13" t="s">
        <v>34</v>
      </c>
      <c r="Y343" s="13" t="s">
        <v>34</v>
      </c>
      <c r="Z343" s="13" t="s">
        <v>34</v>
      </c>
      <c r="AA343" s="13" t="s">
        <v>34</v>
      </c>
      <c r="AB343" s="13" t="s">
        <v>34</v>
      </c>
      <c r="AC343" s="13" t="s">
        <v>34</v>
      </c>
      <c r="AD343" s="13" t="s">
        <v>34</v>
      </c>
    </row>
    <row r="344" spans="1:30">
      <c r="A344" s="128" t="s">
        <v>297</v>
      </c>
      <c r="B344" s="128"/>
      <c r="C344" s="128"/>
      <c r="D344" s="85"/>
      <c r="E344" s="85"/>
      <c r="F344" s="85"/>
      <c r="G344" s="85"/>
      <c r="H344" s="13" t="s">
        <v>34</v>
      </c>
      <c r="I344" s="13" t="s">
        <v>34</v>
      </c>
      <c r="J344" s="13" t="s">
        <v>34</v>
      </c>
      <c r="K344" s="13" t="s">
        <v>34</v>
      </c>
      <c r="L344" s="13" t="s">
        <v>34</v>
      </c>
      <c r="M344" s="13" t="s">
        <v>34</v>
      </c>
      <c r="N344" s="13" t="s">
        <v>34</v>
      </c>
      <c r="O344" s="13" t="s">
        <v>34</v>
      </c>
      <c r="P344" s="13" t="s">
        <v>34</v>
      </c>
      <c r="Q344" s="13" t="s">
        <v>34</v>
      </c>
      <c r="R344" s="13" t="s">
        <v>34</v>
      </c>
      <c r="S344" s="13" t="s">
        <v>34</v>
      </c>
      <c r="T344" s="13" t="s">
        <v>34</v>
      </c>
      <c r="U344" s="13" t="s">
        <v>34</v>
      </c>
      <c r="V344" s="13" t="s">
        <v>34</v>
      </c>
      <c r="W344" s="13" t="s">
        <v>34</v>
      </c>
      <c r="X344" s="13" t="s">
        <v>34</v>
      </c>
      <c r="Y344" s="13" t="s">
        <v>34</v>
      </c>
      <c r="Z344" s="13" t="s">
        <v>34</v>
      </c>
      <c r="AA344" s="13" t="s">
        <v>34</v>
      </c>
      <c r="AB344" s="13" t="s">
        <v>34</v>
      </c>
      <c r="AC344" s="13" t="s">
        <v>34</v>
      </c>
      <c r="AD344" s="13" t="s">
        <v>34</v>
      </c>
    </row>
    <row r="345" spans="1:30">
      <c r="A345" s="35" t="s">
        <v>34</v>
      </c>
      <c r="B345" s="13" t="s">
        <v>34</v>
      </c>
      <c r="C345" s="13" t="s">
        <v>34</v>
      </c>
      <c r="D345" s="13" t="s">
        <v>34</v>
      </c>
      <c r="E345" s="13" t="s">
        <v>34</v>
      </c>
      <c r="F345" s="13" t="s">
        <v>34</v>
      </c>
      <c r="G345" s="13" t="s">
        <v>34</v>
      </c>
      <c r="H345" s="14"/>
      <c r="I345" s="13" t="s">
        <v>34</v>
      </c>
      <c r="J345" s="13" t="s">
        <v>34</v>
      </c>
      <c r="K345" s="13" t="s">
        <v>34</v>
      </c>
      <c r="L345" s="13" t="s">
        <v>34</v>
      </c>
      <c r="M345" s="13" t="s">
        <v>34</v>
      </c>
      <c r="N345" s="13" t="s">
        <v>34</v>
      </c>
      <c r="O345" s="13" t="s">
        <v>34</v>
      </c>
      <c r="P345" s="13" t="s">
        <v>34</v>
      </c>
      <c r="Q345" s="13" t="s">
        <v>34</v>
      </c>
      <c r="R345" s="13" t="s">
        <v>34</v>
      </c>
      <c r="S345" s="13" t="s">
        <v>34</v>
      </c>
      <c r="T345" s="13" t="s">
        <v>34</v>
      </c>
      <c r="U345" s="13" t="s">
        <v>34</v>
      </c>
      <c r="V345" s="13" t="s">
        <v>34</v>
      </c>
      <c r="W345" s="13" t="s">
        <v>34</v>
      </c>
      <c r="X345" s="13" t="s">
        <v>34</v>
      </c>
      <c r="Y345" s="13" t="s">
        <v>34</v>
      </c>
      <c r="Z345" s="13" t="s">
        <v>34</v>
      </c>
      <c r="AA345" s="13" t="s">
        <v>34</v>
      </c>
      <c r="AB345" s="13" t="s">
        <v>34</v>
      </c>
      <c r="AC345" s="13" t="s">
        <v>34</v>
      </c>
      <c r="AD345" s="13" t="s">
        <v>34</v>
      </c>
    </row>
    <row r="346" spans="1:30">
      <c r="A346" s="18" t="s">
        <v>298</v>
      </c>
      <c r="B346" s="18"/>
      <c r="C346" s="19" t="s">
        <v>34</v>
      </c>
      <c r="D346" s="19" t="s">
        <v>34</v>
      </c>
      <c r="E346" s="19" t="s">
        <v>34</v>
      </c>
      <c r="F346" s="19" t="s">
        <v>34</v>
      </c>
      <c r="G346" s="19" t="s">
        <v>34</v>
      </c>
      <c r="H346" s="19" t="s">
        <v>34</v>
      </c>
      <c r="I346" s="13" t="s">
        <v>34</v>
      </c>
      <c r="J346" s="13" t="s">
        <v>34</v>
      </c>
      <c r="K346" s="13" t="s">
        <v>34</v>
      </c>
      <c r="L346" s="13" t="s">
        <v>34</v>
      </c>
      <c r="M346" s="13" t="s">
        <v>34</v>
      </c>
      <c r="N346" s="13" t="s">
        <v>34</v>
      </c>
      <c r="O346" s="13" t="s">
        <v>34</v>
      </c>
      <c r="P346" s="13" t="s">
        <v>34</v>
      </c>
      <c r="Q346" s="13" t="s">
        <v>34</v>
      </c>
      <c r="R346" s="13" t="s">
        <v>34</v>
      </c>
      <c r="S346" s="13" t="s">
        <v>34</v>
      </c>
      <c r="T346" s="13" t="s">
        <v>34</v>
      </c>
      <c r="U346" s="13" t="s">
        <v>34</v>
      </c>
      <c r="V346" s="13" t="s">
        <v>34</v>
      </c>
      <c r="W346" s="13" t="s">
        <v>34</v>
      </c>
      <c r="X346" s="13" t="s">
        <v>34</v>
      </c>
      <c r="Y346" s="13" t="s">
        <v>34</v>
      </c>
      <c r="Z346" s="13" t="s">
        <v>34</v>
      </c>
      <c r="AA346" s="13" t="s">
        <v>34</v>
      </c>
      <c r="AB346" s="13" t="s">
        <v>34</v>
      </c>
      <c r="AC346" s="13" t="s">
        <v>34</v>
      </c>
      <c r="AD346" s="13" t="s">
        <v>34</v>
      </c>
    </row>
    <row r="347" spans="1:30" ht="28.5">
      <c r="A347" s="92" t="s">
        <v>92</v>
      </c>
      <c r="B347" s="38" t="s">
        <v>299</v>
      </c>
      <c r="C347" s="38" t="s">
        <v>300</v>
      </c>
      <c r="D347" s="38" t="s">
        <v>46</v>
      </c>
      <c r="E347" s="39" t="s">
        <v>301</v>
      </c>
      <c r="F347" s="13" t="s">
        <v>34</v>
      </c>
      <c r="G347" s="13" t="s">
        <v>34</v>
      </c>
      <c r="H347" s="13" t="s">
        <v>34</v>
      </c>
      <c r="I347" s="13" t="s">
        <v>34</v>
      </c>
      <c r="J347" s="13" t="s">
        <v>34</v>
      </c>
      <c r="K347" s="13" t="s">
        <v>34</v>
      </c>
      <c r="L347" s="13" t="s">
        <v>34</v>
      </c>
      <c r="M347" s="13" t="s">
        <v>34</v>
      </c>
      <c r="N347" s="13" t="s">
        <v>34</v>
      </c>
      <c r="O347" s="13" t="s">
        <v>34</v>
      </c>
      <c r="P347" s="13" t="s">
        <v>34</v>
      </c>
      <c r="Q347" s="13" t="s">
        <v>34</v>
      </c>
      <c r="R347" s="13" t="s">
        <v>34</v>
      </c>
      <c r="S347" s="13" t="s">
        <v>34</v>
      </c>
      <c r="T347" s="13" t="s">
        <v>34</v>
      </c>
      <c r="U347" s="13" t="s">
        <v>34</v>
      </c>
      <c r="V347" s="13" t="s">
        <v>34</v>
      </c>
      <c r="W347" s="13" t="s">
        <v>34</v>
      </c>
      <c r="X347" s="13" t="s">
        <v>34</v>
      </c>
      <c r="Y347" s="13" t="s">
        <v>34</v>
      </c>
      <c r="Z347" s="13" t="s">
        <v>34</v>
      </c>
      <c r="AA347" s="13" t="s">
        <v>34</v>
      </c>
      <c r="AB347" s="13" t="s">
        <v>34</v>
      </c>
      <c r="AC347" s="13" t="s">
        <v>34</v>
      </c>
      <c r="AD347" s="13" t="s">
        <v>34</v>
      </c>
    </row>
    <row r="348" spans="1:30">
      <c r="A348" s="26" t="s">
        <v>302</v>
      </c>
      <c r="B348" s="31">
        <v>0.313</v>
      </c>
      <c r="C348" s="31">
        <v>8.0000000000000002E-3</v>
      </c>
      <c r="D348" s="31">
        <v>7.0000000000000001E-3</v>
      </c>
      <c r="E348" s="42" t="s">
        <v>303</v>
      </c>
      <c r="F348" s="13" t="s">
        <v>34</v>
      </c>
      <c r="G348" s="13" t="s">
        <v>34</v>
      </c>
      <c r="H348" s="13" t="s">
        <v>34</v>
      </c>
      <c r="I348" s="13" t="s">
        <v>34</v>
      </c>
      <c r="J348" s="13" t="s">
        <v>34</v>
      </c>
      <c r="K348" s="13" t="s">
        <v>34</v>
      </c>
      <c r="L348" s="13" t="s">
        <v>34</v>
      </c>
      <c r="M348" s="13" t="s">
        <v>34</v>
      </c>
      <c r="N348" s="13" t="s">
        <v>34</v>
      </c>
      <c r="O348" s="13" t="s">
        <v>34</v>
      </c>
      <c r="P348" s="13" t="s">
        <v>34</v>
      </c>
      <c r="Q348" s="13" t="s">
        <v>34</v>
      </c>
      <c r="R348" s="13" t="s">
        <v>34</v>
      </c>
      <c r="S348" s="13" t="s">
        <v>34</v>
      </c>
      <c r="T348" s="13" t="s">
        <v>34</v>
      </c>
      <c r="U348" s="13" t="s">
        <v>34</v>
      </c>
      <c r="V348" s="13" t="s">
        <v>34</v>
      </c>
      <c r="W348" s="13" t="s">
        <v>34</v>
      </c>
      <c r="X348" s="13" t="s">
        <v>34</v>
      </c>
      <c r="Y348" s="13" t="s">
        <v>34</v>
      </c>
      <c r="Z348" s="13" t="s">
        <v>34</v>
      </c>
      <c r="AA348" s="13" t="s">
        <v>34</v>
      </c>
      <c r="AB348" s="13" t="s">
        <v>34</v>
      </c>
      <c r="AC348" s="13" t="s">
        <v>34</v>
      </c>
      <c r="AD348" s="13" t="s">
        <v>34</v>
      </c>
    </row>
    <row r="349" spans="1:30">
      <c r="A349" s="26" t="s">
        <v>304</v>
      </c>
      <c r="B349" s="31">
        <v>0.46700000000000003</v>
      </c>
      <c r="C349" s="31">
        <v>1.2999999999999999E-2</v>
      </c>
      <c r="D349" s="31">
        <v>1.2E-2</v>
      </c>
      <c r="E349" s="42" t="s">
        <v>303</v>
      </c>
      <c r="F349" s="13" t="s">
        <v>34</v>
      </c>
      <c r="G349" s="13" t="s">
        <v>34</v>
      </c>
      <c r="H349" s="13" t="s">
        <v>34</v>
      </c>
      <c r="I349" s="13" t="s">
        <v>34</v>
      </c>
      <c r="J349" s="13" t="s">
        <v>34</v>
      </c>
      <c r="K349" s="13" t="s">
        <v>34</v>
      </c>
      <c r="L349" s="13" t="s">
        <v>34</v>
      </c>
      <c r="M349" s="13" t="s">
        <v>34</v>
      </c>
      <c r="N349" s="13" t="s">
        <v>34</v>
      </c>
      <c r="O349" s="13" t="s">
        <v>34</v>
      </c>
      <c r="P349" s="13" t="s">
        <v>34</v>
      </c>
      <c r="Q349" s="13" t="s">
        <v>34</v>
      </c>
      <c r="R349" s="13" t="s">
        <v>34</v>
      </c>
      <c r="S349" s="13" t="s">
        <v>34</v>
      </c>
      <c r="T349" s="13" t="s">
        <v>34</v>
      </c>
      <c r="U349" s="13" t="s">
        <v>34</v>
      </c>
      <c r="V349" s="13" t="s">
        <v>34</v>
      </c>
      <c r="W349" s="13" t="s">
        <v>34</v>
      </c>
      <c r="X349" s="13" t="s">
        <v>34</v>
      </c>
      <c r="Y349" s="13" t="s">
        <v>34</v>
      </c>
      <c r="Z349" s="13" t="s">
        <v>34</v>
      </c>
      <c r="AA349" s="13" t="s">
        <v>34</v>
      </c>
      <c r="AB349" s="13" t="s">
        <v>34</v>
      </c>
      <c r="AC349" s="13" t="s">
        <v>34</v>
      </c>
      <c r="AD349" s="13" t="s">
        <v>34</v>
      </c>
    </row>
    <row r="350" spans="1:30">
      <c r="A350" s="113" t="s">
        <v>305</v>
      </c>
      <c r="B350" s="89">
        <v>0.17799999999999999</v>
      </c>
      <c r="C350" s="89">
        <v>0.111</v>
      </c>
      <c r="D350" s="89">
        <v>1.9E-2</v>
      </c>
      <c r="E350" s="45" t="s">
        <v>303</v>
      </c>
      <c r="F350" s="13" t="s">
        <v>34</v>
      </c>
      <c r="G350" s="13" t="s">
        <v>34</v>
      </c>
      <c r="H350" s="13" t="s">
        <v>34</v>
      </c>
      <c r="I350" s="13" t="s">
        <v>34</v>
      </c>
      <c r="J350" s="13" t="s">
        <v>34</v>
      </c>
      <c r="K350" s="13" t="s">
        <v>34</v>
      </c>
      <c r="L350" s="13" t="s">
        <v>34</v>
      </c>
      <c r="M350" s="13" t="s">
        <v>34</v>
      </c>
      <c r="N350" s="13" t="s">
        <v>34</v>
      </c>
      <c r="O350" s="13" t="s">
        <v>34</v>
      </c>
      <c r="P350" s="13" t="s">
        <v>34</v>
      </c>
      <c r="Q350" s="13" t="s">
        <v>34</v>
      </c>
      <c r="R350" s="13" t="s">
        <v>34</v>
      </c>
      <c r="S350" s="13" t="s">
        <v>34</v>
      </c>
      <c r="T350" s="13" t="s">
        <v>34</v>
      </c>
      <c r="U350" s="13" t="s">
        <v>34</v>
      </c>
      <c r="V350" s="13" t="s">
        <v>34</v>
      </c>
      <c r="W350" s="13" t="s">
        <v>34</v>
      </c>
      <c r="X350" s="13" t="s">
        <v>34</v>
      </c>
      <c r="Y350" s="13" t="s">
        <v>34</v>
      </c>
      <c r="Z350" s="13" t="s">
        <v>34</v>
      </c>
      <c r="AA350" s="13" t="s">
        <v>34</v>
      </c>
      <c r="AB350" s="13" t="s">
        <v>34</v>
      </c>
      <c r="AC350" s="13" t="s">
        <v>34</v>
      </c>
      <c r="AD350" s="13" t="s">
        <v>34</v>
      </c>
    </row>
    <row r="351" spans="1:30">
      <c r="A351" s="26" t="s">
        <v>306</v>
      </c>
      <c r="B351" s="78">
        <v>5.8000000000000003E-2</v>
      </c>
      <c r="C351" s="78">
        <v>5.4999999999999997E-3</v>
      </c>
      <c r="D351" s="78">
        <v>6.9999999999999999E-4</v>
      </c>
      <c r="E351" s="42" t="s">
        <v>307</v>
      </c>
      <c r="F351" s="13" t="s">
        <v>34</v>
      </c>
      <c r="G351" s="13" t="s">
        <v>34</v>
      </c>
      <c r="H351" s="13" t="s">
        <v>34</v>
      </c>
      <c r="I351" s="13" t="s">
        <v>34</v>
      </c>
      <c r="J351" s="13" t="s">
        <v>34</v>
      </c>
      <c r="K351" s="13" t="s">
        <v>34</v>
      </c>
      <c r="L351" s="13" t="s">
        <v>34</v>
      </c>
      <c r="M351" s="13" t="s">
        <v>34</v>
      </c>
      <c r="N351" s="13" t="s">
        <v>34</v>
      </c>
      <c r="O351" s="13" t="s">
        <v>34</v>
      </c>
      <c r="P351" s="13" t="s">
        <v>34</v>
      </c>
      <c r="Q351" s="13" t="s">
        <v>34</v>
      </c>
      <c r="R351" s="13" t="s">
        <v>34</v>
      </c>
      <c r="S351" s="13" t="s">
        <v>34</v>
      </c>
      <c r="T351" s="13" t="s">
        <v>34</v>
      </c>
      <c r="U351" s="13" t="s">
        <v>34</v>
      </c>
      <c r="V351" s="13" t="s">
        <v>34</v>
      </c>
      <c r="W351" s="13" t="s">
        <v>34</v>
      </c>
      <c r="X351" s="13" t="s">
        <v>34</v>
      </c>
      <c r="Y351" s="13" t="s">
        <v>34</v>
      </c>
      <c r="Z351" s="13" t="s">
        <v>34</v>
      </c>
      <c r="AA351" s="13" t="s">
        <v>34</v>
      </c>
      <c r="AB351" s="13" t="s">
        <v>34</v>
      </c>
      <c r="AC351" s="13" t="s">
        <v>34</v>
      </c>
      <c r="AD351" s="13" t="s">
        <v>34</v>
      </c>
    </row>
    <row r="352" spans="1:30">
      <c r="A352" s="129" t="s">
        <v>308</v>
      </c>
      <c r="B352" s="130">
        <v>0.15</v>
      </c>
      <c r="C352" s="83">
        <v>1.17E-2</v>
      </c>
      <c r="D352" s="83">
        <v>3.8E-3</v>
      </c>
      <c r="E352" s="42" t="s">
        <v>307</v>
      </c>
      <c r="F352" s="13" t="s">
        <v>34</v>
      </c>
      <c r="G352" s="13" t="s">
        <v>34</v>
      </c>
      <c r="H352" s="13" t="s">
        <v>34</v>
      </c>
      <c r="I352" s="13" t="s">
        <v>34</v>
      </c>
      <c r="J352" s="13" t="s">
        <v>34</v>
      </c>
      <c r="K352" s="13" t="s">
        <v>34</v>
      </c>
      <c r="L352" s="13" t="s">
        <v>34</v>
      </c>
      <c r="M352" s="13" t="s">
        <v>34</v>
      </c>
      <c r="N352" s="13" t="s">
        <v>34</v>
      </c>
      <c r="O352" s="13" t="s">
        <v>34</v>
      </c>
      <c r="P352" s="13" t="s">
        <v>34</v>
      </c>
      <c r="Q352" s="13" t="s">
        <v>34</v>
      </c>
      <c r="R352" s="13" t="s">
        <v>34</v>
      </c>
      <c r="S352" s="13" t="s">
        <v>34</v>
      </c>
      <c r="T352" s="13" t="s">
        <v>34</v>
      </c>
      <c r="U352" s="13" t="s">
        <v>34</v>
      </c>
      <c r="V352" s="13" t="s">
        <v>34</v>
      </c>
      <c r="W352" s="13" t="s">
        <v>34</v>
      </c>
      <c r="X352" s="13" t="s">
        <v>34</v>
      </c>
      <c r="Y352" s="13" t="s">
        <v>34</v>
      </c>
      <c r="Z352" s="13" t="s">
        <v>34</v>
      </c>
      <c r="AA352" s="13" t="s">
        <v>34</v>
      </c>
      <c r="AB352" s="13" t="s">
        <v>34</v>
      </c>
      <c r="AC352" s="13" t="s">
        <v>34</v>
      </c>
      <c r="AD352" s="13" t="s">
        <v>34</v>
      </c>
    </row>
    <row r="353" spans="1:30">
      <c r="A353" s="129" t="s">
        <v>309</v>
      </c>
      <c r="B353" s="86">
        <v>0.113</v>
      </c>
      <c r="C353" s="31">
        <v>9.1999999999999998E-3</v>
      </c>
      <c r="D353" s="31">
        <v>2.5999999999999999E-3</v>
      </c>
      <c r="E353" s="42" t="s">
        <v>307</v>
      </c>
      <c r="F353" s="13" t="s">
        <v>34</v>
      </c>
      <c r="G353" s="13" t="s">
        <v>34</v>
      </c>
      <c r="H353" s="13" t="s">
        <v>34</v>
      </c>
      <c r="I353" s="13" t="s">
        <v>34</v>
      </c>
      <c r="J353" s="13" t="s">
        <v>34</v>
      </c>
      <c r="K353" s="13" t="s">
        <v>34</v>
      </c>
      <c r="L353" s="13" t="s">
        <v>34</v>
      </c>
      <c r="M353" s="13" t="s">
        <v>34</v>
      </c>
      <c r="N353" s="13" t="s">
        <v>34</v>
      </c>
      <c r="O353" s="13" t="s">
        <v>34</v>
      </c>
      <c r="P353" s="13" t="s">
        <v>34</v>
      </c>
      <c r="Q353" s="13" t="s">
        <v>34</v>
      </c>
      <c r="R353" s="13" t="s">
        <v>34</v>
      </c>
      <c r="S353" s="13" t="s">
        <v>34</v>
      </c>
      <c r="T353" s="13" t="s">
        <v>34</v>
      </c>
      <c r="U353" s="13" t="s">
        <v>34</v>
      </c>
      <c r="V353" s="13" t="s">
        <v>34</v>
      </c>
      <c r="W353" s="13" t="s">
        <v>34</v>
      </c>
      <c r="X353" s="13" t="s">
        <v>34</v>
      </c>
      <c r="Y353" s="13" t="s">
        <v>34</v>
      </c>
      <c r="Z353" s="13" t="s">
        <v>34</v>
      </c>
      <c r="AA353" s="13" t="s">
        <v>34</v>
      </c>
      <c r="AB353" s="13" t="s">
        <v>34</v>
      </c>
      <c r="AC353" s="13" t="s">
        <v>34</v>
      </c>
      <c r="AD353" s="13" t="s">
        <v>34</v>
      </c>
    </row>
    <row r="354" spans="1:30">
      <c r="A354" s="129" t="s">
        <v>310</v>
      </c>
      <c r="B354" s="131">
        <v>0.13500000000000001</v>
      </c>
      <c r="C354" s="78">
        <v>1.09E-2</v>
      </c>
      <c r="D354" s="78">
        <v>2.7000000000000001E-3</v>
      </c>
      <c r="E354" s="42" t="s">
        <v>307</v>
      </c>
      <c r="F354" s="13" t="s">
        <v>34</v>
      </c>
      <c r="G354" s="13" t="s">
        <v>34</v>
      </c>
      <c r="H354" s="13" t="s">
        <v>34</v>
      </c>
      <c r="I354" s="13" t="s">
        <v>34</v>
      </c>
      <c r="J354" s="13" t="s">
        <v>34</v>
      </c>
      <c r="K354" s="13" t="s">
        <v>34</v>
      </c>
      <c r="L354" s="13" t="s">
        <v>34</v>
      </c>
      <c r="M354" s="13" t="s">
        <v>34</v>
      </c>
      <c r="N354" s="13" t="s">
        <v>34</v>
      </c>
      <c r="O354" s="13" t="s">
        <v>34</v>
      </c>
      <c r="P354" s="13" t="s">
        <v>34</v>
      </c>
      <c r="Q354" s="13" t="s">
        <v>34</v>
      </c>
      <c r="R354" s="13" t="s">
        <v>34</v>
      </c>
      <c r="S354" s="13" t="s">
        <v>34</v>
      </c>
      <c r="T354" s="13" t="s">
        <v>34</v>
      </c>
      <c r="U354" s="13" t="s">
        <v>34</v>
      </c>
      <c r="V354" s="13" t="s">
        <v>34</v>
      </c>
      <c r="W354" s="13" t="s">
        <v>34</v>
      </c>
      <c r="X354" s="13" t="s">
        <v>34</v>
      </c>
      <c r="Y354" s="13" t="s">
        <v>34</v>
      </c>
      <c r="Z354" s="13" t="s">
        <v>34</v>
      </c>
      <c r="AA354" s="13" t="s">
        <v>34</v>
      </c>
      <c r="AB354" s="13" t="s">
        <v>34</v>
      </c>
      <c r="AC354" s="13" t="s">
        <v>34</v>
      </c>
      <c r="AD354" s="13" t="s">
        <v>34</v>
      </c>
    </row>
    <row r="355" spans="1:30">
      <c r="A355" s="129" t="s">
        <v>311</v>
      </c>
      <c r="B355" s="132">
        <v>9.6000000000000002E-2</v>
      </c>
      <c r="C355" s="133">
        <v>8.0000000000000002E-3</v>
      </c>
      <c r="D355" s="133">
        <v>1.1000000000000001E-3</v>
      </c>
      <c r="E355" s="42" t="s">
        <v>307</v>
      </c>
      <c r="F355" s="13" t="s">
        <v>34</v>
      </c>
      <c r="G355" s="13" t="s">
        <v>34</v>
      </c>
      <c r="H355" s="13" t="s">
        <v>34</v>
      </c>
      <c r="I355" s="13" t="s">
        <v>34</v>
      </c>
      <c r="J355" s="13" t="s">
        <v>34</v>
      </c>
      <c r="K355" s="13" t="s">
        <v>34</v>
      </c>
      <c r="L355" s="13" t="s">
        <v>34</v>
      </c>
      <c r="M355" s="13" t="s">
        <v>34</v>
      </c>
      <c r="N355" s="13" t="s">
        <v>34</v>
      </c>
      <c r="O355" s="13" t="s">
        <v>34</v>
      </c>
      <c r="P355" s="13" t="s">
        <v>34</v>
      </c>
      <c r="Q355" s="13" t="s">
        <v>34</v>
      </c>
      <c r="R355" s="13" t="s">
        <v>34</v>
      </c>
      <c r="S355" s="13" t="s">
        <v>34</v>
      </c>
      <c r="T355" s="13" t="s">
        <v>34</v>
      </c>
      <c r="U355" s="13" t="s">
        <v>34</v>
      </c>
      <c r="V355" s="13" t="s">
        <v>34</v>
      </c>
      <c r="W355" s="13" t="s">
        <v>34</v>
      </c>
      <c r="X355" s="13" t="s">
        <v>34</v>
      </c>
      <c r="Y355" s="13" t="s">
        <v>34</v>
      </c>
      <c r="Z355" s="13" t="s">
        <v>34</v>
      </c>
      <c r="AA355" s="13" t="s">
        <v>34</v>
      </c>
      <c r="AB355" s="13" t="s">
        <v>34</v>
      </c>
      <c r="AC355" s="13" t="s">
        <v>34</v>
      </c>
      <c r="AD355" s="13" t="s">
        <v>34</v>
      </c>
    </row>
    <row r="356" spans="1:30">
      <c r="A356" s="129" t="s">
        <v>312</v>
      </c>
      <c r="B356" s="130">
        <v>5.5E-2</v>
      </c>
      <c r="C356" s="83">
        <v>6.3E-3</v>
      </c>
      <c r="D356" s="83">
        <v>1.1000000000000001E-3</v>
      </c>
      <c r="E356" s="42" t="s">
        <v>307</v>
      </c>
      <c r="F356" s="13" t="s">
        <v>34</v>
      </c>
      <c r="G356" s="13" t="s">
        <v>34</v>
      </c>
      <c r="H356" s="13" t="s">
        <v>34</v>
      </c>
      <c r="I356" s="13" t="s">
        <v>34</v>
      </c>
      <c r="J356" s="13" t="s">
        <v>34</v>
      </c>
      <c r="K356" s="13" t="s">
        <v>34</v>
      </c>
      <c r="L356" s="13" t="s">
        <v>34</v>
      </c>
      <c r="M356" s="13" t="s">
        <v>34</v>
      </c>
      <c r="N356" s="13" t="s">
        <v>34</v>
      </c>
      <c r="O356" s="13" t="s">
        <v>34</v>
      </c>
      <c r="P356" s="13" t="s">
        <v>34</v>
      </c>
      <c r="Q356" s="13" t="s">
        <v>34</v>
      </c>
      <c r="R356" s="13" t="s">
        <v>34</v>
      </c>
      <c r="S356" s="13" t="s">
        <v>34</v>
      </c>
      <c r="T356" s="13" t="s">
        <v>34</v>
      </c>
      <c r="U356" s="13" t="s">
        <v>34</v>
      </c>
      <c r="V356" s="13" t="s">
        <v>34</v>
      </c>
      <c r="W356" s="13" t="s">
        <v>34</v>
      </c>
      <c r="X356" s="13" t="s">
        <v>34</v>
      </c>
      <c r="Y356" s="13" t="s">
        <v>34</v>
      </c>
      <c r="Z356" s="13" t="s">
        <v>34</v>
      </c>
      <c r="AA356" s="13" t="s">
        <v>34</v>
      </c>
      <c r="AB356" s="13" t="s">
        <v>34</v>
      </c>
      <c r="AC356" s="13" t="s">
        <v>34</v>
      </c>
      <c r="AD356" s="13" t="s">
        <v>34</v>
      </c>
    </row>
    <row r="357" spans="1:30">
      <c r="A357" s="26" t="s">
        <v>313</v>
      </c>
      <c r="B357" s="31">
        <v>0.20699999999999999</v>
      </c>
      <c r="C357" s="31">
        <v>6.4000000000000003E-3</v>
      </c>
      <c r="D357" s="31">
        <v>6.6E-3</v>
      </c>
      <c r="E357" s="42" t="s">
        <v>307</v>
      </c>
      <c r="F357" s="13" t="s">
        <v>34</v>
      </c>
      <c r="G357" s="13" t="s">
        <v>34</v>
      </c>
      <c r="H357" s="13" t="s">
        <v>34</v>
      </c>
      <c r="I357" s="13" t="s">
        <v>34</v>
      </c>
      <c r="J357" s="13" t="s">
        <v>34</v>
      </c>
      <c r="K357" s="13" t="s">
        <v>34</v>
      </c>
      <c r="L357" s="13" t="s">
        <v>34</v>
      </c>
      <c r="M357" s="13" t="s">
        <v>34</v>
      </c>
      <c r="N357" s="13" t="s">
        <v>34</v>
      </c>
      <c r="O357" s="13" t="s">
        <v>34</v>
      </c>
      <c r="P357" s="13" t="s">
        <v>34</v>
      </c>
      <c r="Q357" s="13" t="s">
        <v>34</v>
      </c>
      <c r="R357" s="13" t="s">
        <v>34</v>
      </c>
      <c r="S357" s="13" t="s">
        <v>34</v>
      </c>
      <c r="T357" s="13" t="s">
        <v>34</v>
      </c>
      <c r="U357" s="13" t="s">
        <v>34</v>
      </c>
      <c r="V357" s="13" t="s">
        <v>34</v>
      </c>
      <c r="W357" s="13" t="s">
        <v>34</v>
      </c>
      <c r="X357" s="13" t="s">
        <v>34</v>
      </c>
      <c r="Y357" s="13" t="s">
        <v>34</v>
      </c>
      <c r="Z357" s="13" t="s">
        <v>34</v>
      </c>
      <c r="AA357" s="13" t="s">
        <v>34</v>
      </c>
      <c r="AB357" s="13" t="s">
        <v>34</v>
      </c>
      <c r="AC357" s="13" t="s">
        <v>34</v>
      </c>
      <c r="AD357" s="13" t="s">
        <v>34</v>
      </c>
    </row>
    <row r="358" spans="1:30" ht="26">
      <c r="A358" s="134" t="s">
        <v>314</v>
      </c>
      <c r="B358" s="31">
        <v>0.129</v>
      </c>
      <c r="C358" s="31">
        <v>5.9999999999999995E-4</v>
      </c>
      <c r="D358" s="31">
        <v>4.1000000000000003E-3</v>
      </c>
      <c r="E358" s="42" t="s">
        <v>307</v>
      </c>
      <c r="F358" s="13" t="s">
        <v>34</v>
      </c>
      <c r="G358" s="13" t="s">
        <v>34</v>
      </c>
      <c r="H358" s="13" t="s">
        <v>34</v>
      </c>
      <c r="I358" s="13" t="s">
        <v>34</v>
      </c>
      <c r="J358" s="13" t="s">
        <v>34</v>
      </c>
      <c r="K358" s="13" t="s">
        <v>34</v>
      </c>
      <c r="L358" s="13" t="s">
        <v>34</v>
      </c>
      <c r="M358" s="13" t="s">
        <v>34</v>
      </c>
      <c r="N358" s="13" t="s">
        <v>34</v>
      </c>
      <c r="O358" s="13" t="s">
        <v>34</v>
      </c>
      <c r="P358" s="13" t="s">
        <v>34</v>
      </c>
      <c r="Q358" s="13" t="s">
        <v>34</v>
      </c>
      <c r="R358" s="13" t="s">
        <v>34</v>
      </c>
      <c r="S358" s="13" t="s">
        <v>34</v>
      </c>
      <c r="T358" s="13" t="s">
        <v>34</v>
      </c>
      <c r="U358" s="13" t="s">
        <v>34</v>
      </c>
      <c r="V358" s="13" t="s">
        <v>34</v>
      </c>
      <c r="W358" s="13" t="s">
        <v>34</v>
      </c>
      <c r="X358" s="13" t="s">
        <v>34</v>
      </c>
      <c r="Y358" s="13" t="s">
        <v>34</v>
      </c>
      <c r="Z358" s="13" t="s">
        <v>34</v>
      </c>
      <c r="AA358" s="13" t="s">
        <v>34</v>
      </c>
      <c r="AB358" s="13" t="s">
        <v>34</v>
      </c>
      <c r="AC358" s="13" t="s">
        <v>34</v>
      </c>
      <c r="AD358" s="13" t="s">
        <v>34</v>
      </c>
    </row>
    <row r="359" spans="1:30">
      <c r="A359" s="113" t="s">
        <v>315</v>
      </c>
      <c r="B359" s="89">
        <v>0.16300000000000001</v>
      </c>
      <c r="C359" s="89">
        <v>5.9999999999999995E-4</v>
      </c>
      <c r="D359" s="89">
        <v>5.1999999999999998E-3</v>
      </c>
      <c r="E359" s="45" t="s">
        <v>307</v>
      </c>
      <c r="F359" s="135" t="s">
        <v>34</v>
      </c>
      <c r="G359" s="13" t="s">
        <v>34</v>
      </c>
      <c r="H359" s="13" t="s">
        <v>34</v>
      </c>
      <c r="I359" s="13" t="s">
        <v>34</v>
      </c>
      <c r="J359" s="13" t="s">
        <v>34</v>
      </c>
      <c r="K359" s="13" t="s">
        <v>34</v>
      </c>
      <c r="L359" s="13" t="s">
        <v>34</v>
      </c>
      <c r="M359" s="13" t="s">
        <v>34</v>
      </c>
      <c r="N359" s="13" t="s">
        <v>34</v>
      </c>
      <c r="O359" s="13" t="s">
        <v>34</v>
      </c>
      <c r="P359" s="13" t="s">
        <v>34</v>
      </c>
      <c r="Q359" s="13" t="s">
        <v>34</v>
      </c>
      <c r="R359" s="13" t="s">
        <v>34</v>
      </c>
      <c r="S359" s="13" t="s">
        <v>34</v>
      </c>
      <c r="T359" s="13" t="s">
        <v>34</v>
      </c>
      <c r="U359" s="13" t="s">
        <v>34</v>
      </c>
      <c r="V359" s="13" t="s">
        <v>34</v>
      </c>
      <c r="W359" s="13" t="s">
        <v>34</v>
      </c>
      <c r="X359" s="13" t="s">
        <v>34</v>
      </c>
      <c r="Y359" s="13" t="s">
        <v>34</v>
      </c>
      <c r="Z359" s="13" t="s">
        <v>34</v>
      </c>
      <c r="AA359" s="13" t="s">
        <v>34</v>
      </c>
      <c r="AB359" s="13" t="s">
        <v>34</v>
      </c>
      <c r="AC359" s="13" t="s">
        <v>34</v>
      </c>
      <c r="AD359" s="13" t="s">
        <v>34</v>
      </c>
    </row>
    <row r="360" spans="1:30">
      <c r="A360" s="136" t="s">
        <v>34</v>
      </c>
      <c r="B360" s="13" t="s">
        <v>34</v>
      </c>
      <c r="C360" s="13" t="s">
        <v>34</v>
      </c>
      <c r="D360" s="13" t="s">
        <v>34</v>
      </c>
      <c r="E360" s="15" t="s">
        <v>34</v>
      </c>
      <c r="F360" s="13" t="s">
        <v>34</v>
      </c>
      <c r="G360" s="13" t="s">
        <v>34</v>
      </c>
      <c r="H360" s="13" t="s">
        <v>34</v>
      </c>
      <c r="I360" s="13" t="s">
        <v>34</v>
      </c>
      <c r="J360" s="13" t="s">
        <v>34</v>
      </c>
      <c r="K360" s="13" t="s">
        <v>34</v>
      </c>
      <c r="L360" s="13" t="s">
        <v>34</v>
      </c>
      <c r="M360" s="13" t="s">
        <v>34</v>
      </c>
      <c r="N360" s="13" t="s">
        <v>34</v>
      </c>
      <c r="O360" s="13" t="s">
        <v>34</v>
      </c>
      <c r="P360" s="13" t="s">
        <v>34</v>
      </c>
      <c r="Q360" s="13" t="s">
        <v>34</v>
      </c>
      <c r="R360" s="13" t="s">
        <v>34</v>
      </c>
      <c r="S360" s="13" t="s">
        <v>34</v>
      </c>
      <c r="T360" s="13" t="s">
        <v>34</v>
      </c>
      <c r="U360" s="13" t="s">
        <v>34</v>
      </c>
      <c r="V360" s="13" t="s">
        <v>34</v>
      </c>
      <c r="W360" s="13" t="s">
        <v>34</v>
      </c>
      <c r="X360" s="13" t="s">
        <v>34</v>
      </c>
      <c r="Y360" s="13" t="s">
        <v>34</v>
      </c>
      <c r="Z360" s="13" t="s">
        <v>34</v>
      </c>
      <c r="AA360" s="13" t="s">
        <v>34</v>
      </c>
      <c r="AB360" s="13" t="s">
        <v>34</v>
      </c>
      <c r="AC360" s="13" t="s">
        <v>34</v>
      </c>
      <c r="AD360" s="13" t="s">
        <v>34</v>
      </c>
    </row>
    <row r="361" spans="1:30">
      <c r="A361" s="18" t="s">
        <v>316</v>
      </c>
      <c r="B361" s="18"/>
      <c r="C361" s="19" t="s">
        <v>34</v>
      </c>
      <c r="D361" s="19" t="s">
        <v>34</v>
      </c>
      <c r="E361" s="19" t="s">
        <v>34</v>
      </c>
      <c r="F361" s="19" t="s">
        <v>34</v>
      </c>
      <c r="G361" s="19" t="s">
        <v>34</v>
      </c>
      <c r="H361" s="19" t="s">
        <v>34</v>
      </c>
      <c r="I361" s="13" t="s">
        <v>34</v>
      </c>
      <c r="J361" s="13" t="s">
        <v>34</v>
      </c>
      <c r="K361" s="13" t="s">
        <v>34</v>
      </c>
      <c r="L361" s="13" t="s">
        <v>34</v>
      </c>
      <c r="M361" s="13" t="s">
        <v>34</v>
      </c>
      <c r="N361" s="13" t="s">
        <v>34</v>
      </c>
      <c r="O361" s="13" t="s">
        <v>34</v>
      </c>
      <c r="P361" s="13" t="s">
        <v>34</v>
      </c>
      <c r="Q361" s="13" t="s">
        <v>34</v>
      </c>
      <c r="R361" s="13" t="s">
        <v>34</v>
      </c>
      <c r="S361" s="13" t="s">
        <v>34</v>
      </c>
      <c r="T361" s="13" t="s">
        <v>34</v>
      </c>
      <c r="U361" s="13" t="s">
        <v>34</v>
      </c>
      <c r="V361" s="13" t="s">
        <v>34</v>
      </c>
      <c r="W361" s="13" t="s">
        <v>34</v>
      </c>
      <c r="X361" s="13" t="s">
        <v>34</v>
      </c>
      <c r="Y361" s="13" t="s">
        <v>34</v>
      </c>
      <c r="Z361" s="13" t="s">
        <v>34</v>
      </c>
      <c r="AA361" s="13" t="s">
        <v>34</v>
      </c>
      <c r="AB361" s="13" t="s">
        <v>34</v>
      </c>
      <c r="AC361" s="13" t="s">
        <v>34</v>
      </c>
      <c r="AD361" s="13" t="s">
        <v>34</v>
      </c>
    </row>
    <row r="362" spans="1:30" ht="28.5">
      <c r="A362" s="92" t="s">
        <v>92</v>
      </c>
      <c r="B362" s="38" t="s">
        <v>299</v>
      </c>
      <c r="C362" s="38" t="s">
        <v>300</v>
      </c>
      <c r="D362" s="38" t="s">
        <v>46</v>
      </c>
      <c r="E362" s="39" t="s">
        <v>301</v>
      </c>
      <c r="F362" s="13" t="s">
        <v>34</v>
      </c>
      <c r="G362" s="13" t="s">
        <v>34</v>
      </c>
      <c r="H362" s="13" t="s">
        <v>34</v>
      </c>
      <c r="I362" s="13" t="s">
        <v>34</v>
      </c>
      <c r="J362" s="13" t="s">
        <v>34</v>
      </c>
      <c r="K362" s="13" t="s">
        <v>34</v>
      </c>
      <c r="L362" s="13" t="s">
        <v>34</v>
      </c>
      <c r="M362" s="13" t="s">
        <v>34</v>
      </c>
      <c r="N362" s="13" t="s">
        <v>34</v>
      </c>
      <c r="O362" s="13" t="s">
        <v>34</v>
      </c>
      <c r="P362" s="13" t="s">
        <v>34</v>
      </c>
      <c r="Q362" s="13" t="s">
        <v>34</v>
      </c>
      <c r="R362" s="13" t="s">
        <v>34</v>
      </c>
      <c r="S362" s="13" t="s">
        <v>34</v>
      </c>
      <c r="T362" s="13" t="s">
        <v>34</v>
      </c>
      <c r="U362" s="13" t="s">
        <v>34</v>
      </c>
      <c r="V362" s="13" t="s">
        <v>34</v>
      </c>
      <c r="W362" s="13" t="s">
        <v>34</v>
      </c>
      <c r="X362" s="13" t="s">
        <v>34</v>
      </c>
      <c r="Y362" s="13" t="s">
        <v>34</v>
      </c>
      <c r="Z362" s="13" t="s">
        <v>34</v>
      </c>
      <c r="AA362" s="13" t="s">
        <v>34</v>
      </c>
      <c r="AB362" s="13" t="s">
        <v>34</v>
      </c>
      <c r="AC362" s="13" t="s">
        <v>34</v>
      </c>
      <c r="AD362" s="13" t="s">
        <v>34</v>
      </c>
    </row>
    <row r="363" spans="1:30">
      <c r="A363" s="29" t="s">
        <v>317</v>
      </c>
      <c r="B363" s="31">
        <v>1.387</v>
      </c>
      <c r="C363" s="31">
        <v>1.2999999999999999E-2</v>
      </c>
      <c r="D363" s="31">
        <v>3.7999999999999999E-2</v>
      </c>
      <c r="E363" s="42" t="s">
        <v>303</v>
      </c>
      <c r="F363" s="13" t="s">
        <v>34</v>
      </c>
      <c r="G363" s="13" t="s">
        <v>34</v>
      </c>
      <c r="H363" s="13" t="s">
        <v>34</v>
      </c>
      <c r="I363" s="13" t="s">
        <v>34</v>
      </c>
      <c r="J363" s="13" t="s">
        <v>34</v>
      </c>
      <c r="K363" s="13" t="s">
        <v>34</v>
      </c>
      <c r="L363" s="13" t="s">
        <v>34</v>
      </c>
      <c r="M363" s="13" t="s">
        <v>34</v>
      </c>
      <c r="N363" s="13" t="s">
        <v>34</v>
      </c>
      <c r="O363" s="13" t="s">
        <v>34</v>
      </c>
      <c r="P363" s="13" t="s">
        <v>34</v>
      </c>
      <c r="Q363" s="13" t="s">
        <v>34</v>
      </c>
      <c r="R363" s="13" t="s">
        <v>34</v>
      </c>
      <c r="S363" s="13" t="s">
        <v>34</v>
      </c>
      <c r="T363" s="13" t="s">
        <v>34</v>
      </c>
      <c r="U363" s="13" t="s">
        <v>34</v>
      </c>
      <c r="V363" s="13" t="s">
        <v>34</v>
      </c>
      <c r="W363" s="13" t="s">
        <v>34</v>
      </c>
      <c r="X363" s="13" t="s">
        <v>34</v>
      </c>
      <c r="Y363" s="13" t="s">
        <v>34</v>
      </c>
      <c r="Z363" s="13" t="s">
        <v>34</v>
      </c>
      <c r="AA363" s="13" t="s">
        <v>34</v>
      </c>
      <c r="AB363" s="13" t="s">
        <v>34</v>
      </c>
      <c r="AC363" s="13" t="s">
        <v>34</v>
      </c>
      <c r="AD363" s="13" t="s">
        <v>34</v>
      </c>
    </row>
    <row r="364" spans="1:30">
      <c r="A364" s="29" t="s">
        <v>302</v>
      </c>
      <c r="B364" s="31">
        <v>0.313</v>
      </c>
      <c r="C364" s="31">
        <v>8.0000000000000002E-3</v>
      </c>
      <c r="D364" s="31">
        <v>7.0000000000000001E-3</v>
      </c>
      <c r="E364" s="42" t="s">
        <v>303</v>
      </c>
      <c r="F364" s="13" t="s">
        <v>34</v>
      </c>
      <c r="G364" s="13" t="s">
        <v>34</v>
      </c>
      <c r="H364" s="13" t="s">
        <v>34</v>
      </c>
      <c r="I364" s="13" t="s">
        <v>34</v>
      </c>
      <c r="J364" s="13" t="s">
        <v>34</v>
      </c>
      <c r="K364" s="13" t="s">
        <v>34</v>
      </c>
      <c r="L364" s="13" t="s">
        <v>34</v>
      </c>
      <c r="M364" s="13" t="s">
        <v>34</v>
      </c>
      <c r="N364" s="13" t="s">
        <v>34</v>
      </c>
      <c r="O364" s="13" t="s">
        <v>34</v>
      </c>
      <c r="P364" s="13" t="s">
        <v>34</v>
      </c>
      <c r="Q364" s="13" t="s">
        <v>34</v>
      </c>
      <c r="R364" s="13" t="s">
        <v>34</v>
      </c>
      <c r="S364" s="13" t="s">
        <v>34</v>
      </c>
      <c r="T364" s="13" t="s">
        <v>34</v>
      </c>
      <c r="U364" s="13" t="s">
        <v>34</v>
      </c>
      <c r="V364" s="13" t="s">
        <v>34</v>
      </c>
      <c r="W364" s="13" t="s">
        <v>34</v>
      </c>
      <c r="X364" s="13" t="s">
        <v>34</v>
      </c>
      <c r="Y364" s="13" t="s">
        <v>34</v>
      </c>
      <c r="Z364" s="13" t="s">
        <v>34</v>
      </c>
      <c r="AA364" s="13" t="s">
        <v>34</v>
      </c>
      <c r="AB364" s="13" t="s">
        <v>34</v>
      </c>
      <c r="AC364" s="13" t="s">
        <v>34</v>
      </c>
      <c r="AD364" s="13" t="s">
        <v>34</v>
      </c>
    </row>
    <row r="365" spans="1:30">
      <c r="A365" s="32" t="s">
        <v>304</v>
      </c>
      <c r="B365" s="89">
        <v>0.46700000000000003</v>
      </c>
      <c r="C365" s="89">
        <v>1.2999999999999999E-2</v>
      </c>
      <c r="D365" s="89">
        <v>1.2E-2</v>
      </c>
      <c r="E365" s="45" t="s">
        <v>303</v>
      </c>
      <c r="F365" s="13" t="s">
        <v>34</v>
      </c>
      <c r="G365" s="13" t="s">
        <v>34</v>
      </c>
      <c r="H365" s="13" t="s">
        <v>34</v>
      </c>
      <c r="I365" s="13" t="s">
        <v>34</v>
      </c>
      <c r="J365" s="13" t="s">
        <v>34</v>
      </c>
      <c r="K365" s="13" t="s">
        <v>34</v>
      </c>
      <c r="L365" s="13" t="s">
        <v>34</v>
      </c>
      <c r="M365" s="13" t="s">
        <v>34</v>
      </c>
      <c r="N365" s="13" t="s">
        <v>34</v>
      </c>
      <c r="O365" s="13" t="s">
        <v>34</v>
      </c>
      <c r="P365" s="13" t="s">
        <v>34</v>
      </c>
      <c r="Q365" s="13" t="s">
        <v>34</v>
      </c>
      <c r="R365" s="13" t="s">
        <v>34</v>
      </c>
      <c r="S365" s="13" t="s">
        <v>34</v>
      </c>
      <c r="T365" s="13" t="s">
        <v>34</v>
      </c>
      <c r="U365" s="13" t="s">
        <v>34</v>
      </c>
      <c r="V365" s="13" t="s">
        <v>34</v>
      </c>
      <c r="W365" s="13" t="s">
        <v>34</v>
      </c>
      <c r="X365" s="13" t="s">
        <v>34</v>
      </c>
      <c r="Y365" s="13" t="s">
        <v>34</v>
      </c>
      <c r="Z365" s="13" t="s">
        <v>34</v>
      </c>
      <c r="AA365" s="13" t="s">
        <v>34</v>
      </c>
      <c r="AB365" s="13" t="s">
        <v>34</v>
      </c>
      <c r="AC365" s="13" t="s">
        <v>34</v>
      </c>
      <c r="AD365" s="13" t="s">
        <v>34</v>
      </c>
    </row>
    <row r="366" spans="1:30">
      <c r="A366" s="29" t="s">
        <v>317</v>
      </c>
      <c r="B366" s="31">
        <v>0.17</v>
      </c>
      <c r="C366" s="31">
        <v>1.6000000000000001E-3</v>
      </c>
      <c r="D366" s="31">
        <v>4.7000000000000002E-3</v>
      </c>
      <c r="E366" s="42" t="s">
        <v>318</v>
      </c>
      <c r="F366" s="13" t="s">
        <v>34</v>
      </c>
      <c r="G366" s="13" t="s">
        <v>34</v>
      </c>
      <c r="H366" s="13" t="s">
        <v>34</v>
      </c>
      <c r="I366" s="13" t="s">
        <v>34</v>
      </c>
      <c r="J366" s="13" t="s">
        <v>34</v>
      </c>
      <c r="K366" s="13" t="s">
        <v>34</v>
      </c>
      <c r="L366" s="13" t="s">
        <v>34</v>
      </c>
      <c r="M366" s="13" t="s">
        <v>34</v>
      </c>
      <c r="N366" s="13" t="s">
        <v>34</v>
      </c>
      <c r="O366" s="13" t="s">
        <v>34</v>
      </c>
      <c r="P366" s="13" t="s">
        <v>34</v>
      </c>
      <c r="Q366" s="13" t="s">
        <v>34</v>
      </c>
      <c r="R366" s="13" t="s">
        <v>34</v>
      </c>
      <c r="S366" s="13" t="s">
        <v>34</v>
      </c>
      <c r="T366" s="13" t="s">
        <v>34</v>
      </c>
      <c r="U366" s="13" t="s">
        <v>34</v>
      </c>
      <c r="V366" s="13" t="s">
        <v>34</v>
      </c>
      <c r="W366" s="13" t="s">
        <v>34</v>
      </c>
      <c r="X366" s="13" t="s">
        <v>34</v>
      </c>
      <c r="Y366" s="13" t="s">
        <v>34</v>
      </c>
      <c r="Z366" s="13" t="s">
        <v>34</v>
      </c>
      <c r="AA366" s="13" t="s">
        <v>34</v>
      </c>
      <c r="AB366" s="13" t="s">
        <v>34</v>
      </c>
      <c r="AC366" s="13" t="s">
        <v>34</v>
      </c>
      <c r="AD366" s="13" t="s">
        <v>34</v>
      </c>
    </row>
    <row r="367" spans="1:30">
      <c r="A367" s="29" t="s">
        <v>319</v>
      </c>
      <c r="B367" s="31">
        <v>2.1000000000000001E-2</v>
      </c>
      <c r="C367" s="31">
        <v>1.6000000000000001E-3</v>
      </c>
      <c r="D367" s="31">
        <v>5.0000000000000001E-4</v>
      </c>
      <c r="E367" s="42" t="s">
        <v>318</v>
      </c>
      <c r="F367" s="13" t="s">
        <v>34</v>
      </c>
      <c r="G367" s="13" t="s">
        <v>34</v>
      </c>
      <c r="H367" s="13" t="s">
        <v>34</v>
      </c>
      <c r="I367" s="13" t="s">
        <v>34</v>
      </c>
      <c r="J367" s="13" t="s">
        <v>34</v>
      </c>
      <c r="K367" s="13" t="s">
        <v>34</v>
      </c>
      <c r="L367" s="13" t="s">
        <v>34</v>
      </c>
      <c r="M367" s="13" t="s">
        <v>34</v>
      </c>
      <c r="N367" s="13" t="s">
        <v>34</v>
      </c>
      <c r="O367" s="13" t="s">
        <v>34</v>
      </c>
      <c r="P367" s="13" t="s">
        <v>34</v>
      </c>
      <c r="Q367" s="13" t="s">
        <v>34</v>
      </c>
      <c r="R367" s="13" t="s">
        <v>34</v>
      </c>
      <c r="S367" s="13" t="s">
        <v>34</v>
      </c>
      <c r="T367" s="13" t="s">
        <v>34</v>
      </c>
      <c r="U367" s="13" t="s">
        <v>34</v>
      </c>
      <c r="V367" s="13" t="s">
        <v>34</v>
      </c>
      <c r="W367" s="13" t="s">
        <v>34</v>
      </c>
      <c r="X367" s="13" t="s">
        <v>34</v>
      </c>
      <c r="Y367" s="13" t="s">
        <v>34</v>
      </c>
      <c r="Z367" s="13" t="s">
        <v>34</v>
      </c>
      <c r="AA367" s="13" t="s">
        <v>34</v>
      </c>
      <c r="AB367" s="13" t="s">
        <v>34</v>
      </c>
      <c r="AC367" s="13" t="s">
        <v>34</v>
      </c>
      <c r="AD367" s="13" t="s">
        <v>34</v>
      </c>
    </row>
    <row r="368" spans="1:30">
      <c r="A368" s="29" t="s">
        <v>320</v>
      </c>
      <c r="B368" s="31">
        <v>4.3999999999999997E-2</v>
      </c>
      <c r="C368" s="31">
        <v>2.5399999999999999E-2</v>
      </c>
      <c r="D368" s="31">
        <v>1.1000000000000001E-3</v>
      </c>
      <c r="E368" s="42" t="s">
        <v>318</v>
      </c>
      <c r="F368" s="13" t="s">
        <v>34</v>
      </c>
      <c r="G368" s="13" t="s">
        <v>34</v>
      </c>
      <c r="H368" s="13" t="s">
        <v>34</v>
      </c>
      <c r="I368" s="13" t="s">
        <v>34</v>
      </c>
      <c r="J368" s="13" t="s">
        <v>34</v>
      </c>
      <c r="K368" s="13" t="s">
        <v>34</v>
      </c>
      <c r="L368" s="13" t="s">
        <v>34</v>
      </c>
      <c r="M368" s="13" t="s">
        <v>34</v>
      </c>
      <c r="N368" s="13" t="s">
        <v>34</v>
      </c>
      <c r="O368" s="13" t="s">
        <v>34</v>
      </c>
      <c r="P368" s="13" t="s">
        <v>34</v>
      </c>
      <c r="Q368" s="13" t="s">
        <v>34</v>
      </c>
      <c r="R368" s="13" t="s">
        <v>34</v>
      </c>
      <c r="S368" s="13" t="s">
        <v>34</v>
      </c>
      <c r="T368" s="13" t="s">
        <v>34</v>
      </c>
      <c r="U368" s="13" t="s">
        <v>34</v>
      </c>
      <c r="V368" s="13" t="s">
        <v>34</v>
      </c>
      <c r="W368" s="13" t="s">
        <v>34</v>
      </c>
      <c r="X368" s="13" t="s">
        <v>34</v>
      </c>
      <c r="Y368" s="13" t="s">
        <v>34</v>
      </c>
      <c r="Z368" s="13" t="s">
        <v>34</v>
      </c>
      <c r="AA368" s="13" t="s">
        <v>34</v>
      </c>
      <c r="AB368" s="13" t="s">
        <v>34</v>
      </c>
      <c r="AC368" s="13" t="s">
        <v>34</v>
      </c>
      <c r="AD368" s="13" t="s">
        <v>34</v>
      </c>
    </row>
    <row r="369" spans="1:30">
      <c r="A369" s="32" t="s">
        <v>142</v>
      </c>
      <c r="B369" s="89">
        <v>0.69799999999999995</v>
      </c>
      <c r="C369" s="89">
        <v>0</v>
      </c>
      <c r="D369" s="89">
        <v>2.1499999999999998E-2</v>
      </c>
      <c r="E369" s="45" t="s">
        <v>318</v>
      </c>
      <c r="F369" s="13" t="s">
        <v>34</v>
      </c>
      <c r="G369" s="13" t="s">
        <v>34</v>
      </c>
      <c r="H369" s="13" t="s">
        <v>34</v>
      </c>
      <c r="I369" s="13" t="s">
        <v>34</v>
      </c>
      <c r="J369" s="13" t="s">
        <v>34</v>
      </c>
      <c r="K369" s="13" t="s">
        <v>34</v>
      </c>
      <c r="L369" s="13" t="s">
        <v>34</v>
      </c>
      <c r="M369" s="13" t="s">
        <v>34</v>
      </c>
      <c r="N369" s="13" t="s">
        <v>34</v>
      </c>
      <c r="O369" s="13" t="s">
        <v>34</v>
      </c>
      <c r="P369" s="13" t="s">
        <v>34</v>
      </c>
      <c r="Q369" s="13" t="s">
        <v>34</v>
      </c>
      <c r="R369" s="13" t="s">
        <v>34</v>
      </c>
      <c r="S369" s="13" t="s">
        <v>34</v>
      </c>
      <c r="T369" s="13" t="s">
        <v>34</v>
      </c>
      <c r="U369" s="13" t="s">
        <v>34</v>
      </c>
      <c r="V369" s="13" t="s">
        <v>34</v>
      </c>
      <c r="W369" s="13" t="s">
        <v>34</v>
      </c>
      <c r="X369" s="13" t="s">
        <v>34</v>
      </c>
      <c r="Y369" s="13" t="s">
        <v>34</v>
      </c>
      <c r="Z369" s="13" t="s">
        <v>34</v>
      </c>
      <c r="AA369" s="13" t="s">
        <v>34</v>
      </c>
      <c r="AB369" s="13" t="s">
        <v>34</v>
      </c>
      <c r="AC369" s="13" t="s">
        <v>34</v>
      </c>
      <c r="AD369" s="13" t="s">
        <v>34</v>
      </c>
    </row>
    <row r="370" spans="1:30">
      <c r="A370" s="13" t="s">
        <v>34</v>
      </c>
      <c r="B370" s="13" t="s">
        <v>34</v>
      </c>
      <c r="C370" s="13" t="s">
        <v>34</v>
      </c>
      <c r="D370" s="13" t="s">
        <v>34</v>
      </c>
      <c r="E370" s="13" t="s">
        <v>34</v>
      </c>
      <c r="F370" s="13" t="s">
        <v>34</v>
      </c>
      <c r="G370" s="13" t="s">
        <v>34</v>
      </c>
      <c r="H370" s="13" t="s">
        <v>34</v>
      </c>
      <c r="I370" s="13" t="s">
        <v>34</v>
      </c>
      <c r="J370" s="13" t="s">
        <v>34</v>
      </c>
      <c r="K370" s="13" t="s">
        <v>34</v>
      </c>
      <c r="L370" s="13" t="s">
        <v>34</v>
      </c>
      <c r="M370" s="13" t="s">
        <v>34</v>
      </c>
      <c r="N370" s="13" t="s">
        <v>34</v>
      </c>
      <c r="O370" s="13" t="s">
        <v>34</v>
      </c>
      <c r="P370" s="13" t="s">
        <v>34</v>
      </c>
      <c r="Q370" s="13" t="s">
        <v>34</v>
      </c>
      <c r="R370" s="13" t="s">
        <v>34</v>
      </c>
      <c r="S370" s="13" t="s">
        <v>34</v>
      </c>
      <c r="T370" s="13" t="s">
        <v>34</v>
      </c>
      <c r="U370" s="13" t="s">
        <v>34</v>
      </c>
      <c r="V370" s="13" t="s">
        <v>34</v>
      </c>
      <c r="W370" s="13" t="s">
        <v>34</v>
      </c>
      <c r="X370" s="13" t="s">
        <v>34</v>
      </c>
      <c r="Y370" s="13" t="s">
        <v>34</v>
      </c>
      <c r="Z370" s="13" t="s">
        <v>34</v>
      </c>
      <c r="AA370" s="13" t="s">
        <v>34</v>
      </c>
      <c r="AB370" s="13" t="s">
        <v>34</v>
      </c>
      <c r="AC370" s="13" t="s">
        <v>34</v>
      </c>
      <c r="AD370" s="13" t="s">
        <v>34</v>
      </c>
    </row>
    <row r="371" spans="1:30">
      <c r="A371" s="18" t="s">
        <v>321</v>
      </c>
      <c r="B371" s="19" t="s">
        <v>34</v>
      </c>
      <c r="C371" s="19" t="s">
        <v>34</v>
      </c>
      <c r="D371" s="19" t="s">
        <v>34</v>
      </c>
      <c r="E371" s="19" t="s">
        <v>34</v>
      </c>
      <c r="F371" s="19" t="s">
        <v>34</v>
      </c>
      <c r="G371" s="19" t="s">
        <v>34</v>
      </c>
      <c r="H371" s="19" t="s">
        <v>34</v>
      </c>
      <c r="I371" s="13" t="s">
        <v>34</v>
      </c>
      <c r="J371" s="13" t="s">
        <v>34</v>
      </c>
      <c r="K371" s="13" t="s">
        <v>34</v>
      </c>
      <c r="L371" s="13" t="s">
        <v>34</v>
      </c>
      <c r="M371" s="13" t="s">
        <v>34</v>
      </c>
      <c r="N371" s="13" t="s">
        <v>34</v>
      </c>
      <c r="O371" s="13" t="s">
        <v>34</v>
      </c>
      <c r="P371" s="13" t="s">
        <v>34</v>
      </c>
      <c r="Q371" s="13" t="s">
        <v>34</v>
      </c>
      <c r="R371" s="13" t="s">
        <v>34</v>
      </c>
      <c r="S371" s="13" t="s">
        <v>34</v>
      </c>
      <c r="T371" s="13" t="s">
        <v>34</v>
      </c>
      <c r="U371" s="13" t="s">
        <v>34</v>
      </c>
      <c r="V371" s="13" t="s">
        <v>34</v>
      </c>
      <c r="W371" s="13" t="s">
        <v>34</v>
      </c>
      <c r="X371" s="13" t="s">
        <v>34</v>
      </c>
      <c r="Y371" s="13" t="s">
        <v>34</v>
      </c>
      <c r="Z371" s="13" t="s">
        <v>34</v>
      </c>
      <c r="AA371" s="13" t="s">
        <v>34</v>
      </c>
      <c r="AB371" s="13" t="s">
        <v>34</v>
      </c>
      <c r="AC371" s="13" t="s">
        <v>34</v>
      </c>
      <c r="AD371" s="13" t="s">
        <v>34</v>
      </c>
    </row>
    <row r="372" spans="1:30">
      <c r="A372" s="95" t="s">
        <v>322</v>
      </c>
      <c r="B372" s="22" t="s">
        <v>323</v>
      </c>
      <c r="C372" s="13" t="s">
        <v>34</v>
      </c>
      <c r="D372" s="13" t="s">
        <v>34</v>
      </c>
      <c r="E372" s="13" t="s">
        <v>34</v>
      </c>
      <c r="F372" s="13" t="s">
        <v>34</v>
      </c>
      <c r="G372" s="13" t="s">
        <v>34</v>
      </c>
      <c r="H372" s="13" t="s">
        <v>34</v>
      </c>
      <c r="I372" s="13" t="s">
        <v>34</v>
      </c>
      <c r="J372" s="13" t="s">
        <v>34</v>
      </c>
      <c r="K372" s="13" t="s">
        <v>34</v>
      </c>
      <c r="L372" s="13" t="s">
        <v>34</v>
      </c>
      <c r="M372" s="13" t="s">
        <v>34</v>
      </c>
      <c r="N372" s="13" t="s">
        <v>34</v>
      </c>
      <c r="O372" s="13" t="s">
        <v>34</v>
      </c>
      <c r="P372" s="13" t="s">
        <v>34</v>
      </c>
      <c r="Q372" s="13" t="s">
        <v>34</v>
      </c>
      <c r="R372" s="13" t="s">
        <v>34</v>
      </c>
      <c r="S372" s="13" t="s">
        <v>34</v>
      </c>
      <c r="T372" s="13" t="s">
        <v>34</v>
      </c>
      <c r="U372" s="13" t="s">
        <v>34</v>
      </c>
      <c r="V372" s="13" t="s">
        <v>34</v>
      </c>
      <c r="W372" s="13" t="s">
        <v>34</v>
      </c>
      <c r="X372" s="13" t="s">
        <v>34</v>
      </c>
      <c r="Y372" s="13" t="s">
        <v>34</v>
      </c>
      <c r="Z372" s="13" t="s">
        <v>34</v>
      </c>
      <c r="AA372" s="13" t="s">
        <v>34</v>
      </c>
      <c r="AB372" s="13" t="s">
        <v>34</v>
      </c>
      <c r="AC372" s="13" t="s">
        <v>34</v>
      </c>
      <c r="AD372" s="13" t="s">
        <v>34</v>
      </c>
    </row>
    <row r="373" spans="1:30">
      <c r="A373" s="137" t="s">
        <v>324</v>
      </c>
      <c r="B373" s="138">
        <v>3.5000000000000003E-2</v>
      </c>
      <c r="C373" s="135" t="s">
        <v>34</v>
      </c>
      <c r="D373" s="13" t="s">
        <v>34</v>
      </c>
      <c r="E373" s="13" t="s">
        <v>34</v>
      </c>
      <c r="F373" s="13" t="s">
        <v>34</v>
      </c>
      <c r="G373" s="13" t="s">
        <v>34</v>
      </c>
      <c r="H373" s="13" t="s">
        <v>34</v>
      </c>
      <c r="I373" s="13" t="s">
        <v>34</v>
      </c>
      <c r="J373" s="13" t="s">
        <v>34</v>
      </c>
      <c r="K373" s="13" t="s">
        <v>34</v>
      </c>
      <c r="L373" s="13" t="s">
        <v>34</v>
      </c>
      <c r="M373" s="13" t="s">
        <v>34</v>
      </c>
      <c r="N373" s="13" t="s">
        <v>34</v>
      </c>
      <c r="O373" s="13" t="s">
        <v>34</v>
      </c>
      <c r="P373" s="13" t="s">
        <v>34</v>
      </c>
      <c r="Q373" s="13" t="s">
        <v>34</v>
      </c>
      <c r="R373" s="13" t="s">
        <v>34</v>
      </c>
      <c r="S373" s="13" t="s">
        <v>34</v>
      </c>
      <c r="T373" s="13" t="s">
        <v>34</v>
      </c>
      <c r="U373" s="13" t="s">
        <v>34</v>
      </c>
      <c r="V373" s="13" t="s">
        <v>34</v>
      </c>
      <c r="W373" s="13" t="s">
        <v>34</v>
      </c>
      <c r="X373" s="13" t="s">
        <v>34</v>
      </c>
      <c r="Y373" s="13" t="s">
        <v>34</v>
      </c>
      <c r="Z373" s="13" t="s">
        <v>34</v>
      </c>
      <c r="AA373" s="13" t="s">
        <v>34</v>
      </c>
      <c r="AB373" s="13" t="s">
        <v>34</v>
      </c>
      <c r="AC373" s="13" t="s">
        <v>34</v>
      </c>
      <c r="AD373" s="13" t="s">
        <v>34</v>
      </c>
    </row>
    <row r="374" spans="1:30">
      <c r="A374" s="32" t="s">
        <v>325</v>
      </c>
      <c r="B374" s="139">
        <v>2.5000000000000001E-2</v>
      </c>
      <c r="C374" s="13" t="s">
        <v>34</v>
      </c>
      <c r="D374" s="13" t="s">
        <v>34</v>
      </c>
      <c r="E374" s="13" t="s">
        <v>34</v>
      </c>
      <c r="F374" s="13" t="s">
        <v>34</v>
      </c>
      <c r="G374" s="13" t="s">
        <v>34</v>
      </c>
      <c r="H374" s="13" t="s">
        <v>34</v>
      </c>
      <c r="I374" s="13" t="s">
        <v>34</v>
      </c>
      <c r="J374" s="13" t="s">
        <v>34</v>
      </c>
      <c r="K374" s="13" t="s">
        <v>34</v>
      </c>
      <c r="L374" s="13" t="s">
        <v>34</v>
      </c>
      <c r="M374" s="13" t="s">
        <v>34</v>
      </c>
      <c r="N374" s="13" t="s">
        <v>34</v>
      </c>
      <c r="O374" s="13" t="s">
        <v>34</v>
      </c>
      <c r="P374" s="13" t="s">
        <v>34</v>
      </c>
      <c r="Q374" s="13" t="s">
        <v>34</v>
      </c>
      <c r="R374" s="13" t="s">
        <v>34</v>
      </c>
      <c r="S374" s="13" t="s">
        <v>34</v>
      </c>
      <c r="T374" s="13" t="s">
        <v>34</v>
      </c>
      <c r="U374" s="13" t="s">
        <v>34</v>
      </c>
      <c r="V374" s="13" t="s">
        <v>34</v>
      </c>
      <c r="W374" s="13" t="s">
        <v>34</v>
      </c>
      <c r="X374" s="13" t="s">
        <v>34</v>
      </c>
      <c r="Y374" s="13" t="s">
        <v>34</v>
      </c>
      <c r="Z374" s="13" t="s">
        <v>34</v>
      </c>
      <c r="AA374" s="13" t="s">
        <v>34</v>
      </c>
      <c r="AB374" s="13" t="s">
        <v>34</v>
      </c>
      <c r="AC374" s="13" t="s">
        <v>34</v>
      </c>
      <c r="AD374" s="13" t="s">
        <v>34</v>
      </c>
    </row>
    <row r="375" spans="1:30">
      <c r="A375" s="122" t="s">
        <v>326</v>
      </c>
      <c r="B375" s="122" t="s">
        <v>34</v>
      </c>
      <c r="C375" s="122" t="s">
        <v>34</v>
      </c>
      <c r="D375" s="122" t="s">
        <v>34</v>
      </c>
      <c r="E375" s="122" t="s">
        <v>34</v>
      </c>
      <c r="F375" s="13" t="s">
        <v>34</v>
      </c>
      <c r="G375" s="13" t="s">
        <v>34</v>
      </c>
      <c r="H375" s="13" t="s">
        <v>34</v>
      </c>
      <c r="I375" s="13" t="s">
        <v>34</v>
      </c>
      <c r="J375" s="13" t="s">
        <v>34</v>
      </c>
      <c r="K375" s="13" t="s">
        <v>34</v>
      </c>
      <c r="L375" s="13" t="s">
        <v>34</v>
      </c>
      <c r="M375" s="13" t="s">
        <v>34</v>
      </c>
      <c r="N375" s="13" t="s">
        <v>34</v>
      </c>
      <c r="O375" s="13" t="s">
        <v>34</v>
      </c>
      <c r="P375" s="13" t="s">
        <v>34</v>
      </c>
      <c r="Q375" s="13" t="s">
        <v>34</v>
      </c>
      <c r="R375" s="13" t="s">
        <v>34</v>
      </c>
      <c r="S375" s="13" t="s">
        <v>34</v>
      </c>
      <c r="T375" s="13" t="s">
        <v>34</v>
      </c>
      <c r="U375" s="13" t="s">
        <v>34</v>
      </c>
      <c r="V375" s="13" t="s">
        <v>34</v>
      </c>
      <c r="W375" s="13" t="s">
        <v>34</v>
      </c>
      <c r="X375" s="13" t="s">
        <v>34</v>
      </c>
      <c r="Y375" s="13" t="s">
        <v>34</v>
      </c>
      <c r="Z375" s="13" t="s">
        <v>34</v>
      </c>
      <c r="AA375" s="13" t="s">
        <v>34</v>
      </c>
      <c r="AB375" s="13" t="s">
        <v>34</v>
      </c>
      <c r="AC375" s="13" t="s">
        <v>34</v>
      </c>
      <c r="AD375" s="13" t="s">
        <v>34</v>
      </c>
    </row>
    <row r="376" spans="1:30">
      <c r="A376" s="308" t="s">
        <v>327</v>
      </c>
      <c r="B376" s="308"/>
      <c r="C376" s="308"/>
      <c r="D376" s="308"/>
      <c r="E376" s="308"/>
      <c r="F376" s="14"/>
      <c r="G376" s="14"/>
      <c r="H376" s="13" t="s">
        <v>34</v>
      </c>
      <c r="I376" s="13" t="s">
        <v>34</v>
      </c>
      <c r="J376" s="13" t="s">
        <v>34</v>
      </c>
      <c r="K376" s="13" t="s">
        <v>34</v>
      </c>
      <c r="L376" s="13" t="s">
        <v>34</v>
      </c>
      <c r="M376" s="13" t="s">
        <v>34</v>
      </c>
      <c r="N376" s="13" t="s">
        <v>34</v>
      </c>
      <c r="O376" s="13" t="s">
        <v>34</v>
      </c>
      <c r="P376" s="13" t="s">
        <v>34</v>
      </c>
      <c r="Q376" s="13" t="s">
        <v>34</v>
      </c>
      <c r="R376" s="13" t="s">
        <v>34</v>
      </c>
      <c r="S376" s="13" t="s">
        <v>34</v>
      </c>
      <c r="T376" s="13" t="s">
        <v>34</v>
      </c>
      <c r="U376" s="13" t="s">
        <v>34</v>
      </c>
      <c r="V376" s="13" t="s">
        <v>34</v>
      </c>
      <c r="W376" s="13" t="s">
        <v>34</v>
      </c>
      <c r="X376" s="13" t="s">
        <v>34</v>
      </c>
      <c r="Y376" s="13" t="s">
        <v>34</v>
      </c>
      <c r="Z376" s="13" t="s">
        <v>34</v>
      </c>
      <c r="AA376" s="13" t="s">
        <v>34</v>
      </c>
      <c r="AB376" s="13" t="s">
        <v>34</v>
      </c>
      <c r="AC376" s="13" t="s">
        <v>34</v>
      </c>
      <c r="AD376" s="13" t="s">
        <v>34</v>
      </c>
    </row>
    <row r="377" spans="1:30">
      <c r="A377" s="13" t="s">
        <v>34</v>
      </c>
      <c r="B377" s="13" t="s">
        <v>34</v>
      </c>
      <c r="C377" s="13" t="s">
        <v>34</v>
      </c>
      <c r="D377" s="13" t="s">
        <v>34</v>
      </c>
      <c r="E377" s="13" t="s">
        <v>34</v>
      </c>
      <c r="F377" s="13" t="s">
        <v>34</v>
      </c>
      <c r="G377" s="13" t="s">
        <v>34</v>
      </c>
      <c r="H377" s="13" t="s">
        <v>34</v>
      </c>
      <c r="I377" s="13" t="s">
        <v>34</v>
      </c>
      <c r="J377" s="13" t="s">
        <v>34</v>
      </c>
      <c r="K377" s="13" t="s">
        <v>34</v>
      </c>
      <c r="L377" s="13" t="s">
        <v>34</v>
      </c>
      <c r="M377" s="13" t="s">
        <v>34</v>
      </c>
      <c r="N377" s="13" t="s">
        <v>34</v>
      </c>
      <c r="O377" s="13" t="s">
        <v>34</v>
      </c>
      <c r="P377" s="13" t="s">
        <v>34</v>
      </c>
      <c r="Q377" s="13" t="s">
        <v>34</v>
      </c>
      <c r="R377" s="13" t="s">
        <v>34</v>
      </c>
      <c r="S377" s="13" t="s">
        <v>34</v>
      </c>
      <c r="T377" s="13" t="s">
        <v>34</v>
      </c>
      <c r="U377" s="13" t="s">
        <v>34</v>
      </c>
      <c r="V377" s="13" t="s">
        <v>34</v>
      </c>
      <c r="W377" s="13" t="s">
        <v>34</v>
      </c>
      <c r="X377" s="13" t="s">
        <v>34</v>
      </c>
      <c r="Y377" s="13" t="s">
        <v>34</v>
      </c>
      <c r="Z377" s="13" t="s">
        <v>34</v>
      </c>
      <c r="AA377" s="13" t="s">
        <v>34</v>
      </c>
      <c r="AB377" s="13" t="s">
        <v>34</v>
      </c>
      <c r="AC377" s="13" t="s">
        <v>34</v>
      </c>
      <c r="AD377" s="13" t="s">
        <v>34</v>
      </c>
    </row>
    <row r="378" spans="1:30">
      <c r="A378" s="18" t="s">
        <v>328</v>
      </c>
      <c r="B378" s="19" t="s">
        <v>34</v>
      </c>
      <c r="C378" s="19" t="s">
        <v>34</v>
      </c>
      <c r="D378" s="19" t="s">
        <v>34</v>
      </c>
      <c r="E378" s="19" t="s">
        <v>34</v>
      </c>
      <c r="F378" s="19" t="s">
        <v>34</v>
      </c>
      <c r="G378" s="19" t="s">
        <v>34</v>
      </c>
      <c r="H378" s="19" t="s">
        <v>34</v>
      </c>
      <c r="I378" s="13" t="s">
        <v>34</v>
      </c>
      <c r="J378" s="13" t="s">
        <v>34</v>
      </c>
      <c r="K378" s="13" t="s">
        <v>34</v>
      </c>
      <c r="L378" s="13" t="s">
        <v>34</v>
      </c>
      <c r="M378" s="13" t="s">
        <v>34</v>
      </c>
      <c r="N378" s="13" t="s">
        <v>34</v>
      </c>
      <c r="O378" s="13" t="s">
        <v>34</v>
      </c>
      <c r="P378" s="13" t="s">
        <v>34</v>
      </c>
      <c r="Q378" s="13" t="s">
        <v>34</v>
      </c>
      <c r="R378" s="13" t="s">
        <v>34</v>
      </c>
      <c r="S378" s="13" t="s">
        <v>34</v>
      </c>
      <c r="T378" s="13" t="s">
        <v>34</v>
      </c>
      <c r="U378" s="13" t="s">
        <v>34</v>
      </c>
      <c r="V378" s="13" t="s">
        <v>34</v>
      </c>
      <c r="W378" s="13" t="s">
        <v>34</v>
      </c>
      <c r="X378" s="13" t="s">
        <v>34</v>
      </c>
      <c r="Y378" s="13" t="s">
        <v>34</v>
      </c>
      <c r="Z378" s="13" t="s">
        <v>34</v>
      </c>
      <c r="AA378" s="13" t="s">
        <v>34</v>
      </c>
      <c r="AB378" s="13" t="s">
        <v>34</v>
      </c>
      <c r="AC378" s="13" t="s">
        <v>34</v>
      </c>
      <c r="AD378" s="13" t="s">
        <v>34</v>
      </c>
    </row>
    <row r="379" spans="1:30" ht="15">
      <c r="A379" s="15" t="s">
        <v>34</v>
      </c>
      <c r="B379" s="14"/>
      <c r="C379" s="309" t="s">
        <v>329</v>
      </c>
      <c r="D379" s="310"/>
      <c r="E379" s="310"/>
      <c r="F379" s="310"/>
      <c r="G379" s="310"/>
      <c r="H379" s="311"/>
      <c r="I379" s="15" t="s">
        <v>34</v>
      </c>
      <c r="J379" s="15" t="s">
        <v>34</v>
      </c>
      <c r="K379" s="13" t="s">
        <v>34</v>
      </c>
      <c r="L379" s="13" t="s">
        <v>34</v>
      </c>
      <c r="M379" s="13" t="s">
        <v>34</v>
      </c>
      <c r="N379" s="13" t="s">
        <v>34</v>
      </c>
      <c r="O379" s="13" t="s">
        <v>34</v>
      </c>
      <c r="P379" s="13" t="s">
        <v>34</v>
      </c>
      <c r="Q379" s="13" t="s">
        <v>34</v>
      </c>
      <c r="R379" s="13" t="s">
        <v>34</v>
      </c>
      <c r="S379" s="13" t="s">
        <v>34</v>
      </c>
      <c r="T379" s="13" t="s">
        <v>34</v>
      </c>
      <c r="U379" s="13" t="s">
        <v>34</v>
      </c>
      <c r="V379" s="13" t="s">
        <v>34</v>
      </c>
      <c r="W379" s="13" t="s">
        <v>34</v>
      </c>
      <c r="X379" s="13" t="s">
        <v>34</v>
      </c>
      <c r="Y379" s="13" t="s">
        <v>34</v>
      </c>
      <c r="Z379" s="13" t="s">
        <v>34</v>
      </c>
      <c r="AA379" s="13" t="s">
        <v>34</v>
      </c>
      <c r="AB379" s="13" t="s">
        <v>34</v>
      </c>
      <c r="AC379" s="13" t="s">
        <v>34</v>
      </c>
      <c r="AD379" s="13" t="s">
        <v>34</v>
      </c>
    </row>
    <row r="380" spans="1:30" ht="91.5">
      <c r="A380" s="140" t="s">
        <v>330</v>
      </c>
      <c r="B380" s="140" t="s">
        <v>331</v>
      </c>
      <c r="C380" s="141" t="s">
        <v>332</v>
      </c>
      <c r="D380" s="141" t="s">
        <v>333</v>
      </c>
      <c r="E380" s="141" t="s">
        <v>334</v>
      </c>
      <c r="F380" s="141" t="s">
        <v>335</v>
      </c>
      <c r="G380" s="141" t="s">
        <v>336</v>
      </c>
      <c r="H380" s="142" t="s">
        <v>337</v>
      </c>
      <c r="I380" s="15" t="s">
        <v>34</v>
      </c>
      <c r="J380" s="15" t="s">
        <v>34</v>
      </c>
      <c r="K380" s="13" t="s">
        <v>34</v>
      </c>
      <c r="L380" s="13" t="s">
        <v>34</v>
      </c>
      <c r="M380" s="13" t="s">
        <v>34</v>
      </c>
      <c r="N380" s="13" t="s">
        <v>34</v>
      </c>
      <c r="O380" s="13" t="s">
        <v>34</v>
      </c>
      <c r="P380" s="13" t="s">
        <v>34</v>
      </c>
      <c r="Q380" s="13" t="s">
        <v>34</v>
      </c>
      <c r="R380" s="13" t="s">
        <v>34</v>
      </c>
      <c r="S380" s="13" t="s">
        <v>34</v>
      </c>
      <c r="T380" s="13" t="s">
        <v>34</v>
      </c>
      <c r="U380" s="13" t="s">
        <v>34</v>
      </c>
      <c r="V380" s="13" t="s">
        <v>34</v>
      </c>
      <c r="W380" s="13" t="s">
        <v>34</v>
      </c>
      <c r="X380" s="13" t="s">
        <v>34</v>
      </c>
      <c r="Y380" s="13" t="s">
        <v>34</v>
      </c>
      <c r="Z380" s="13" t="s">
        <v>34</v>
      </c>
      <c r="AA380" s="13" t="s">
        <v>34</v>
      </c>
      <c r="AB380" s="13" t="s">
        <v>34</v>
      </c>
      <c r="AC380" s="13" t="s">
        <v>34</v>
      </c>
      <c r="AD380" s="13" t="s">
        <v>34</v>
      </c>
    </row>
    <row r="381" spans="1:30">
      <c r="A381" s="26" t="s">
        <v>338</v>
      </c>
      <c r="B381" s="26" t="s">
        <v>338</v>
      </c>
      <c r="C381" s="31">
        <v>0.06</v>
      </c>
      <c r="D381" s="31">
        <v>0.02</v>
      </c>
      <c r="E381" s="31">
        <v>0.01</v>
      </c>
      <c r="F381" s="31" t="s">
        <v>339</v>
      </c>
      <c r="G381" s="31" t="s">
        <v>339</v>
      </c>
      <c r="H381" s="42" t="s">
        <v>339</v>
      </c>
      <c r="I381" s="135" t="s">
        <v>340</v>
      </c>
      <c r="J381" s="135"/>
      <c r="K381" s="135"/>
      <c r="L381" s="135"/>
      <c r="M381" s="13" t="s">
        <v>34</v>
      </c>
      <c r="N381" s="13" t="s">
        <v>34</v>
      </c>
      <c r="O381" s="13" t="s">
        <v>34</v>
      </c>
      <c r="P381" s="13" t="s">
        <v>34</v>
      </c>
      <c r="Q381" s="13" t="s">
        <v>34</v>
      </c>
      <c r="R381" s="13" t="s">
        <v>34</v>
      </c>
      <c r="S381" s="13" t="s">
        <v>34</v>
      </c>
      <c r="T381" s="13" t="s">
        <v>34</v>
      </c>
      <c r="U381" s="13" t="s">
        <v>34</v>
      </c>
      <c r="V381" s="13" t="s">
        <v>34</v>
      </c>
      <c r="W381" s="13" t="s">
        <v>34</v>
      </c>
      <c r="X381" s="13" t="s">
        <v>34</v>
      </c>
      <c r="Y381" s="13" t="s">
        <v>34</v>
      </c>
      <c r="Z381" s="13" t="s">
        <v>34</v>
      </c>
      <c r="AA381" s="13" t="s">
        <v>34</v>
      </c>
      <c r="AB381" s="13" t="s">
        <v>34</v>
      </c>
      <c r="AC381" s="13" t="s">
        <v>34</v>
      </c>
      <c r="AD381" s="13" t="s">
        <v>34</v>
      </c>
    </row>
    <row r="382" spans="1:30">
      <c r="A382" s="26" t="s">
        <v>341</v>
      </c>
      <c r="B382" s="26" t="s">
        <v>341</v>
      </c>
      <c r="C382" s="31">
        <v>0.04</v>
      </c>
      <c r="D382" s="31">
        <v>0.02</v>
      </c>
      <c r="E382" s="31">
        <v>0.01</v>
      </c>
      <c r="F382" s="31" t="s">
        <v>339</v>
      </c>
      <c r="G382" s="31" t="s">
        <v>339</v>
      </c>
      <c r="H382" s="42" t="s">
        <v>339</v>
      </c>
      <c r="I382" s="15" t="s">
        <v>34</v>
      </c>
      <c r="J382" s="15" t="s">
        <v>34</v>
      </c>
      <c r="K382" s="13" t="s">
        <v>34</v>
      </c>
      <c r="L382" s="13" t="s">
        <v>34</v>
      </c>
      <c r="M382" s="13" t="s">
        <v>34</v>
      </c>
      <c r="N382" s="13" t="s">
        <v>34</v>
      </c>
      <c r="O382" s="13" t="s">
        <v>34</v>
      </c>
      <c r="P382" s="13" t="s">
        <v>34</v>
      </c>
      <c r="Q382" s="13" t="s">
        <v>34</v>
      </c>
      <c r="R382" s="13" t="s">
        <v>34</v>
      </c>
      <c r="S382" s="13" t="s">
        <v>34</v>
      </c>
      <c r="T382" s="13" t="s">
        <v>34</v>
      </c>
      <c r="U382" s="13" t="s">
        <v>34</v>
      </c>
      <c r="V382" s="13" t="s">
        <v>34</v>
      </c>
      <c r="W382" s="13" t="s">
        <v>34</v>
      </c>
      <c r="X382" s="13" t="s">
        <v>34</v>
      </c>
      <c r="Y382" s="13" t="s">
        <v>34</v>
      </c>
      <c r="Z382" s="13" t="s">
        <v>34</v>
      </c>
      <c r="AA382" s="13" t="s">
        <v>34</v>
      </c>
      <c r="AB382" s="13" t="s">
        <v>34</v>
      </c>
      <c r="AC382" s="13" t="s">
        <v>34</v>
      </c>
      <c r="AD382" s="13" t="s">
        <v>34</v>
      </c>
    </row>
    <row r="383" spans="1:30">
      <c r="A383" s="26" t="s">
        <v>342</v>
      </c>
      <c r="B383" s="26" t="s">
        <v>342</v>
      </c>
      <c r="C383" s="31">
        <v>0.32</v>
      </c>
      <c r="D383" s="31">
        <v>0.02</v>
      </c>
      <c r="E383" s="31">
        <v>0.01</v>
      </c>
      <c r="F383" s="31" t="s">
        <v>339</v>
      </c>
      <c r="G383" s="31" t="s">
        <v>339</v>
      </c>
      <c r="H383" s="42" t="s">
        <v>339</v>
      </c>
      <c r="I383" s="15" t="s">
        <v>34</v>
      </c>
      <c r="J383" s="15" t="s">
        <v>34</v>
      </c>
      <c r="K383" s="13" t="s">
        <v>34</v>
      </c>
      <c r="L383" s="13" t="s">
        <v>34</v>
      </c>
      <c r="M383" s="13" t="s">
        <v>34</v>
      </c>
      <c r="N383" s="13" t="s">
        <v>34</v>
      </c>
      <c r="O383" s="13" t="s">
        <v>34</v>
      </c>
      <c r="P383" s="13" t="s">
        <v>34</v>
      </c>
      <c r="Q383" s="13" t="s">
        <v>34</v>
      </c>
      <c r="R383" s="13" t="s">
        <v>34</v>
      </c>
      <c r="S383" s="13" t="s">
        <v>34</v>
      </c>
      <c r="T383" s="13" t="s">
        <v>34</v>
      </c>
      <c r="U383" s="13" t="s">
        <v>34</v>
      </c>
      <c r="V383" s="13" t="s">
        <v>34</v>
      </c>
      <c r="W383" s="13" t="s">
        <v>34</v>
      </c>
      <c r="X383" s="13" t="s">
        <v>34</v>
      </c>
      <c r="Y383" s="13" t="s">
        <v>34</v>
      </c>
      <c r="Z383" s="13" t="s">
        <v>34</v>
      </c>
      <c r="AA383" s="13" t="s">
        <v>34</v>
      </c>
      <c r="AB383" s="13" t="s">
        <v>34</v>
      </c>
      <c r="AC383" s="13" t="s">
        <v>34</v>
      </c>
      <c r="AD383" s="13" t="s">
        <v>34</v>
      </c>
    </row>
    <row r="384" spans="1:30">
      <c r="A384" s="26" t="s">
        <v>343</v>
      </c>
      <c r="B384" s="26" t="s">
        <v>343</v>
      </c>
      <c r="C384" s="31">
        <v>0.18</v>
      </c>
      <c r="D384" s="31">
        <v>0.02</v>
      </c>
      <c r="E384" s="31">
        <v>0.01</v>
      </c>
      <c r="F384" s="31" t="s">
        <v>339</v>
      </c>
      <c r="G384" s="31" t="s">
        <v>339</v>
      </c>
      <c r="H384" s="42" t="s">
        <v>339</v>
      </c>
      <c r="I384" s="15" t="s">
        <v>34</v>
      </c>
      <c r="J384" s="15" t="s">
        <v>34</v>
      </c>
      <c r="K384" s="13" t="s">
        <v>34</v>
      </c>
      <c r="L384" s="13" t="s">
        <v>34</v>
      </c>
      <c r="M384" s="13" t="s">
        <v>34</v>
      </c>
      <c r="N384" s="13" t="s">
        <v>34</v>
      </c>
      <c r="O384" s="13" t="s">
        <v>34</v>
      </c>
      <c r="P384" s="13" t="s">
        <v>34</v>
      </c>
      <c r="Q384" s="13" t="s">
        <v>34</v>
      </c>
      <c r="R384" s="13" t="s">
        <v>34</v>
      </c>
      <c r="S384" s="13" t="s">
        <v>34</v>
      </c>
      <c r="T384" s="13" t="s">
        <v>34</v>
      </c>
      <c r="U384" s="13" t="s">
        <v>34</v>
      </c>
      <c r="V384" s="13" t="s">
        <v>34</v>
      </c>
      <c r="W384" s="13" t="s">
        <v>34</v>
      </c>
      <c r="X384" s="13" t="s">
        <v>34</v>
      </c>
      <c r="Y384" s="13" t="s">
        <v>34</v>
      </c>
      <c r="Z384" s="13" t="s">
        <v>34</v>
      </c>
      <c r="AA384" s="13" t="s">
        <v>34</v>
      </c>
      <c r="AB384" s="13" t="s">
        <v>34</v>
      </c>
      <c r="AC384" s="13" t="s">
        <v>34</v>
      </c>
      <c r="AD384" s="13" t="s">
        <v>34</v>
      </c>
    </row>
    <row r="385" spans="1:30">
      <c r="A385" s="26" t="s">
        <v>344</v>
      </c>
      <c r="B385" s="26" t="s">
        <v>344</v>
      </c>
      <c r="C385" s="31">
        <v>0.05</v>
      </c>
      <c r="D385" s="31">
        <v>0.02</v>
      </c>
      <c r="E385" s="31">
        <v>0.01</v>
      </c>
      <c r="F385" s="31" t="s">
        <v>339</v>
      </c>
      <c r="G385" s="31" t="s">
        <v>339</v>
      </c>
      <c r="H385" s="42" t="s">
        <v>339</v>
      </c>
      <c r="I385" s="15" t="s">
        <v>34</v>
      </c>
      <c r="J385" s="15" t="s">
        <v>34</v>
      </c>
      <c r="K385" s="13" t="s">
        <v>34</v>
      </c>
      <c r="L385" s="13" t="s">
        <v>34</v>
      </c>
      <c r="M385" s="13" t="s">
        <v>34</v>
      </c>
      <c r="N385" s="13" t="s">
        <v>34</v>
      </c>
      <c r="O385" s="13" t="s">
        <v>34</v>
      </c>
      <c r="P385" s="13" t="s">
        <v>34</v>
      </c>
      <c r="Q385" s="13" t="s">
        <v>34</v>
      </c>
      <c r="R385" s="13" t="s">
        <v>34</v>
      </c>
      <c r="S385" s="13" t="s">
        <v>34</v>
      </c>
      <c r="T385" s="13" t="s">
        <v>34</v>
      </c>
      <c r="U385" s="13" t="s">
        <v>34</v>
      </c>
      <c r="V385" s="13" t="s">
        <v>34</v>
      </c>
      <c r="W385" s="13" t="s">
        <v>34</v>
      </c>
      <c r="X385" s="13" t="s">
        <v>34</v>
      </c>
      <c r="Y385" s="13" t="s">
        <v>34</v>
      </c>
      <c r="Z385" s="13" t="s">
        <v>34</v>
      </c>
      <c r="AA385" s="13" t="s">
        <v>34</v>
      </c>
      <c r="AB385" s="13" t="s">
        <v>34</v>
      </c>
      <c r="AC385" s="13" t="s">
        <v>34</v>
      </c>
      <c r="AD385" s="13" t="s">
        <v>34</v>
      </c>
    </row>
    <row r="386" spans="1:30">
      <c r="A386" s="26" t="s">
        <v>345</v>
      </c>
      <c r="B386" s="26" t="s">
        <v>345</v>
      </c>
      <c r="C386" s="31">
        <v>0.21</v>
      </c>
      <c r="D386" s="31">
        <v>0.02</v>
      </c>
      <c r="E386" s="31">
        <v>2.8</v>
      </c>
      <c r="F386" s="31" t="s">
        <v>339</v>
      </c>
      <c r="G386" s="31" t="s">
        <v>339</v>
      </c>
      <c r="H386" s="42" t="s">
        <v>339</v>
      </c>
      <c r="I386" s="15" t="s">
        <v>34</v>
      </c>
      <c r="J386" s="15" t="s">
        <v>34</v>
      </c>
      <c r="K386" s="13" t="s">
        <v>34</v>
      </c>
      <c r="L386" s="13" t="s">
        <v>34</v>
      </c>
      <c r="M386" s="13" t="s">
        <v>34</v>
      </c>
      <c r="N386" s="13" t="s">
        <v>34</v>
      </c>
      <c r="O386" s="13" t="s">
        <v>34</v>
      </c>
      <c r="P386" s="13" t="s">
        <v>34</v>
      </c>
      <c r="Q386" s="13" t="s">
        <v>34</v>
      </c>
      <c r="R386" s="13" t="s">
        <v>34</v>
      </c>
      <c r="S386" s="13" t="s">
        <v>34</v>
      </c>
      <c r="T386" s="13" t="s">
        <v>34</v>
      </c>
      <c r="U386" s="13" t="s">
        <v>34</v>
      </c>
      <c r="V386" s="13" t="s">
        <v>34</v>
      </c>
      <c r="W386" s="13" t="s">
        <v>34</v>
      </c>
      <c r="X386" s="13" t="s">
        <v>34</v>
      </c>
      <c r="Y386" s="13" t="s">
        <v>34</v>
      </c>
      <c r="Z386" s="13" t="s">
        <v>34</v>
      </c>
      <c r="AA386" s="13" t="s">
        <v>34</v>
      </c>
      <c r="AB386" s="13" t="s">
        <v>34</v>
      </c>
      <c r="AC386" s="13" t="s">
        <v>34</v>
      </c>
      <c r="AD386" s="13" t="s">
        <v>34</v>
      </c>
    </row>
    <row r="387" spans="1:30">
      <c r="A387" s="26" t="s">
        <v>346</v>
      </c>
      <c r="B387" s="26" t="s">
        <v>346</v>
      </c>
      <c r="C387" s="31" t="s">
        <v>347</v>
      </c>
      <c r="D387" s="31">
        <v>0.02</v>
      </c>
      <c r="E387" s="31">
        <v>2.8</v>
      </c>
      <c r="F387" s="31" t="s">
        <v>339</v>
      </c>
      <c r="G387" s="31" t="s">
        <v>339</v>
      </c>
      <c r="H387" s="42" t="s">
        <v>339</v>
      </c>
      <c r="I387" s="15" t="s">
        <v>34</v>
      </c>
      <c r="J387" s="15" t="s">
        <v>34</v>
      </c>
      <c r="K387" s="13" t="s">
        <v>34</v>
      </c>
      <c r="L387" s="13" t="s">
        <v>34</v>
      </c>
      <c r="M387" s="13" t="s">
        <v>34</v>
      </c>
      <c r="N387" s="13" t="s">
        <v>34</v>
      </c>
      <c r="O387" s="13" t="s">
        <v>34</v>
      </c>
      <c r="P387" s="13" t="s">
        <v>34</v>
      </c>
      <c r="Q387" s="13" t="s">
        <v>34</v>
      </c>
      <c r="R387" s="13" t="s">
        <v>34</v>
      </c>
      <c r="S387" s="13" t="s">
        <v>34</v>
      </c>
      <c r="T387" s="13" t="s">
        <v>34</v>
      </c>
      <c r="U387" s="13" t="s">
        <v>34</v>
      </c>
      <c r="V387" s="13" t="s">
        <v>34</v>
      </c>
      <c r="W387" s="13" t="s">
        <v>34</v>
      </c>
      <c r="X387" s="13" t="s">
        <v>34</v>
      </c>
      <c r="Y387" s="13" t="s">
        <v>34</v>
      </c>
      <c r="Z387" s="13" t="s">
        <v>34</v>
      </c>
      <c r="AA387" s="13" t="s">
        <v>34</v>
      </c>
      <c r="AB387" s="13" t="s">
        <v>34</v>
      </c>
      <c r="AC387" s="13" t="s">
        <v>34</v>
      </c>
      <c r="AD387" s="13" t="s">
        <v>34</v>
      </c>
    </row>
    <row r="388" spans="1:30">
      <c r="A388" s="26" t="s">
        <v>348</v>
      </c>
      <c r="B388" s="26" t="s">
        <v>348</v>
      </c>
      <c r="C388" s="31">
        <v>0.23</v>
      </c>
      <c r="D388" s="31">
        <v>0.02</v>
      </c>
      <c r="E388" s="31">
        <v>2.0499999999999998</v>
      </c>
      <c r="F388" s="31" t="s">
        <v>339</v>
      </c>
      <c r="G388" s="31" t="s">
        <v>339</v>
      </c>
      <c r="H388" s="42" t="s">
        <v>339</v>
      </c>
      <c r="I388" s="15" t="s">
        <v>34</v>
      </c>
      <c r="J388" s="15" t="s">
        <v>34</v>
      </c>
      <c r="K388" s="13" t="s">
        <v>34</v>
      </c>
      <c r="L388" s="13" t="s">
        <v>34</v>
      </c>
      <c r="M388" s="13" t="s">
        <v>34</v>
      </c>
      <c r="N388" s="13" t="s">
        <v>34</v>
      </c>
      <c r="O388" s="13" t="s">
        <v>34</v>
      </c>
      <c r="P388" s="13" t="s">
        <v>34</v>
      </c>
      <c r="Q388" s="13" t="s">
        <v>34</v>
      </c>
      <c r="R388" s="13" t="s">
        <v>34</v>
      </c>
      <c r="S388" s="13" t="s">
        <v>34</v>
      </c>
      <c r="T388" s="13" t="s">
        <v>34</v>
      </c>
      <c r="U388" s="13" t="s">
        <v>34</v>
      </c>
      <c r="V388" s="13" t="s">
        <v>34</v>
      </c>
      <c r="W388" s="13" t="s">
        <v>34</v>
      </c>
      <c r="X388" s="13" t="s">
        <v>34</v>
      </c>
      <c r="Y388" s="13" t="s">
        <v>34</v>
      </c>
      <c r="Z388" s="13" t="s">
        <v>34</v>
      </c>
      <c r="AA388" s="13" t="s">
        <v>34</v>
      </c>
      <c r="AB388" s="13" t="s">
        <v>34</v>
      </c>
      <c r="AC388" s="13" t="s">
        <v>34</v>
      </c>
      <c r="AD388" s="13" t="s">
        <v>34</v>
      </c>
    </row>
    <row r="389" spans="1:30">
      <c r="A389" s="26" t="s">
        <v>349</v>
      </c>
      <c r="B389" s="26" t="s">
        <v>349</v>
      </c>
      <c r="C389" s="31" t="s">
        <v>347</v>
      </c>
      <c r="D389" s="31">
        <v>0.02</v>
      </c>
      <c r="E389" s="31">
        <v>2.8</v>
      </c>
      <c r="F389" s="31" t="s">
        <v>339</v>
      </c>
      <c r="G389" s="31" t="s">
        <v>339</v>
      </c>
      <c r="H389" s="42" t="s">
        <v>339</v>
      </c>
      <c r="I389" s="15" t="s">
        <v>34</v>
      </c>
      <c r="J389" s="15" t="s">
        <v>34</v>
      </c>
      <c r="K389" s="13" t="s">
        <v>34</v>
      </c>
      <c r="L389" s="13" t="s">
        <v>34</v>
      </c>
      <c r="M389" s="13" t="s">
        <v>34</v>
      </c>
      <c r="N389" s="13" t="s">
        <v>34</v>
      </c>
      <c r="O389" s="13" t="s">
        <v>34</v>
      </c>
      <c r="P389" s="13" t="s">
        <v>34</v>
      </c>
      <c r="Q389" s="13" t="s">
        <v>34</v>
      </c>
      <c r="R389" s="13" t="s">
        <v>34</v>
      </c>
      <c r="S389" s="13" t="s">
        <v>34</v>
      </c>
      <c r="T389" s="13" t="s">
        <v>34</v>
      </c>
      <c r="U389" s="13" t="s">
        <v>34</v>
      </c>
      <c r="V389" s="13" t="s">
        <v>34</v>
      </c>
      <c r="W389" s="13" t="s">
        <v>34</v>
      </c>
      <c r="X389" s="13" t="s">
        <v>34</v>
      </c>
      <c r="Y389" s="13" t="s">
        <v>34</v>
      </c>
      <c r="Z389" s="13" t="s">
        <v>34</v>
      </c>
      <c r="AA389" s="13" t="s">
        <v>34</v>
      </c>
      <c r="AB389" s="13" t="s">
        <v>34</v>
      </c>
      <c r="AC389" s="13" t="s">
        <v>34</v>
      </c>
      <c r="AD389" s="13" t="s">
        <v>34</v>
      </c>
    </row>
    <row r="390" spans="1:30">
      <c r="A390" s="26" t="s">
        <v>350</v>
      </c>
      <c r="B390" s="26" t="s">
        <v>350</v>
      </c>
      <c r="C390" s="31" t="s">
        <v>347</v>
      </c>
      <c r="D390" s="31">
        <v>0.02</v>
      </c>
      <c r="E390" s="31">
        <v>2.8</v>
      </c>
      <c r="F390" s="31" t="s">
        <v>339</v>
      </c>
      <c r="G390" s="31" t="s">
        <v>339</v>
      </c>
      <c r="H390" s="42" t="s">
        <v>339</v>
      </c>
      <c r="I390" s="15" t="s">
        <v>34</v>
      </c>
      <c r="J390" s="15" t="s">
        <v>34</v>
      </c>
      <c r="K390" s="13" t="s">
        <v>34</v>
      </c>
      <c r="L390" s="13" t="s">
        <v>34</v>
      </c>
      <c r="M390" s="13" t="s">
        <v>34</v>
      </c>
      <c r="N390" s="13" t="s">
        <v>34</v>
      </c>
      <c r="O390" s="13" t="s">
        <v>34</v>
      </c>
      <c r="P390" s="13" t="s">
        <v>34</v>
      </c>
      <c r="Q390" s="13" t="s">
        <v>34</v>
      </c>
      <c r="R390" s="13" t="s">
        <v>34</v>
      </c>
      <c r="S390" s="13" t="s">
        <v>34</v>
      </c>
      <c r="T390" s="13" t="s">
        <v>34</v>
      </c>
      <c r="U390" s="13" t="s">
        <v>34</v>
      </c>
      <c r="V390" s="13" t="s">
        <v>34</v>
      </c>
      <c r="W390" s="13" t="s">
        <v>34</v>
      </c>
      <c r="X390" s="13" t="s">
        <v>34</v>
      </c>
      <c r="Y390" s="13" t="s">
        <v>34</v>
      </c>
      <c r="Z390" s="13" t="s">
        <v>34</v>
      </c>
      <c r="AA390" s="13" t="s">
        <v>34</v>
      </c>
      <c r="AB390" s="13" t="s">
        <v>34</v>
      </c>
      <c r="AC390" s="13" t="s">
        <v>34</v>
      </c>
      <c r="AD390" s="13" t="s">
        <v>34</v>
      </c>
    </row>
    <row r="391" spans="1:30">
      <c r="A391" s="26" t="s">
        <v>351</v>
      </c>
      <c r="B391" s="26" t="s">
        <v>351</v>
      </c>
      <c r="C391" s="31" t="s">
        <v>347</v>
      </c>
      <c r="D391" s="31">
        <v>0.02</v>
      </c>
      <c r="E391" s="31">
        <v>3.02</v>
      </c>
      <c r="F391" s="31" t="s">
        <v>339</v>
      </c>
      <c r="G391" s="31" t="s">
        <v>339</v>
      </c>
      <c r="H391" s="42" t="s">
        <v>339</v>
      </c>
      <c r="I391" s="15" t="s">
        <v>34</v>
      </c>
      <c r="J391" s="15" t="s">
        <v>34</v>
      </c>
      <c r="K391" s="13" t="s">
        <v>34</v>
      </c>
      <c r="L391" s="13" t="s">
        <v>34</v>
      </c>
      <c r="M391" s="13" t="s">
        <v>34</v>
      </c>
      <c r="N391" s="13" t="s">
        <v>34</v>
      </c>
      <c r="O391" s="13" t="s">
        <v>34</v>
      </c>
      <c r="P391" s="13" t="s">
        <v>34</v>
      </c>
      <c r="Q391" s="13" t="s">
        <v>34</v>
      </c>
      <c r="R391" s="13" t="s">
        <v>34</v>
      </c>
      <c r="S391" s="13" t="s">
        <v>34</v>
      </c>
      <c r="T391" s="13" t="s">
        <v>34</v>
      </c>
      <c r="U391" s="13" t="s">
        <v>34</v>
      </c>
      <c r="V391" s="13" t="s">
        <v>34</v>
      </c>
      <c r="W391" s="13" t="s">
        <v>34</v>
      </c>
      <c r="X391" s="13" t="s">
        <v>34</v>
      </c>
      <c r="Y391" s="13" t="s">
        <v>34</v>
      </c>
      <c r="Z391" s="13" t="s">
        <v>34</v>
      </c>
      <c r="AA391" s="13" t="s">
        <v>34</v>
      </c>
      <c r="AB391" s="13" t="s">
        <v>34</v>
      </c>
      <c r="AC391" s="13" t="s">
        <v>34</v>
      </c>
      <c r="AD391" s="13" t="s">
        <v>34</v>
      </c>
    </row>
    <row r="392" spans="1:30">
      <c r="A392" s="26" t="s">
        <v>352</v>
      </c>
      <c r="B392" s="26" t="s">
        <v>352</v>
      </c>
      <c r="C392" s="31" t="s">
        <v>347</v>
      </c>
      <c r="D392" s="31">
        <v>0.02</v>
      </c>
      <c r="E392" s="31">
        <v>1.26</v>
      </c>
      <c r="F392" s="31" t="s">
        <v>339</v>
      </c>
      <c r="G392" s="31" t="s">
        <v>339</v>
      </c>
      <c r="H392" s="42" t="s">
        <v>339</v>
      </c>
      <c r="I392" s="15" t="s">
        <v>34</v>
      </c>
      <c r="J392" s="15" t="s">
        <v>34</v>
      </c>
      <c r="K392" s="13" t="s">
        <v>34</v>
      </c>
      <c r="L392" s="13" t="s">
        <v>34</v>
      </c>
      <c r="M392" s="13" t="s">
        <v>34</v>
      </c>
      <c r="N392" s="13" t="s">
        <v>34</v>
      </c>
      <c r="O392" s="13" t="s">
        <v>34</v>
      </c>
      <c r="P392" s="13" t="s">
        <v>34</v>
      </c>
      <c r="Q392" s="13" t="s">
        <v>34</v>
      </c>
      <c r="R392" s="13" t="s">
        <v>34</v>
      </c>
      <c r="S392" s="13" t="s">
        <v>34</v>
      </c>
      <c r="T392" s="13" t="s">
        <v>34</v>
      </c>
      <c r="U392" s="13" t="s">
        <v>34</v>
      </c>
      <c r="V392" s="13" t="s">
        <v>34</v>
      </c>
      <c r="W392" s="13" t="s">
        <v>34</v>
      </c>
      <c r="X392" s="13" t="s">
        <v>34</v>
      </c>
      <c r="Y392" s="13" t="s">
        <v>34</v>
      </c>
      <c r="Z392" s="13" t="s">
        <v>34</v>
      </c>
      <c r="AA392" s="13" t="s">
        <v>34</v>
      </c>
      <c r="AB392" s="13" t="s">
        <v>34</v>
      </c>
      <c r="AC392" s="13" t="s">
        <v>34</v>
      </c>
      <c r="AD392" s="13" t="s">
        <v>34</v>
      </c>
    </row>
    <row r="393" spans="1:30">
      <c r="A393" s="26" t="s">
        <v>353</v>
      </c>
      <c r="B393" s="26" t="s">
        <v>353</v>
      </c>
      <c r="C393" s="31" t="s">
        <v>347</v>
      </c>
      <c r="D393" s="31">
        <v>0.02</v>
      </c>
      <c r="E393" s="31">
        <v>0.01</v>
      </c>
      <c r="F393" s="31">
        <v>0.17</v>
      </c>
      <c r="G393" s="31" t="s">
        <v>339</v>
      </c>
      <c r="H393" s="42" t="s">
        <v>339</v>
      </c>
      <c r="I393" s="15" t="s">
        <v>34</v>
      </c>
      <c r="J393" s="15" t="s">
        <v>34</v>
      </c>
      <c r="K393" s="13" t="s">
        <v>34</v>
      </c>
      <c r="L393" s="13" t="s">
        <v>34</v>
      </c>
      <c r="M393" s="13" t="s">
        <v>34</v>
      </c>
      <c r="N393" s="13" t="s">
        <v>34</v>
      </c>
      <c r="O393" s="13" t="s">
        <v>34</v>
      </c>
      <c r="P393" s="13" t="s">
        <v>34</v>
      </c>
      <c r="Q393" s="13" t="s">
        <v>34</v>
      </c>
      <c r="R393" s="13" t="s">
        <v>34</v>
      </c>
      <c r="S393" s="13" t="s">
        <v>34</v>
      </c>
      <c r="T393" s="13" t="s">
        <v>34</v>
      </c>
      <c r="U393" s="13" t="s">
        <v>34</v>
      </c>
      <c r="V393" s="13" t="s">
        <v>34</v>
      </c>
      <c r="W393" s="13" t="s">
        <v>34</v>
      </c>
      <c r="X393" s="13" t="s">
        <v>34</v>
      </c>
      <c r="Y393" s="13" t="s">
        <v>34</v>
      </c>
      <c r="Z393" s="13" t="s">
        <v>34</v>
      </c>
      <c r="AA393" s="13" t="s">
        <v>34</v>
      </c>
      <c r="AB393" s="13" t="s">
        <v>34</v>
      </c>
      <c r="AC393" s="13" t="s">
        <v>34</v>
      </c>
      <c r="AD393" s="13" t="s">
        <v>34</v>
      </c>
    </row>
    <row r="394" spans="1:30">
      <c r="A394" s="26" t="s">
        <v>354</v>
      </c>
      <c r="B394" s="26" t="s">
        <v>354</v>
      </c>
      <c r="C394" s="31">
        <v>0.11</v>
      </c>
      <c r="D394" s="31">
        <v>0.9</v>
      </c>
      <c r="E394" s="31">
        <v>0.05</v>
      </c>
      <c r="F394" s="31" t="s">
        <v>339</v>
      </c>
      <c r="G394" s="31" t="s">
        <v>339</v>
      </c>
      <c r="H394" s="42" t="s">
        <v>339</v>
      </c>
      <c r="I394" s="15" t="s">
        <v>34</v>
      </c>
      <c r="J394" s="15" t="s">
        <v>34</v>
      </c>
      <c r="K394" s="13" t="s">
        <v>34</v>
      </c>
      <c r="L394" s="13" t="s">
        <v>34</v>
      </c>
      <c r="M394" s="13" t="s">
        <v>34</v>
      </c>
      <c r="N394" s="13" t="s">
        <v>34</v>
      </c>
      <c r="O394" s="13" t="s">
        <v>34</v>
      </c>
      <c r="P394" s="13" t="s">
        <v>34</v>
      </c>
      <c r="Q394" s="13" t="s">
        <v>34</v>
      </c>
      <c r="R394" s="13" t="s">
        <v>34</v>
      </c>
      <c r="S394" s="13" t="s">
        <v>34</v>
      </c>
      <c r="T394" s="13" t="s">
        <v>34</v>
      </c>
      <c r="U394" s="13" t="s">
        <v>34</v>
      </c>
      <c r="V394" s="13" t="s">
        <v>34</v>
      </c>
      <c r="W394" s="13" t="s">
        <v>34</v>
      </c>
      <c r="X394" s="13" t="s">
        <v>34</v>
      </c>
      <c r="Y394" s="13" t="s">
        <v>34</v>
      </c>
      <c r="Z394" s="13" t="s">
        <v>34</v>
      </c>
      <c r="AA394" s="13" t="s">
        <v>34</v>
      </c>
      <c r="AB394" s="13" t="s">
        <v>34</v>
      </c>
      <c r="AC394" s="13" t="s">
        <v>34</v>
      </c>
      <c r="AD394" s="13" t="s">
        <v>34</v>
      </c>
    </row>
    <row r="395" spans="1:30">
      <c r="A395" s="26" t="s">
        <v>355</v>
      </c>
      <c r="B395" s="143" t="s">
        <v>356</v>
      </c>
      <c r="C395" s="31">
        <v>0.02</v>
      </c>
      <c r="D395" s="31">
        <v>0.42</v>
      </c>
      <c r="E395" s="31">
        <v>0.05</v>
      </c>
      <c r="F395" s="31" t="s">
        <v>339</v>
      </c>
      <c r="G395" s="31" t="s">
        <v>339</v>
      </c>
      <c r="H395" s="42" t="s">
        <v>339</v>
      </c>
      <c r="I395" s="15" t="s">
        <v>34</v>
      </c>
      <c r="J395" s="15" t="s">
        <v>34</v>
      </c>
      <c r="K395" s="13" t="s">
        <v>34</v>
      </c>
      <c r="L395" s="13" t="s">
        <v>34</v>
      </c>
      <c r="M395" s="13" t="s">
        <v>34</v>
      </c>
      <c r="N395" s="13" t="s">
        <v>34</v>
      </c>
      <c r="O395" s="13" t="s">
        <v>34</v>
      </c>
      <c r="P395" s="13" t="s">
        <v>34</v>
      </c>
      <c r="Q395" s="13" t="s">
        <v>34</v>
      </c>
      <c r="R395" s="13" t="s">
        <v>34</v>
      </c>
      <c r="S395" s="13" t="s">
        <v>34</v>
      </c>
      <c r="T395" s="13" t="s">
        <v>34</v>
      </c>
      <c r="U395" s="13" t="s">
        <v>34</v>
      </c>
      <c r="V395" s="13" t="s">
        <v>34</v>
      </c>
      <c r="W395" s="13" t="s">
        <v>34</v>
      </c>
      <c r="X395" s="13" t="s">
        <v>34</v>
      </c>
      <c r="Y395" s="13" t="s">
        <v>34</v>
      </c>
      <c r="Z395" s="13" t="s">
        <v>34</v>
      </c>
      <c r="AA395" s="13" t="s">
        <v>34</v>
      </c>
      <c r="AB395" s="13" t="s">
        <v>34</v>
      </c>
      <c r="AC395" s="13" t="s">
        <v>34</v>
      </c>
      <c r="AD395" s="13" t="s">
        <v>34</v>
      </c>
    </row>
    <row r="396" spans="1:30">
      <c r="A396" s="26" t="s">
        <v>357</v>
      </c>
      <c r="B396" s="26" t="s">
        <v>357</v>
      </c>
      <c r="C396" s="31">
        <v>0.02</v>
      </c>
      <c r="D396" s="31">
        <v>0.35</v>
      </c>
      <c r="E396" s="31">
        <v>0.05</v>
      </c>
      <c r="F396" s="31" t="s">
        <v>339</v>
      </c>
      <c r="G396" s="31" t="s">
        <v>339</v>
      </c>
      <c r="H396" s="42" t="s">
        <v>339</v>
      </c>
      <c r="I396" s="15" t="s">
        <v>34</v>
      </c>
      <c r="J396" s="15" t="s">
        <v>34</v>
      </c>
      <c r="K396" s="13" t="s">
        <v>34</v>
      </c>
      <c r="L396" s="13" t="s">
        <v>34</v>
      </c>
      <c r="M396" s="13" t="s">
        <v>34</v>
      </c>
      <c r="N396" s="13" t="s">
        <v>34</v>
      </c>
      <c r="O396" s="13" t="s">
        <v>34</v>
      </c>
      <c r="P396" s="13" t="s">
        <v>34</v>
      </c>
      <c r="Q396" s="13" t="s">
        <v>34</v>
      </c>
      <c r="R396" s="13" t="s">
        <v>34</v>
      </c>
      <c r="S396" s="13" t="s">
        <v>34</v>
      </c>
      <c r="T396" s="13" t="s">
        <v>34</v>
      </c>
      <c r="U396" s="13" t="s">
        <v>34</v>
      </c>
      <c r="V396" s="13" t="s">
        <v>34</v>
      </c>
      <c r="W396" s="13" t="s">
        <v>34</v>
      </c>
      <c r="X396" s="13" t="s">
        <v>34</v>
      </c>
      <c r="Y396" s="13" t="s">
        <v>34</v>
      </c>
      <c r="Z396" s="13" t="s">
        <v>34</v>
      </c>
      <c r="AA396" s="13" t="s">
        <v>34</v>
      </c>
      <c r="AB396" s="13" t="s">
        <v>34</v>
      </c>
      <c r="AC396" s="13" t="s">
        <v>34</v>
      </c>
      <c r="AD396" s="13" t="s">
        <v>34</v>
      </c>
    </row>
    <row r="397" spans="1:30">
      <c r="A397" s="26" t="s">
        <v>358</v>
      </c>
      <c r="B397" s="26" t="s">
        <v>358</v>
      </c>
      <c r="C397" s="31">
        <v>0.02</v>
      </c>
      <c r="D397" s="31">
        <v>1.25</v>
      </c>
      <c r="E397" s="31">
        <v>0.05</v>
      </c>
      <c r="F397" s="31" t="s">
        <v>339</v>
      </c>
      <c r="G397" s="31" t="s">
        <v>339</v>
      </c>
      <c r="H397" s="42" t="s">
        <v>339</v>
      </c>
      <c r="I397" s="15" t="s">
        <v>34</v>
      </c>
      <c r="J397" s="15" t="s">
        <v>34</v>
      </c>
      <c r="K397" s="13" t="s">
        <v>34</v>
      </c>
      <c r="L397" s="13" t="s">
        <v>34</v>
      </c>
      <c r="M397" s="13" t="s">
        <v>34</v>
      </c>
      <c r="N397" s="13" t="s">
        <v>34</v>
      </c>
      <c r="O397" s="13" t="s">
        <v>34</v>
      </c>
      <c r="P397" s="13" t="s">
        <v>34</v>
      </c>
      <c r="Q397" s="13" t="s">
        <v>34</v>
      </c>
      <c r="R397" s="13" t="s">
        <v>34</v>
      </c>
      <c r="S397" s="13" t="s">
        <v>34</v>
      </c>
      <c r="T397" s="13" t="s">
        <v>34</v>
      </c>
      <c r="U397" s="13" t="s">
        <v>34</v>
      </c>
      <c r="V397" s="13" t="s">
        <v>34</v>
      </c>
      <c r="W397" s="13" t="s">
        <v>34</v>
      </c>
      <c r="X397" s="13" t="s">
        <v>34</v>
      </c>
      <c r="Y397" s="13" t="s">
        <v>34</v>
      </c>
      <c r="Z397" s="13" t="s">
        <v>34</v>
      </c>
      <c r="AA397" s="13" t="s">
        <v>34</v>
      </c>
      <c r="AB397" s="13" t="s">
        <v>34</v>
      </c>
      <c r="AC397" s="13" t="s">
        <v>34</v>
      </c>
      <c r="AD397" s="13" t="s">
        <v>34</v>
      </c>
    </row>
    <row r="398" spans="1:30">
      <c r="A398" s="26" t="s">
        <v>359</v>
      </c>
      <c r="B398" s="26" t="s">
        <v>359</v>
      </c>
      <c r="C398" s="31">
        <v>0.04</v>
      </c>
      <c r="D398" s="31">
        <v>0.35</v>
      </c>
      <c r="E398" s="31">
        <v>0.05</v>
      </c>
      <c r="F398" s="31" t="s">
        <v>339</v>
      </c>
      <c r="G398" s="31" t="s">
        <v>339</v>
      </c>
      <c r="H398" s="42" t="s">
        <v>339</v>
      </c>
      <c r="I398" s="15" t="s">
        <v>34</v>
      </c>
      <c r="J398" s="15" t="s">
        <v>34</v>
      </c>
      <c r="K398" s="13" t="s">
        <v>34</v>
      </c>
      <c r="L398" s="13" t="s">
        <v>34</v>
      </c>
      <c r="M398" s="13" t="s">
        <v>34</v>
      </c>
      <c r="N398" s="13" t="s">
        <v>34</v>
      </c>
      <c r="O398" s="13" t="s">
        <v>34</v>
      </c>
      <c r="P398" s="13" t="s">
        <v>34</v>
      </c>
      <c r="Q398" s="13" t="s">
        <v>34</v>
      </c>
      <c r="R398" s="13" t="s">
        <v>34</v>
      </c>
      <c r="S398" s="13" t="s">
        <v>34</v>
      </c>
      <c r="T398" s="13" t="s">
        <v>34</v>
      </c>
      <c r="U398" s="13" t="s">
        <v>34</v>
      </c>
      <c r="V398" s="13" t="s">
        <v>34</v>
      </c>
      <c r="W398" s="13" t="s">
        <v>34</v>
      </c>
      <c r="X398" s="13" t="s">
        <v>34</v>
      </c>
      <c r="Y398" s="13" t="s">
        <v>34</v>
      </c>
      <c r="Z398" s="13" t="s">
        <v>34</v>
      </c>
      <c r="AA398" s="13" t="s">
        <v>34</v>
      </c>
      <c r="AB398" s="13" t="s">
        <v>34</v>
      </c>
      <c r="AC398" s="13" t="s">
        <v>34</v>
      </c>
      <c r="AD398" s="13" t="s">
        <v>34</v>
      </c>
    </row>
    <row r="399" spans="1:30">
      <c r="A399" s="26" t="s">
        <v>360</v>
      </c>
      <c r="B399" s="26" t="s">
        <v>360</v>
      </c>
      <c r="C399" s="31">
        <v>0.04</v>
      </c>
      <c r="D399" s="31">
        <v>1.25</v>
      </c>
      <c r="E399" s="31">
        <v>0.05</v>
      </c>
      <c r="F399" s="31" t="s">
        <v>339</v>
      </c>
      <c r="G399" s="31" t="s">
        <v>339</v>
      </c>
      <c r="H399" s="42" t="s">
        <v>339</v>
      </c>
      <c r="I399" s="15" t="s">
        <v>34</v>
      </c>
      <c r="J399" s="15" t="s">
        <v>34</v>
      </c>
      <c r="K399" s="13" t="s">
        <v>34</v>
      </c>
      <c r="L399" s="13" t="s">
        <v>34</v>
      </c>
      <c r="M399" s="13" t="s">
        <v>34</v>
      </c>
      <c r="N399" s="13" t="s">
        <v>34</v>
      </c>
      <c r="O399" s="13" t="s">
        <v>34</v>
      </c>
      <c r="P399" s="13" t="s">
        <v>34</v>
      </c>
      <c r="Q399" s="13" t="s">
        <v>34</v>
      </c>
      <c r="R399" s="13" t="s">
        <v>34</v>
      </c>
      <c r="S399" s="13" t="s">
        <v>34</v>
      </c>
      <c r="T399" s="13" t="s">
        <v>34</v>
      </c>
      <c r="U399" s="13" t="s">
        <v>34</v>
      </c>
      <c r="V399" s="13" t="s">
        <v>34</v>
      </c>
      <c r="W399" s="13" t="s">
        <v>34</v>
      </c>
      <c r="X399" s="13" t="s">
        <v>34</v>
      </c>
      <c r="Y399" s="13" t="s">
        <v>34</v>
      </c>
      <c r="Z399" s="13" t="s">
        <v>34</v>
      </c>
      <c r="AA399" s="13" t="s">
        <v>34</v>
      </c>
      <c r="AB399" s="13" t="s">
        <v>34</v>
      </c>
      <c r="AC399" s="13" t="s">
        <v>34</v>
      </c>
      <c r="AD399" s="13" t="s">
        <v>34</v>
      </c>
    </row>
    <row r="400" spans="1:30">
      <c r="A400" s="26" t="s">
        <v>361</v>
      </c>
      <c r="B400" s="26" t="s">
        <v>361</v>
      </c>
      <c r="C400" s="31">
        <v>0.09</v>
      </c>
      <c r="D400" s="31">
        <v>0.17</v>
      </c>
      <c r="E400" s="31">
        <v>0.05</v>
      </c>
      <c r="F400" s="31" t="s">
        <v>339</v>
      </c>
      <c r="G400" s="31" t="s">
        <v>339</v>
      </c>
      <c r="H400" s="42" t="s">
        <v>339</v>
      </c>
      <c r="I400" s="15" t="s">
        <v>34</v>
      </c>
      <c r="J400" s="15" t="s">
        <v>34</v>
      </c>
      <c r="K400" s="13" t="s">
        <v>34</v>
      </c>
      <c r="L400" s="13" t="s">
        <v>34</v>
      </c>
      <c r="M400" s="13" t="s">
        <v>34</v>
      </c>
      <c r="N400" s="13" t="s">
        <v>34</v>
      </c>
      <c r="O400" s="13" t="s">
        <v>34</v>
      </c>
      <c r="P400" s="13" t="s">
        <v>34</v>
      </c>
      <c r="Q400" s="13" t="s">
        <v>34</v>
      </c>
      <c r="R400" s="13" t="s">
        <v>34</v>
      </c>
      <c r="S400" s="13" t="s">
        <v>34</v>
      </c>
      <c r="T400" s="13" t="s">
        <v>34</v>
      </c>
      <c r="U400" s="13" t="s">
        <v>34</v>
      </c>
      <c r="V400" s="13" t="s">
        <v>34</v>
      </c>
      <c r="W400" s="13" t="s">
        <v>34</v>
      </c>
      <c r="X400" s="13" t="s">
        <v>34</v>
      </c>
      <c r="Y400" s="13" t="s">
        <v>34</v>
      </c>
      <c r="Z400" s="13" t="s">
        <v>34</v>
      </c>
      <c r="AA400" s="13" t="s">
        <v>34</v>
      </c>
      <c r="AB400" s="13" t="s">
        <v>34</v>
      </c>
      <c r="AC400" s="13" t="s">
        <v>34</v>
      </c>
      <c r="AD400" s="13" t="s">
        <v>34</v>
      </c>
    </row>
    <row r="401" spans="1:30">
      <c r="A401" s="26" t="s">
        <v>362</v>
      </c>
      <c r="B401" s="143" t="s">
        <v>363</v>
      </c>
      <c r="C401" s="31">
        <v>0.15</v>
      </c>
      <c r="D401" s="31">
        <v>7.0000000000000007E-2</v>
      </c>
      <c r="E401" s="31">
        <v>0.05</v>
      </c>
      <c r="F401" s="31" t="s">
        <v>339</v>
      </c>
      <c r="G401" s="31" t="s">
        <v>339</v>
      </c>
      <c r="H401" s="42" t="s">
        <v>339</v>
      </c>
      <c r="I401" s="15" t="s">
        <v>34</v>
      </c>
      <c r="J401" s="15" t="s">
        <v>34</v>
      </c>
      <c r="K401" s="13" t="s">
        <v>34</v>
      </c>
      <c r="L401" s="13" t="s">
        <v>34</v>
      </c>
      <c r="M401" s="13" t="s">
        <v>34</v>
      </c>
      <c r="N401" s="13" t="s">
        <v>34</v>
      </c>
      <c r="O401" s="13" t="s">
        <v>34</v>
      </c>
      <c r="P401" s="13" t="s">
        <v>34</v>
      </c>
      <c r="Q401" s="13" t="s">
        <v>34</v>
      </c>
      <c r="R401" s="13" t="s">
        <v>34</v>
      </c>
      <c r="S401" s="13" t="s">
        <v>34</v>
      </c>
      <c r="T401" s="13" t="s">
        <v>34</v>
      </c>
      <c r="U401" s="13" t="s">
        <v>34</v>
      </c>
      <c r="V401" s="13" t="s">
        <v>34</v>
      </c>
      <c r="W401" s="13" t="s">
        <v>34</v>
      </c>
      <c r="X401" s="13" t="s">
        <v>34</v>
      </c>
      <c r="Y401" s="13" t="s">
        <v>34</v>
      </c>
      <c r="Z401" s="13" t="s">
        <v>34</v>
      </c>
      <c r="AA401" s="13" t="s">
        <v>34</v>
      </c>
      <c r="AB401" s="13" t="s">
        <v>34</v>
      </c>
      <c r="AC401" s="13" t="s">
        <v>34</v>
      </c>
      <c r="AD401" s="13" t="s">
        <v>34</v>
      </c>
    </row>
    <row r="402" spans="1:30">
      <c r="A402" s="26" t="s">
        <v>364</v>
      </c>
      <c r="B402" s="143" t="s">
        <v>365</v>
      </c>
      <c r="C402" s="31" t="s">
        <v>347</v>
      </c>
      <c r="D402" s="31">
        <v>0.57999999999999996</v>
      </c>
      <c r="E402" s="31">
        <v>0.05</v>
      </c>
      <c r="F402" s="31">
        <v>0.15</v>
      </c>
      <c r="G402" s="31">
        <v>0.14000000000000001</v>
      </c>
      <c r="H402" s="42">
        <v>0.11</v>
      </c>
      <c r="I402" s="15" t="s">
        <v>34</v>
      </c>
      <c r="J402" s="15" t="s">
        <v>34</v>
      </c>
      <c r="K402" s="13" t="s">
        <v>34</v>
      </c>
      <c r="L402" s="13" t="s">
        <v>34</v>
      </c>
      <c r="M402" s="13" t="s">
        <v>34</v>
      </c>
      <c r="N402" s="13" t="s">
        <v>34</v>
      </c>
      <c r="O402" s="13" t="s">
        <v>34</v>
      </c>
      <c r="P402" s="13" t="s">
        <v>34</v>
      </c>
      <c r="Q402" s="13" t="s">
        <v>34</v>
      </c>
      <c r="R402" s="13" t="s">
        <v>34</v>
      </c>
      <c r="S402" s="13" t="s">
        <v>34</v>
      </c>
      <c r="T402" s="13" t="s">
        <v>34</v>
      </c>
      <c r="U402" s="13" t="s">
        <v>34</v>
      </c>
      <c r="V402" s="13" t="s">
        <v>34</v>
      </c>
      <c r="W402" s="13" t="s">
        <v>34</v>
      </c>
      <c r="X402" s="13" t="s">
        <v>34</v>
      </c>
      <c r="Y402" s="13" t="s">
        <v>34</v>
      </c>
      <c r="Z402" s="13" t="s">
        <v>34</v>
      </c>
      <c r="AA402" s="13" t="s">
        <v>34</v>
      </c>
      <c r="AB402" s="13" t="s">
        <v>34</v>
      </c>
      <c r="AC402" s="13" t="s">
        <v>34</v>
      </c>
      <c r="AD402" s="13" t="s">
        <v>34</v>
      </c>
    </row>
    <row r="403" spans="1:30">
      <c r="A403" s="26" t="s">
        <v>366</v>
      </c>
      <c r="B403" s="143" t="s">
        <v>367</v>
      </c>
      <c r="C403" s="31" t="s">
        <v>347</v>
      </c>
      <c r="D403" s="31">
        <v>0.57999999999999996</v>
      </c>
      <c r="E403" s="31">
        <v>0.05</v>
      </c>
      <c r="F403" s="31" t="s">
        <v>339</v>
      </c>
      <c r="G403" s="31">
        <v>0.14000000000000001</v>
      </c>
      <c r="H403" s="42">
        <v>0.11</v>
      </c>
      <c r="I403" s="15" t="s">
        <v>34</v>
      </c>
      <c r="J403" s="15" t="s">
        <v>34</v>
      </c>
      <c r="K403" s="13" t="s">
        <v>34</v>
      </c>
      <c r="L403" s="13" t="s">
        <v>34</v>
      </c>
      <c r="M403" s="13" t="s">
        <v>34</v>
      </c>
      <c r="N403" s="13" t="s">
        <v>34</v>
      </c>
      <c r="O403" s="13" t="s">
        <v>34</v>
      </c>
      <c r="P403" s="13" t="s">
        <v>34</v>
      </c>
      <c r="Q403" s="13" t="s">
        <v>34</v>
      </c>
      <c r="R403" s="13" t="s">
        <v>34</v>
      </c>
      <c r="S403" s="13" t="s">
        <v>34</v>
      </c>
      <c r="T403" s="13" t="s">
        <v>34</v>
      </c>
      <c r="U403" s="13" t="s">
        <v>34</v>
      </c>
      <c r="V403" s="13" t="s">
        <v>34</v>
      </c>
      <c r="W403" s="13" t="s">
        <v>34</v>
      </c>
      <c r="X403" s="13" t="s">
        <v>34</v>
      </c>
      <c r="Y403" s="13" t="s">
        <v>34</v>
      </c>
      <c r="Z403" s="13" t="s">
        <v>34</v>
      </c>
      <c r="AA403" s="13" t="s">
        <v>34</v>
      </c>
      <c r="AB403" s="13" t="s">
        <v>34</v>
      </c>
      <c r="AC403" s="13" t="s">
        <v>34</v>
      </c>
      <c r="AD403" s="13" t="s">
        <v>34</v>
      </c>
    </row>
    <row r="404" spans="1:30">
      <c r="A404" s="26" t="s">
        <v>368</v>
      </c>
      <c r="B404" s="26" t="s">
        <v>368</v>
      </c>
      <c r="C404" s="31" t="s">
        <v>347</v>
      </c>
      <c r="D404" s="31">
        <v>0.57999999999999996</v>
      </c>
      <c r="E404" s="31">
        <v>0.05</v>
      </c>
      <c r="F404" s="31">
        <v>0.15</v>
      </c>
      <c r="G404" s="31">
        <v>0.14000000000000001</v>
      </c>
      <c r="H404" s="42">
        <v>0.11</v>
      </c>
      <c r="I404" s="15" t="s">
        <v>34</v>
      </c>
      <c r="J404" s="15" t="s">
        <v>34</v>
      </c>
      <c r="K404" s="13" t="s">
        <v>34</v>
      </c>
      <c r="L404" s="13" t="s">
        <v>34</v>
      </c>
      <c r="M404" s="13" t="s">
        <v>34</v>
      </c>
      <c r="N404" s="13" t="s">
        <v>34</v>
      </c>
      <c r="O404" s="13" t="s">
        <v>34</v>
      </c>
      <c r="P404" s="13" t="s">
        <v>34</v>
      </c>
      <c r="Q404" s="13" t="s">
        <v>34</v>
      </c>
      <c r="R404" s="13" t="s">
        <v>34</v>
      </c>
      <c r="S404" s="13" t="s">
        <v>34</v>
      </c>
      <c r="T404" s="13" t="s">
        <v>34</v>
      </c>
      <c r="U404" s="13" t="s">
        <v>34</v>
      </c>
      <c r="V404" s="13" t="s">
        <v>34</v>
      </c>
      <c r="W404" s="13" t="s">
        <v>34</v>
      </c>
      <c r="X404" s="13" t="s">
        <v>34</v>
      </c>
      <c r="Y404" s="13" t="s">
        <v>34</v>
      </c>
      <c r="Z404" s="13" t="s">
        <v>34</v>
      </c>
      <c r="AA404" s="13" t="s">
        <v>34</v>
      </c>
      <c r="AB404" s="13" t="s">
        <v>34</v>
      </c>
      <c r="AC404" s="13" t="s">
        <v>34</v>
      </c>
      <c r="AD404" s="13" t="s">
        <v>34</v>
      </c>
    </row>
    <row r="405" spans="1:30">
      <c r="A405" s="26" t="s">
        <v>369</v>
      </c>
      <c r="B405" s="26" t="s">
        <v>369</v>
      </c>
      <c r="C405" s="31" t="s">
        <v>347</v>
      </c>
      <c r="D405" s="31">
        <v>0.57999999999999996</v>
      </c>
      <c r="E405" s="31">
        <v>0.05</v>
      </c>
      <c r="F405" s="31">
        <v>0.15</v>
      </c>
      <c r="G405" s="31">
        <v>0.14000000000000001</v>
      </c>
      <c r="H405" s="42">
        <v>0.11</v>
      </c>
      <c r="I405" s="15" t="s">
        <v>34</v>
      </c>
      <c r="J405" s="15" t="s">
        <v>34</v>
      </c>
      <c r="K405" s="13" t="s">
        <v>34</v>
      </c>
      <c r="L405" s="13" t="s">
        <v>34</v>
      </c>
      <c r="M405" s="13" t="s">
        <v>34</v>
      </c>
      <c r="N405" s="13" t="s">
        <v>34</v>
      </c>
      <c r="O405" s="13" t="s">
        <v>34</v>
      </c>
      <c r="P405" s="13" t="s">
        <v>34</v>
      </c>
      <c r="Q405" s="13" t="s">
        <v>34</v>
      </c>
      <c r="R405" s="13" t="s">
        <v>34</v>
      </c>
      <c r="S405" s="13" t="s">
        <v>34</v>
      </c>
      <c r="T405" s="13" t="s">
        <v>34</v>
      </c>
      <c r="U405" s="13" t="s">
        <v>34</v>
      </c>
      <c r="V405" s="13" t="s">
        <v>34</v>
      </c>
      <c r="W405" s="13" t="s">
        <v>34</v>
      </c>
      <c r="X405" s="13" t="s">
        <v>34</v>
      </c>
      <c r="Y405" s="13" t="s">
        <v>34</v>
      </c>
      <c r="Z405" s="13" t="s">
        <v>34</v>
      </c>
      <c r="AA405" s="13" t="s">
        <v>34</v>
      </c>
      <c r="AB405" s="13" t="s">
        <v>34</v>
      </c>
      <c r="AC405" s="13" t="s">
        <v>34</v>
      </c>
      <c r="AD405" s="13" t="s">
        <v>34</v>
      </c>
    </row>
    <row r="406" spans="1:30">
      <c r="A406" s="26" t="s">
        <v>370</v>
      </c>
      <c r="B406" s="26" t="s">
        <v>370</v>
      </c>
      <c r="C406" s="31" t="s">
        <v>347</v>
      </c>
      <c r="D406" s="31">
        <v>0.57999999999999996</v>
      </c>
      <c r="E406" s="31">
        <v>0.05</v>
      </c>
      <c r="F406" s="31">
        <v>0.15</v>
      </c>
      <c r="G406" s="31">
        <v>0.14000000000000001</v>
      </c>
      <c r="H406" s="42">
        <v>0.11</v>
      </c>
      <c r="I406" s="15" t="s">
        <v>34</v>
      </c>
      <c r="J406" s="15" t="s">
        <v>34</v>
      </c>
      <c r="K406" s="13" t="s">
        <v>34</v>
      </c>
      <c r="L406" s="13" t="s">
        <v>34</v>
      </c>
      <c r="M406" s="13" t="s">
        <v>34</v>
      </c>
      <c r="N406" s="13" t="s">
        <v>34</v>
      </c>
      <c r="O406" s="13" t="s">
        <v>34</v>
      </c>
      <c r="P406" s="13" t="s">
        <v>34</v>
      </c>
      <c r="Q406" s="13" t="s">
        <v>34</v>
      </c>
      <c r="R406" s="13" t="s">
        <v>34</v>
      </c>
      <c r="S406" s="13" t="s">
        <v>34</v>
      </c>
      <c r="T406" s="13" t="s">
        <v>34</v>
      </c>
      <c r="U406" s="13" t="s">
        <v>34</v>
      </c>
      <c r="V406" s="13" t="s">
        <v>34</v>
      </c>
      <c r="W406" s="13" t="s">
        <v>34</v>
      </c>
      <c r="X406" s="13" t="s">
        <v>34</v>
      </c>
      <c r="Y406" s="13" t="s">
        <v>34</v>
      </c>
      <c r="Z406" s="13" t="s">
        <v>34</v>
      </c>
      <c r="AA406" s="13" t="s">
        <v>34</v>
      </c>
      <c r="AB406" s="13" t="s">
        <v>34</v>
      </c>
      <c r="AC406" s="13" t="s">
        <v>34</v>
      </c>
      <c r="AD406" s="13" t="s">
        <v>34</v>
      </c>
    </row>
    <row r="407" spans="1:30">
      <c r="A407" s="26" t="s">
        <v>371</v>
      </c>
      <c r="B407" s="26" t="s">
        <v>371</v>
      </c>
      <c r="C407" s="31" t="s">
        <v>347</v>
      </c>
      <c r="D407" s="31">
        <v>0.57999999999999996</v>
      </c>
      <c r="E407" s="31">
        <v>0.05</v>
      </c>
      <c r="F407" s="31">
        <v>0.15</v>
      </c>
      <c r="G407" s="31">
        <v>0.14000000000000001</v>
      </c>
      <c r="H407" s="42">
        <v>0.11</v>
      </c>
      <c r="I407" s="15" t="s">
        <v>34</v>
      </c>
      <c r="J407" s="15" t="s">
        <v>34</v>
      </c>
      <c r="K407" s="13" t="s">
        <v>34</v>
      </c>
      <c r="L407" s="13" t="s">
        <v>34</v>
      </c>
      <c r="M407" s="13" t="s">
        <v>34</v>
      </c>
      <c r="N407" s="13" t="s">
        <v>34</v>
      </c>
      <c r="O407" s="13" t="s">
        <v>34</v>
      </c>
      <c r="P407" s="13" t="s">
        <v>34</v>
      </c>
      <c r="Q407" s="13" t="s">
        <v>34</v>
      </c>
      <c r="R407" s="13" t="s">
        <v>34</v>
      </c>
      <c r="S407" s="13" t="s">
        <v>34</v>
      </c>
      <c r="T407" s="13" t="s">
        <v>34</v>
      </c>
      <c r="U407" s="13" t="s">
        <v>34</v>
      </c>
      <c r="V407" s="13" t="s">
        <v>34</v>
      </c>
      <c r="W407" s="13" t="s">
        <v>34</v>
      </c>
      <c r="X407" s="13" t="s">
        <v>34</v>
      </c>
      <c r="Y407" s="13" t="s">
        <v>34</v>
      </c>
      <c r="Z407" s="13" t="s">
        <v>34</v>
      </c>
      <c r="AA407" s="13" t="s">
        <v>34</v>
      </c>
      <c r="AB407" s="13" t="s">
        <v>34</v>
      </c>
      <c r="AC407" s="13" t="s">
        <v>34</v>
      </c>
      <c r="AD407" s="13" t="s">
        <v>34</v>
      </c>
    </row>
    <row r="408" spans="1:30">
      <c r="A408" s="26" t="s">
        <v>372</v>
      </c>
      <c r="B408" s="26" t="s">
        <v>372</v>
      </c>
      <c r="C408" s="31" t="s">
        <v>347</v>
      </c>
      <c r="D408" s="31">
        <v>0.57999999999999996</v>
      </c>
      <c r="E408" s="31">
        <v>0.05</v>
      </c>
      <c r="F408" s="31">
        <v>0.15</v>
      </c>
      <c r="G408" s="31">
        <v>0.14000000000000001</v>
      </c>
      <c r="H408" s="42">
        <v>0.11</v>
      </c>
      <c r="I408" s="15" t="s">
        <v>34</v>
      </c>
      <c r="J408" s="15" t="s">
        <v>34</v>
      </c>
      <c r="K408" s="13" t="s">
        <v>34</v>
      </c>
      <c r="L408" s="13" t="s">
        <v>34</v>
      </c>
      <c r="M408" s="13" t="s">
        <v>34</v>
      </c>
      <c r="N408" s="13" t="s">
        <v>34</v>
      </c>
      <c r="O408" s="13" t="s">
        <v>34</v>
      </c>
      <c r="P408" s="13" t="s">
        <v>34</v>
      </c>
      <c r="Q408" s="13" t="s">
        <v>34</v>
      </c>
      <c r="R408" s="13" t="s">
        <v>34</v>
      </c>
      <c r="S408" s="13" t="s">
        <v>34</v>
      </c>
      <c r="T408" s="13" t="s">
        <v>34</v>
      </c>
      <c r="U408" s="13" t="s">
        <v>34</v>
      </c>
      <c r="V408" s="13" t="s">
        <v>34</v>
      </c>
      <c r="W408" s="13" t="s">
        <v>34</v>
      </c>
      <c r="X408" s="13" t="s">
        <v>34</v>
      </c>
      <c r="Y408" s="13" t="s">
        <v>34</v>
      </c>
      <c r="Z408" s="13" t="s">
        <v>34</v>
      </c>
      <c r="AA408" s="13" t="s">
        <v>34</v>
      </c>
      <c r="AB408" s="13" t="s">
        <v>34</v>
      </c>
      <c r="AC408" s="13" t="s">
        <v>34</v>
      </c>
      <c r="AD408" s="13" t="s">
        <v>34</v>
      </c>
    </row>
    <row r="409" spans="1:30">
      <c r="A409" s="26" t="s">
        <v>373</v>
      </c>
      <c r="B409" s="26" t="s">
        <v>373</v>
      </c>
      <c r="C409" s="31" t="s">
        <v>347</v>
      </c>
      <c r="D409" s="31">
        <v>0.57999999999999996</v>
      </c>
      <c r="E409" s="31">
        <v>0.05</v>
      </c>
      <c r="F409" s="31">
        <v>0.15</v>
      </c>
      <c r="G409" s="31">
        <v>0.14000000000000001</v>
      </c>
      <c r="H409" s="42">
        <v>0.11</v>
      </c>
      <c r="I409" s="15" t="s">
        <v>34</v>
      </c>
      <c r="J409" s="15" t="s">
        <v>34</v>
      </c>
      <c r="K409" s="13" t="s">
        <v>34</v>
      </c>
      <c r="L409" s="13" t="s">
        <v>34</v>
      </c>
      <c r="M409" s="13" t="s">
        <v>34</v>
      </c>
      <c r="N409" s="13" t="s">
        <v>34</v>
      </c>
      <c r="O409" s="13" t="s">
        <v>34</v>
      </c>
      <c r="P409" s="13" t="s">
        <v>34</v>
      </c>
      <c r="Q409" s="13" t="s">
        <v>34</v>
      </c>
      <c r="R409" s="13" t="s">
        <v>34</v>
      </c>
      <c r="S409" s="13" t="s">
        <v>34</v>
      </c>
      <c r="T409" s="13" t="s">
        <v>34</v>
      </c>
      <c r="U409" s="13" t="s">
        <v>34</v>
      </c>
      <c r="V409" s="13" t="s">
        <v>34</v>
      </c>
      <c r="W409" s="13" t="s">
        <v>34</v>
      </c>
      <c r="X409" s="13" t="s">
        <v>34</v>
      </c>
      <c r="Y409" s="13" t="s">
        <v>34</v>
      </c>
      <c r="Z409" s="13" t="s">
        <v>34</v>
      </c>
      <c r="AA409" s="13" t="s">
        <v>34</v>
      </c>
      <c r="AB409" s="13" t="s">
        <v>34</v>
      </c>
      <c r="AC409" s="13" t="s">
        <v>34</v>
      </c>
      <c r="AD409" s="13" t="s">
        <v>34</v>
      </c>
    </row>
    <row r="410" spans="1:30">
      <c r="A410" s="26" t="s">
        <v>374</v>
      </c>
      <c r="B410" s="26" t="s">
        <v>374</v>
      </c>
      <c r="C410" s="31" t="s">
        <v>347</v>
      </c>
      <c r="D410" s="31">
        <v>0.33</v>
      </c>
      <c r="E410" s="31">
        <v>0.05</v>
      </c>
      <c r="F410" s="31">
        <v>0.19</v>
      </c>
      <c r="G410" s="31">
        <v>0.11</v>
      </c>
      <c r="H410" s="42" t="s">
        <v>339</v>
      </c>
      <c r="I410" s="15" t="s">
        <v>34</v>
      </c>
      <c r="J410" s="15" t="s">
        <v>34</v>
      </c>
      <c r="K410" s="13" t="s">
        <v>34</v>
      </c>
      <c r="L410" s="13" t="s">
        <v>34</v>
      </c>
      <c r="M410" s="13" t="s">
        <v>34</v>
      </c>
      <c r="N410" s="13" t="s">
        <v>34</v>
      </c>
      <c r="O410" s="13" t="s">
        <v>34</v>
      </c>
      <c r="P410" s="13" t="s">
        <v>34</v>
      </c>
      <c r="Q410" s="13" t="s">
        <v>34</v>
      </c>
      <c r="R410" s="13" t="s">
        <v>34</v>
      </c>
      <c r="S410" s="13" t="s">
        <v>34</v>
      </c>
      <c r="T410" s="13" t="s">
        <v>34</v>
      </c>
      <c r="U410" s="13" t="s">
        <v>34</v>
      </c>
      <c r="V410" s="13" t="s">
        <v>34</v>
      </c>
      <c r="W410" s="13" t="s">
        <v>34</v>
      </c>
      <c r="X410" s="13" t="s">
        <v>34</v>
      </c>
      <c r="Y410" s="13" t="s">
        <v>34</v>
      </c>
      <c r="Z410" s="13" t="s">
        <v>34</v>
      </c>
      <c r="AA410" s="13" t="s">
        <v>34</v>
      </c>
      <c r="AB410" s="13" t="s">
        <v>34</v>
      </c>
      <c r="AC410" s="13" t="s">
        <v>34</v>
      </c>
      <c r="AD410" s="13" t="s">
        <v>34</v>
      </c>
    </row>
    <row r="411" spans="1:30">
      <c r="A411" s="26" t="s">
        <v>375</v>
      </c>
      <c r="B411" s="26" t="s">
        <v>375</v>
      </c>
      <c r="C411" s="31" t="s">
        <v>347</v>
      </c>
      <c r="D411" s="31">
        <v>0.26</v>
      </c>
      <c r="E411" s="31">
        <v>0.05</v>
      </c>
      <c r="F411" s="31">
        <v>0.19</v>
      </c>
      <c r="G411" s="31">
        <v>0.09</v>
      </c>
      <c r="H411" s="42" t="s">
        <v>339</v>
      </c>
      <c r="I411" s="15" t="s">
        <v>34</v>
      </c>
      <c r="J411" s="15" t="s">
        <v>34</v>
      </c>
      <c r="K411" s="13" t="s">
        <v>34</v>
      </c>
      <c r="L411" s="13" t="s">
        <v>34</v>
      </c>
      <c r="M411" s="13" t="s">
        <v>34</v>
      </c>
      <c r="N411" s="13" t="s">
        <v>34</v>
      </c>
      <c r="O411" s="13" t="s">
        <v>34</v>
      </c>
      <c r="P411" s="13" t="s">
        <v>34</v>
      </c>
      <c r="Q411" s="13" t="s">
        <v>34</v>
      </c>
      <c r="R411" s="13" t="s">
        <v>34</v>
      </c>
      <c r="S411" s="13" t="s">
        <v>34</v>
      </c>
      <c r="T411" s="13" t="s">
        <v>34</v>
      </c>
      <c r="U411" s="13" t="s">
        <v>34</v>
      </c>
      <c r="V411" s="13" t="s">
        <v>34</v>
      </c>
      <c r="W411" s="13" t="s">
        <v>34</v>
      </c>
      <c r="X411" s="13" t="s">
        <v>34</v>
      </c>
      <c r="Y411" s="13" t="s">
        <v>34</v>
      </c>
      <c r="Z411" s="13" t="s">
        <v>34</v>
      </c>
      <c r="AA411" s="13" t="s">
        <v>34</v>
      </c>
      <c r="AB411" s="13" t="s">
        <v>34</v>
      </c>
      <c r="AC411" s="13" t="s">
        <v>34</v>
      </c>
      <c r="AD411" s="13" t="s">
        <v>34</v>
      </c>
    </row>
    <row r="412" spans="1:30">
      <c r="A412" s="26" t="s">
        <v>376</v>
      </c>
      <c r="B412" s="26" t="s">
        <v>376</v>
      </c>
      <c r="C412" s="31" t="s">
        <v>347</v>
      </c>
      <c r="D412" s="31">
        <v>0.26</v>
      </c>
      <c r="E412" s="31">
        <v>0.05</v>
      </c>
      <c r="F412" s="31">
        <v>0.19</v>
      </c>
      <c r="G412" s="31">
        <v>0.13</v>
      </c>
      <c r="H412" s="42" t="s">
        <v>339</v>
      </c>
      <c r="I412" s="15" t="s">
        <v>34</v>
      </c>
      <c r="J412" s="15" t="s">
        <v>34</v>
      </c>
      <c r="K412" s="13" t="s">
        <v>34</v>
      </c>
      <c r="L412" s="13" t="s">
        <v>34</v>
      </c>
      <c r="M412" s="13" t="s">
        <v>34</v>
      </c>
      <c r="N412" s="13" t="s">
        <v>34</v>
      </c>
      <c r="O412" s="13" t="s">
        <v>34</v>
      </c>
      <c r="P412" s="13" t="s">
        <v>34</v>
      </c>
      <c r="Q412" s="13" t="s">
        <v>34</v>
      </c>
      <c r="R412" s="13" t="s">
        <v>34</v>
      </c>
      <c r="S412" s="13" t="s">
        <v>34</v>
      </c>
      <c r="T412" s="13" t="s">
        <v>34</v>
      </c>
      <c r="U412" s="13" t="s">
        <v>34</v>
      </c>
      <c r="V412" s="13" t="s">
        <v>34</v>
      </c>
      <c r="W412" s="13" t="s">
        <v>34</v>
      </c>
      <c r="X412" s="13" t="s">
        <v>34</v>
      </c>
      <c r="Y412" s="13" t="s">
        <v>34</v>
      </c>
      <c r="Z412" s="13" t="s">
        <v>34</v>
      </c>
      <c r="AA412" s="13" t="s">
        <v>34</v>
      </c>
      <c r="AB412" s="13" t="s">
        <v>34</v>
      </c>
      <c r="AC412" s="13" t="s">
        <v>34</v>
      </c>
      <c r="AD412" s="13" t="s">
        <v>34</v>
      </c>
    </row>
    <row r="413" spans="1:30">
      <c r="A413" s="26" t="s">
        <v>377</v>
      </c>
      <c r="B413" s="26" t="s">
        <v>377</v>
      </c>
      <c r="C413" s="31" t="s">
        <v>347</v>
      </c>
      <c r="D413" s="31">
        <v>0.53</v>
      </c>
      <c r="E413" s="31">
        <v>0.05</v>
      </c>
      <c r="F413" s="31">
        <v>0.19</v>
      </c>
      <c r="G413" s="31">
        <v>0.16</v>
      </c>
      <c r="H413" s="42" t="s">
        <v>339</v>
      </c>
      <c r="I413" s="15" t="s">
        <v>34</v>
      </c>
      <c r="J413" s="15" t="s">
        <v>34</v>
      </c>
      <c r="K413" s="13" t="s">
        <v>34</v>
      </c>
      <c r="L413" s="13" t="s">
        <v>34</v>
      </c>
      <c r="M413" s="13" t="s">
        <v>34</v>
      </c>
      <c r="N413" s="13" t="s">
        <v>34</v>
      </c>
      <c r="O413" s="13" t="s">
        <v>34</v>
      </c>
      <c r="P413" s="13" t="s">
        <v>34</v>
      </c>
      <c r="Q413" s="13" t="s">
        <v>34</v>
      </c>
      <c r="R413" s="13" t="s">
        <v>34</v>
      </c>
      <c r="S413" s="13" t="s">
        <v>34</v>
      </c>
      <c r="T413" s="13" t="s">
        <v>34</v>
      </c>
      <c r="U413" s="13" t="s">
        <v>34</v>
      </c>
      <c r="V413" s="13" t="s">
        <v>34</v>
      </c>
      <c r="W413" s="13" t="s">
        <v>34</v>
      </c>
      <c r="X413" s="13" t="s">
        <v>34</v>
      </c>
      <c r="Y413" s="13" t="s">
        <v>34</v>
      </c>
      <c r="Z413" s="13" t="s">
        <v>34</v>
      </c>
      <c r="AA413" s="13" t="s">
        <v>34</v>
      </c>
      <c r="AB413" s="13" t="s">
        <v>34</v>
      </c>
      <c r="AC413" s="13" t="s">
        <v>34</v>
      </c>
      <c r="AD413" s="13" t="s">
        <v>34</v>
      </c>
    </row>
    <row r="414" spans="1:30">
      <c r="A414" s="26" t="s">
        <v>378</v>
      </c>
      <c r="B414" s="143" t="s">
        <v>379</v>
      </c>
      <c r="C414" s="31">
        <v>7.0000000000000007E-2</v>
      </c>
      <c r="D414" s="31">
        <v>0.8</v>
      </c>
      <c r="E414" s="31">
        <v>0.05</v>
      </c>
      <c r="F414" s="31" t="s">
        <v>339</v>
      </c>
      <c r="G414" s="31" t="s">
        <v>339</v>
      </c>
      <c r="H414" s="42" t="s">
        <v>339</v>
      </c>
      <c r="I414" s="15" t="s">
        <v>34</v>
      </c>
      <c r="J414" s="15" t="s">
        <v>34</v>
      </c>
      <c r="K414" s="13" t="s">
        <v>34</v>
      </c>
      <c r="L414" s="13" t="s">
        <v>34</v>
      </c>
      <c r="M414" s="13" t="s">
        <v>34</v>
      </c>
      <c r="N414" s="13" t="s">
        <v>34</v>
      </c>
      <c r="O414" s="13" t="s">
        <v>34</v>
      </c>
      <c r="P414" s="13" t="s">
        <v>34</v>
      </c>
      <c r="Q414" s="13" t="s">
        <v>34</v>
      </c>
      <c r="R414" s="13" t="s">
        <v>34</v>
      </c>
      <c r="S414" s="13" t="s">
        <v>34</v>
      </c>
      <c r="T414" s="13" t="s">
        <v>34</v>
      </c>
      <c r="U414" s="13" t="s">
        <v>34</v>
      </c>
      <c r="V414" s="13" t="s">
        <v>34</v>
      </c>
      <c r="W414" s="13" t="s">
        <v>34</v>
      </c>
      <c r="X414" s="13" t="s">
        <v>34</v>
      </c>
      <c r="Y414" s="13" t="s">
        <v>34</v>
      </c>
      <c r="Z414" s="13" t="s">
        <v>34</v>
      </c>
      <c r="AA414" s="13" t="s">
        <v>34</v>
      </c>
      <c r="AB414" s="13" t="s">
        <v>34</v>
      </c>
      <c r="AC414" s="13" t="s">
        <v>34</v>
      </c>
      <c r="AD414" s="13" t="s">
        <v>34</v>
      </c>
    </row>
    <row r="415" spans="1:30">
      <c r="A415" s="26" t="s">
        <v>380</v>
      </c>
      <c r="B415" s="143" t="s">
        <v>381</v>
      </c>
      <c r="C415" s="31">
        <v>7.0000000000000007E-2</v>
      </c>
      <c r="D415" s="31">
        <v>0.77</v>
      </c>
      <c r="E415" s="31">
        <v>0.05</v>
      </c>
      <c r="F415" s="31" t="s">
        <v>339</v>
      </c>
      <c r="G415" s="31" t="s">
        <v>339</v>
      </c>
      <c r="H415" s="42" t="s">
        <v>339</v>
      </c>
      <c r="I415" s="15" t="s">
        <v>34</v>
      </c>
      <c r="J415" s="15" t="s">
        <v>34</v>
      </c>
      <c r="K415" s="13" t="s">
        <v>34</v>
      </c>
      <c r="L415" s="13" t="s">
        <v>34</v>
      </c>
      <c r="M415" s="13" t="s">
        <v>34</v>
      </c>
      <c r="N415" s="13" t="s">
        <v>34</v>
      </c>
      <c r="O415" s="13" t="s">
        <v>34</v>
      </c>
      <c r="P415" s="13" t="s">
        <v>34</v>
      </c>
      <c r="Q415" s="13" t="s">
        <v>34</v>
      </c>
      <c r="R415" s="13" t="s">
        <v>34</v>
      </c>
      <c r="S415" s="13" t="s">
        <v>34</v>
      </c>
      <c r="T415" s="13" t="s">
        <v>34</v>
      </c>
      <c r="U415" s="13" t="s">
        <v>34</v>
      </c>
      <c r="V415" s="13" t="s">
        <v>34</v>
      </c>
      <c r="W415" s="13" t="s">
        <v>34</v>
      </c>
      <c r="X415" s="13" t="s">
        <v>34</v>
      </c>
      <c r="Y415" s="13" t="s">
        <v>34</v>
      </c>
      <c r="Z415" s="13" t="s">
        <v>34</v>
      </c>
      <c r="AA415" s="13" t="s">
        <v>34</v>
      </c>
      <c r="AB415" s="13" t="s">
        <v>34</v>
      </c>
      <c r="AC415" s="13" t="s">
        <v>34</v>
      </c>
      <c r="AD415" s="13" t="s">
        <v>34</v>
      </c>
    </row>
    <row r="416" spans="1:30">
      <c r="A416" s="26" t="s">
        <v>382</v>
      </c>
      <c r="B416" s="143" t="s">
        <v>383</v>
      </c>
      <c r="C416" s="31">
        <v>0.03</v>
      </c>
      <c r="D416" s="31">
        <v>0.75</v>
      </c>
      <c r="E416" s="31">
        <v>0.05</v>
      </c>
      <c r="F416" s="31" t="s">
        <v>339</v>
      </c>
      <c r="G416" s="31" t="s">
        <v>339</v>
      </c>
      <c r="H416" s="42" t="s">
        <v>339</v>
      </c>
      <c r="I416" s="15" t="s">
        <v>34</v>
      </c>
      <c r="J416" s="15" t="s">
        <v>34</v>
      </c>
      <c r="K416" s="13" t="s">
        <v>34</v>
      </c>
      <c r="L416" s="13" t="s">
        <v>34</v>
      </c>
      <c r="M416" s="13" t="s">
        <v>34</v>
      </c>
      <c r="N416" s="13" t="s">
        <v>34</v>
      </c>
      <c r="O416" s="13" t="s">
        <v>34</v>
      </c>
      <c r="P416" s="13" t="s">
        <v>34</v>
      </c>
      <c r="Q416" s="13" t="s">
        <v>34</v>
      </c>
      <c r="R416" s="13" t="s">
        <v>34</v>
      </c>
      <c r="S416" s="13" t="s">
        <v>34</v>
      </c>
      <c r="T416" s="13" t="s">
        <v>34</v>
      </c>
      <c r="U416" s="13" t="s">
        <v>34</v>
      </c>
      <c r="V416" s="13" t="s">
        <v>34</v>
      </c>
      <c r="W416" s="13" t="s">
        <v>34</v>
      </c>
      <c r="X416" s="13" t="s">
        <v>34</v>
      </c>
      <c r="Y416" s="13" t="s">
        <v>34</v>
      </c>
      <c r="Z416" s="13" t="s">
        <v>34</v>
      </c>
      <c r="AA416" s="13" t="s">
        <v>34</v>
      </c>
      <c r="AB416" s="13" t="s">
        <v>34</v>
      </c>
      <c r="AC416" s="13" t="s">
        <v>34</v>
      </c>
      <c r="AD416" s="13" t="s">
        <v>34</v>
      </c>
    </row>
    <row r="417" spans="1:30">
      <c r="A417" s="26" t="s">
        <v>384</v>
      </c>
      <c r="B417" s="26" t="s">
        <v>384</v>
      </c>
      <c r="C417" s="31">
        <v>0.23</v>
      </c>
      <c r="D417" s="31">
        <v>0.02</v>
      </c>
      <c r="E417" s="31">
        <v>0.01</v>
      </c>
      <c r="F417" s="31" t="s">
        <v>339</v>
      </c>
      <c r="G417" s="31" t="s">
        <v>339</v>
      </c>
      <c r="H417" s="42" t="s">
        <v>339</v>
      </c>
      <c r="I417" s="15" t="s">
        <v>34</v>
      </c>
      <c r="J417" s="15" t="s">
        <v>34</v>
      </c>
      <c r="K417" s="13" t="s">
        <v>34</v>
      </c>
      <c r="L417" s="13" t="s">
        <v>34</v>
      </c>
      <c r="M417" s="13" t="s">
        <v>34</v>
      </c>
      <c r="N417" s="13" t="s">
        <v>34</v>
      </c>
      <c r="O417" s="13" t="s">
        <v>34</v>
      </c>
      <c r="P417" s="13" t="s">
        <v>34</v>
      </c>
      <c r="Q417" s="13" t="s">
        <v>34</v>
      </c>
      <c r="R417" s="13" t="s">
        <v>34</v>
      </c>
      <c r="S417" s="13" t="s">
        <v>34</v>
      </c>
      <c r="T417" s="13" t="s">
        <v>34</v>
      </c>
      <c r="U417" s="13" t="s">
        <v>34</v>
      </c>
      <c r="V417" s="13" t="s">
        <v>34</v>
      </c>
      <c r="W417" s="13" t="s">
        <v>34</v>
      </c>
      <c r="X417" s="13" t="s">
        <v>34</v>
      </c>
      <c r="Y417" s="13" t="s">
        <v>34</v>
      </c>
      <c r="Z417" s="13" t="s">
        <v>34</v>
      </c>
      <c r="AA417" s="13" t="s">
        <v>34</v>
      </c>
      <c r="AB417" s="13" t="s">
        <v>34</v>
      </c>
      <c r="AC417" s="13" t="s">
        <v>34</v>
      </c>
      <c r="AD417" s="13" t="s">
        <v>34</v>
      </c>
    </row>
    <row r="418" spans="1:30">
      <c r="A418" s="26" t="s">
        <v>385</v>
      </c>
      <c r="B418" s="26" t="s">
        <v>385</v>
      </c>
      <c r="C418" s="31">
        <v>0.22</v>
      </c>
      <c r="D418" s="31">
        <v>0.02</v>
      </c>
      <c r="E418" s="31">
        <v>2.34</v>
      </c>
      <c r="F418" s="31" t="s">
        <v>339</v>
      </c>
      <c r="G418" s="31" t="s">
        <v>339</v>
      </c>
      <c r="H418" s="42" t="s">
        <v>339</v>
      </c>
      <c r="I418" s="15" t="s">
        <v>34</v>
      </c>
      <c r="J418" s="15" t="s">
        <v>34</v>
      </c>
      <c r="K418" s="13" t="s">
        <v>34</v>
      </c>
      <c r="L418" s="13" t="s">
        <v>34</v>
      </c>
      <c r="M418" s="13" t="s">
        <v>34</v>
      </c>
      <c r="N418" s="13" t="s">
        <v>34</v>
      </c>
      <c r="O418" s="13" t="s">
        <v>34</v>
      </c>
      <c r="P418" s="13" t="s">
        <v>34</v>
      </c>
      <c r="Q418" s="13" t="s">
        <v>34</v>
      </c>
      <c r="R418" s="13" t="s">
        <v>34</v>
      </c>
      <c r="S418" s="13" t="s">
        <v>34</v>
      </c>
      <c r="T418" s="13" t="s">
        <v>34</v>
      </c>
      <c r="U418" s="13" t="s">
        <v>34</v>
      </c>
      <c r="V418" s="13" t="s">
        <v>34</v>
      </c>
      <c r="W418" s="13" t="s">
        <v>34</v>
      </c>
      <c r="X418" s="13" t="s">
        <v>34</v>
      </c>
      <c r="Y418" s="13" t="s">
        <v>34</v>
      </c>
      <c r="Z418" s="13" t="s">
        <v>34</v>
      </c>
      <c r="AA418" s="13" t="s">
        <v>34</v>
      </c>
      <c r="AB418" s="13" t="s">
        <v>34</v>
      </c>
      <c r="AC418" s="13" t="s">
        <v>34</v>
      </c>
      <c r="AD418" s="13" t="s">
        <v>34</v>
      </c>
    </row>
    <row r="419" spans="1:30">
      <c r="A419" s="26" t="s">
        <v>386</v>
      </c>
      <c r="B419" s="26" t="s">
        <v>386</v>
      </c>
      <c r="C419" s="31">
        <v>0.09</v>
      </c>
      <c r="D419" s="31">
        <v>0.68</v>
      </c>
      <c r="E419" s="31">
        <v>0.11</v>
      </c>
      <c r="F419" s="31" t="s">
        <v>339</v>
      </c>
      <c r="G419" s="31" t="s">
        <v>339</v>
      </c>
      <c r="H419" s="42" t="s">
        <v>339</v>
      </c>
      <c r="I419" s="15" t="s">
        <v>34</v>
      </c>
      <c r="J419" s="15" t="s">
        <v>34</v>
      </c>
      <c r="K419" s="13" t="s">
        <v>34</v>
      </c>
      <c r="L419" s="13" t="s">
        <v>34</v>
      </c>
      <c r="M419" s="13" t="s">
        <v>34</v>
      </c>
      <c r="N419" s="13" t="s">
        <v>34</v>
      </c>
      <c r="O419" s="13" t="s">
        <v>34</v>
      </c>
      <c r="P419" s="13" t="s">
        <v>34</v>
      </c>
      <c r="Q419" s="13" t="s">
        <v>34</v>
      </c>
      <c r="R419" s="13" t="s">
        <v>34</v>
      </c>
      <c r="S419" s="13" t="s">
        <v>34</v>
      </c>
      <c r="T419" s="13" t="s">
        <v>34</v>
      </c>
      <c r="U419" s="13" t="s">
        <v>34</v>
      </c>
      <c r="V419" s="13" t="s">
        <v>34</v>
      </c>
      <c r="W419" s="13" t="s">
        <v>34</v>
      </c>
      <c r="X419" s="13" t="s">
        <v>34</v>
      </c>
      <c r="Y419" s="13" t="s">
        <v>34</v>
      </c>
      <c r="Z419" s="13" t="s">
        <v>34</v>
      </c>
      <c r="AA419" s="13" t="s">
        <v>34</v>
      </c>
      <c r="AB419" s="13" t="s">
        <v>34</v>
      </c>
      <c r="AC419" s="13" t="s">
        <v>34</v>
      </c>
      <c r="AD419" s="13" t="s">
        <v>34</v>
      </c>
    </row>
    <row r="420" spans="1:30">
      <c r="A420" s="26" t="s">
        <v>387</v>
      </c>
      <c r="B420" s="26" t="s">
        <v>387</v>
      </c>
      <c r="C420" s="31" t="s">
        <v>347</v>
      </c>
      <c r="D420" s="31">
        <v>0.57999999999999996</v>
      </c>
      <c r="E420" s="31">
        <v>0.05</v>
      </c>
      <c r="F420" s="31">
        <v>0.15</v>
      </c>
      <c r="G420" s="31" t="s">
        <v>339</v>
      </c>
      <c r="H420" s="42" t="s">
        <v>339</v>
      </c>
      <c r="I420" s="15" t="s">
        <v>34</v>
      </c>
      <c r="J420" s="15" t="s">
        <v>34</v>
      </c>
      <c r="K420" s="13" t="s">
        <v>34</v>
      </c>
      <c r="L420" s="13" t="s">
        <v>34</v>
      </c>
      <c r="M420" s="13" t="s">
        <v>34</v>
      </c>
      <c r="N420" s="13" t="s">
        <v>34</v>
      </c>
      <c r="O420" s="13" t="s">
        <v>34</v>
      </c>
      <c r="P420" s="13" t="s">
        <v>34</v>
      </c>
      <c r="Q420" s="13" t="s">
        <v>34</v>
      </c>
      <c r="R420" s="13" t="s">
        <v>34</v>
      </c>
      <c r="S420" s="13" t="s">
        <v>34</v>
      </c>
      <c r="T420" s="13" t="s">
        <v>34</v>
      </c>
      <c r="U420" s="13" t="s">
        <v>34</v>
      </c>
      <c r="V420" s="13" t="s">
        <v>34</v>
      </c>
      <c r="W420" s="13" t="s">
        <v>34</v>
      </c>
      <c r="X420" s="13" t="s">
        <v>34</v>
      </c>
      <c r="Y420" s="13" t="s">
        <v>34</v>
      </c>
      <c r="Z420" s="13" t="s">
        <v>34</v>
      </c>
      <c r="AA420" s="13" t="s">
        <v>34</v>
      </c>
      <c r="AB420" s="13" t="s">
        <v>34</v>
      </c>
      <c r="AC420" s="13" t="s">
        <v>34</v>
      </c>
      <c r="AD420" s="13" t="s">
        <v>34</v>
      </c>
    </row>
    <row r="421" spans="1:30">
      <c r="A421" s="26" t="s">
        <v>388</v>
      </c>
      <c r="B421" s="26" t="s">
        <v>388</v>
      </c>
      <c r="C421" s="31" t="s">
        <v>347</v>
      </c>
      <c r="D421" s="31">
        <v>0.48</v>
      </c>
      <c r="E421" s="31">
        <v>0.05</v>
      </c>
      <c r="F421" s="31">
        <v>0.17</v>
      </c>
      <c r="G421" s="31" t="s">
        <v>339</v>
      </c>
      <c r="H421" s="42" t="s">
        <v>339</v>
      </c>
      <c r="I421" s="15" t="s">
        <v>34</v>
      </c>
      <c r="J421" s="15" t="s">
        <v>34</v>
      </c>
      <c r="K421" s="13" t="s">
        <v>34</v>
      </c>
      <c r="L421" s="13" t="s">
        <v>34</v>
      </c>
      <c r="M421" s="13" t="s">
        <v>34</v>
      </c>
      <c r="N421" s="13" t="s">
        <v>34</v>
      </c>
      <c r="O421" s="13" t="s">
        <v>34</v>
      </c>
      <c r="P421" s="13" t="s">
        <v>34</v>
      </c>
      <c r="Q421" s="13" t="s">
        <v>34</v>
      </c>
      <c r="R421" s="13" t="s">
        <v>34</v>
      </c>
      <c r="S421" s="13" t="s">
        <v>34</v>
      </c>
      <c r="T421" s="13" t="s">
        <v>34</v>
      </c>
      <c r="U421" s="13" t="s">
        <v>34</v>
      </c>
      <c r="V421" s="13" t="s">
        <v>34</v>
      </c>
      <c r="W421" s="13" t="s">
        <v>34</v>
      </c>
      <c r="X421" s="13" t="s">
        <v>34</v>
      </c>
      <c r="Y421" s="13" t="s">
        <v>34</v>
      </c>
      <c r="Z421" s="13" t="s">
        <v>34</v>
      </c>
      <c r="AA421" s="13" t="s">
        <v>34</v>
      </c>
      <c r="AB421" s="13" t="s">
        <v>34</v>
      </c>
      <c r="AC421" s="13" t="s">
        <v>34</v>
      </c>
      <c r="AD421" s="13" t="s">
        <v>34</v>
      </c>
    </row>
    <row r="422" spans="1:30">
      <c r="A422" s="26" t="s">
        <v>389</v>
      </c>
      <c r="B422" s="143" t="s">
        <v>390</v>
      </c>
      <c r="C422" s="31" t="s">
        <v>347</v>
      </c>
      <c r="D422" s="31">
        <v>0.52</v>
      </c>
      <c r="E422" s="31">
        <v>0.43</v>
      </c>
      <c r="F422" s="31" t="s">
        <v>339</v>
      </c>
      <c r="G422" s="31" t="s">
        <v>339</v>
      </c>
      <c r="H422" s="42" t="s">
        <v>339</v>
      </c>
      <c r="I422" s="15" t="s">
        <v>34</v>
      </c>
      <c r="J422" s="15" t="s">
        <v>34</v>
      </c>
      <c r="K422" s="13" t="s">
        <v>34</v>
      </c>
      <c r="L422" s="13" t="s">
        <v>34</v>
      </c>
      <c r="M422" s="13" t="s">
        <v>34</v>
      </c>
      <c r="N422" s="13" t="s">
        <v>34</v>
      </c>
      <c r="O422" s="13" t="s">
        <v>34</v>
      </c>
      <c r="P422" s="13" t="s">
        <v>34</v>
      </c>
      <c r="Q422" s="13" t="s">
        <v>34</v>
      </c>
      <c r="R422" s="13" t="s">
        <v>34</v>
      </c>
      <c r="S422" s="13" t="s">
        <v>34</v>
      </c>
      <c r="T422" s="13" t="s">
        <v>34</v>
      </c>
      <c r="U422" s="13" t="s">
        <v>34</v>
      </c>
      <c r="V422" s="13" t="s">
        <v>34</v>
      </c>
      <c r="W422" s="13" t="s">
        <v>34</v>
      </c>
      <c r="X422" s="13" t="s">
        <v>34</v>
      </c>
      <c r="Y422" s="13" t="s">
        <v>34</v>
      </c>
      <c r="Z422" s="13" t="s">
        <v>34</v>
      </c>
      <c r="AA422" s="13" t="s">
        <v>34</v>
      </c>
      <c r="AB422" s="13" t="s">
        <v>34</v>
      </c>
      <c r="AC422" s="13" t="s">
        <v>34</v>
      </c>
      <c r="AD422" s="13" t="s">
        <v>34</v>
      </c>
    </row>
    <row r="423" spans="1:30">
      <c r="A423" s="26" t="s">
        <v>391</v>
      </c>
      <c r="B423" s="26" t="s">
        <v>391</v>
      </c>
      <c r="C423" s="31" t="s">
        <v>347</v>
      </c>
      <c r="D423" s="31">
        <v>0.02</v>
      </c>
      <c r="E423" s="31">
        <v>1.68</v>
      </c>
      <c r="F423" s="31" t="s">
        <v>339</v>
      </c>
      <c r="G423" s="31" t="s">
        <v>339</v>
      </c>
      <c r="H423" s="42" t="s">
        <v>339</v>
      </c>
      <c r="I423" s="15" t="s">
        <v>34</v>
      </c>
      <c r="J423" s="15" t="s">
        <v>34</v>
      </c>
      <c r="K423" s="13" t="s">
        <v>34</v>
      </c>
      <c r="L423" s="13" t="s">
        <v>34</v>
      </c>
      <c r="M423" s="13" t="s">
        <v>34</v>
      </c>
      <c r="N423" s="13" t="s">
        <v>34</v>
      </c>
      <c r="O423" s="13" t="s">
        <v>34</v>
      </c>
      <c r="P423" s="13" t="s">
        <v>34</v>
      </c>
      <c r="Q423" s="13" t="s">
        <v>34</v>
      </c>
      <c r="R423" s="13" t="s">
        <v>34</v>
      </c>
      <c r="S423" s="13" t="s">
        <v>34</v>
      </c>
      <c r="T423" s="13" t="s">
        <v>34</v>
      </c>
      <c r="U423" s="13" t="s">
        <v>34</v>
      </c>
      <c r="V423" s="13" t="s">
        <v>34</v>
      </c>
      <c r="W423" s="13" t="s">
        <v>34</v>
      </c>
      <c r="X423" s="13" t="s">
        <v>34</v>
      </c>
      <c r="Y423" s="13" t="s">
        <v>34</v>
      </c>
      <c r="Z423" s="13" t="s">
        <v>34</v>
      </c>
      <c r="AA423" s="13" t="s">
        <v>34</v>
      </c>
      <c r="AB423" s="13" t="s">
        <v>34</v>
      </c>
      <c r="AC423" s="13" t="s">
        <v>34</v>
      </c>
      <c r="AD423" s="13" t="s">
        <v>34</v>
      </c>
    </row>
    <row r="424" spans="1:30">
      <c r="A424" s="26" t="s">
        <v>392</v>
      </c>
      <c r="B424" s="26" t="s">
        <v>392</v>
      </c>
      <c r="C424" s="31" t="s">
        <v>347</v>
      </c>
      <c r="D424" s="31">
        <v>0.02</v>
      </c>
      <c r="E424" s="31">
        <v>0.4</v>
      </c>
      <c r="F424" s="31" t="s">
        <v>339</v>
      </c>
      <c r="G424" s="31" t="s">
        <v>339</v>
      </c>
      <c r="H424" s="42" t="s">
        <v>339</v>
      </c>
      <c r="I424" s="15" t="s">
        <v>34</v>
      </c>
      <c r="J424" s="15" t="s">
        <v>34</v>
      </c>
      <c r="K424" s="13" t="s">
        <v>34</v>
      </c>
      <c r="L424" s="13" t="s">
        <v>34</v>
      </c>
      <c r="M424" s="13" t="s">
        <v>34</v>
      </c>
      <c r="N424" s="13" t="s">
        <v>34</v>
      </c>
      <c r="O424" s="13" t="s">
        <v>34</v>
      </c>
      <c r="P424" s="13" t="s">
        <v>34</v>
      </c>
      <c r="Q424" s="13" t="s">
        <v>34</v>
      </c>
      <c r="R424" s="13" t="s">
        <v>34</v>
      </c>
      <c r="S424" s="13" t="s">
        <v>34</v>
      </c>
      <c r="T424" s="13" t="s">
        <v>34</v>
      </c>
      <c r="U424" s="13" t="s">
        <v>34</v>
      </c>
      <c r="V424" s="13" t="s">
        <v>34</v>
      </c>
      <c r="W424" s="13" t="s">
        <v>34</v>
      </c>
      <c r="X424" s="13" t="s">
        <v>34</v>
      </c>
      <c r="Y424" s="13" t="s">
        <v>34</v>
      </c>
      <c r="Z424" s="13" t="s">
        <v>34</v>
      </c>
      <c r="AA424" s="13" t="s">
        <v>34</v>
      </c>
      <c r="AB424" s="13" t="s">
        <v>34</v>
      </c>
      <c r="AC424" s="13" t="s">
        <v>34</v>
      </c>
      <c r="AD424" s="13" t="s">
        <v>34</v>
      </c>
    </row>
    <row r="425" spans="1:30">
      <c r="A425" s="26" t="s">
        <v>393</v>
      </c>
      <c r="B425" s="26" t="s">
        <v>393</v>
      </c>
      <c r="C425" s="31" t="s">
        <v>347</v>
      </c>
      <c r="D425" s="31">
        <v>0.02</v>
      </c>
      <c r="E425" s="31">
        <v>0.89</v>
      </c>
      <c r="F425" s="31" t="s">
        <v>339</v>
      </c>
      <c r="G425" s="31" t="s">
        <v>339</v>
      </c>
      <c r="H425" s="42" t="s">
        <v>339</v>
      </c>
      <c r="I425" s="15" t="s">
        <v>34</v>
      </c>
      <c r="J425" s="15" t="s">
        <v>34</v>
      </c>
      <c r="K425" s="13" t="s">
        <v>34</v>
      </c>
      <c r="L425" s="13" t="s">
        <v>34</v>
      </c>
      <c r="M425" s="13" t="s">
        <v>34</v>
      </c>
      <c r="N425" s="13" t="s">
        <v>34</v>
      </c>
      <c r="O425" s="13" t="s">
        <v>34</v>
      </c>
      <c r="P425" s="13" t="s">
        <v>34</v>
      </c>
      <c r="Q425" s="13" t="s">
        <v>34</v>
      </c>
      <c r="R425" s="13" t="s">
        <v>34</v>
      </c>
      <c r="S425" s="13" t="s">
        <v>34</v>
      </c>
      <c r="T425" s="13" t="s">
        <v>34</v>
      </c>
      <c r="U425" s="13" t="s">
        <v>34</v>
      </c>
      <c r="V425" s="13" t="s">
        <v>34</v>
      </c>
      <c r="W425" s="13" t="s">
        <v>34</v>
      </c>
      <c r="X425" s="13" t="s">
        <v>34</v>
      </c>
      <c r="Y425" s="13" t="s">
        <v>34</v>
      </c>
      <c r="Z425" s="13" t="s">
        <v>34</v>
      </c>
      <c r="AA425" s="13" t="s">
        <v>34</v>
      </c>
      <c r="AB425" s="13" t="s">
        <v>34</v>
      </c>
      <c r="AC425" s="13" t="s">
        <v>34</v>
      </c>
      <c r="AD425" s="13" t="s">
        <v>34</v>
      </c>
    </row>
    <row r="426" spans="1:30">
      <c r="A426" s="26" t="s">
        <v>394</v>
      </c>
      <c r="B426" s="143" t="s">
        <v>395</v>
      </c>
      <c r="C426" s="31" t="s">
        <v>347</v>
      </c>
      <c r="D426" s="31">
        <v>0.02</v>
      </c>
      <c r="E426" s="31">
        <v>0.74</v>
      </c>
      <c r="F426" s="31" t="s">
        <v>339</v>
      </c>
      <c r="G426" s="31" t="s">
        <v>339</v>
      </c>
      <c r="H426" s="42" t="s">
        <v>339</v>
      </c>
      <c r="I426" s="15" t="s">
        <v>34</v>
      </c>
      <c r="J426" s="15" t="s">
        <v>34</v>
      </c>
      <c r="K426" s="13" t="s">
        <v>34</v>
      </c>
      <c r="L426" s="13" t="s">
        <v>34</v>
      </c>
      <c r="M426" s="13" t="s">
        <v>34</v>
      </c>
      <c r="N426" s="13" t="s">
        <v>34</v>
      </c>
      <c r="O426" s="13" t="s">
        <v>34</v>
      </c>
      <c r="P426" s="13" t="s">
        <v>34</v>
      </c>
      <c r="Q426" s="13" t="s">
        <v>34</v>
      </c>
      <c r="R426" s="13" t="s">
        <v>34</v>
      </c>
      <c r="S426" s="13" t="s">
        <v>34</v>
      </c>
      <c r="T426" s="13" t="s">
        <v>34</v>
      </c>
      <c r="U426" s="13" t="s">
        <v>34</v>
      </c>
      <c r="V426" s="13" t="s">
        <v>34</v>
      </c>
      <c r="W426" s="13" t="s">
        <v>34</v>
      </c>
      <c r="X426" s="13" t="s">
        <v>34</v>
      </c>
      <c r="Y426" s="13" t="s">
        <v>34</v>
      </c>
      <c r="Z426" s="13" t="s">
        <v>34</v>
      </c>
      <c r="AA426" s="13" t="s">
        <v>34</v>
      </c>
      <c r="AB426" s="13" t="s">
        <v>34</v>
      </c>
      <c r="AC426" s="13" t="s">
        <v>34</v>
      </c>
      <c r="AD426" s="13" t="s">
        <v>34</v>
      </c>
    </row>
    <row r="427" spans="1:30">
      <c r="A427" s="26" t="s">
        <v>396</v>
      </c>
      <c r="B427" s="26" t="s">
        <v>396</v>
      </c>
      <c r="C427" s="31" t="s">
        <v>347</v>
      </c>
      <c r="D427" s="31">
        <v>0.02</v>
      </c>
      <c r="E427" s="31">
        <v>0.64</v>
      </c>
      <c r="F427" s="31" t="s">
        <v>339</v>
      </c>
      <c r="G427" s="31" t="s">
        <v>339</v>
      </c>
      <c r="H427" s="42" t="s">
        <v>339</v>
      </c>
      <c r="I427" s="15" t="s">
        <v>34</v>
      </c>
      <c r="J427" s="15" t="s">
        <v>34</v>
      </c>
      <c r="K427" s="13" t="s">
        <v>34</v>
      </c>
      <c r="L427" s="13" t="s">
        <v>34</v>
      </c>
      <c r="M427" s="13" t="s">
        <v>34</v>
      </c>
      <c r="N427" s="13" t="s">
        <v>34</v>
      </c>
      <c r="O427" s="13" t="s">
        <v>34</v>
      </c>
      <c r="P427" s="13" t="s">
        <v>34</v>
      </c>
      <c r="Q427" s="13" t="s">
        <v>34</v>
      </c>
      <c r="R427" s="13" t="s">
        <v>34</v>
      </c>
      <c r="S427" s="13" t="s">
        <v>34</v>
      </c>
      <c r="T427" s="13" t="s">
        <v>34</v>
      </c>
      <c r="U427" s="13" t="s">
        <v>34</v>
      </c>
      <c r="V427" s="13" t="s">
        <v>34</v>
      </c>
      <c r="W427" s="13" t="s">
        <v>34</v>
      </c>
      <c r="X427" s="13" t="s">
        <v>34</v>
      </c>
      <c r="Y427" s="13" t="s">
        <v>34</v>
      </c>
      <c r="Z427" s="13" t="s">
        <v>34</v>
      </c>
      <c r="AA427" s="13" t="s">
        <v>34</v>
      </c>
      <c r="AB427" s="13" t="s">
        <v>34</v>
      </c>
      <c r="AC427" s="13" t="s">
        <v>34</v>
      </c>
      <c r="AD427" s="13" t="s">
        <v>34</v>
      </c>
    </row>
    <row r="428" spans="1:30">
      <c r="A428" s="26" t="s">
        <v>397</v>
      </c>
      <c r="B428" s="26" t="s">
        <v>397</v>
      </c>
      <c r="C428" s="31" t="s">
        <v>347</v>
      </c>
      <c r="D428" s="31">
        <v>0.02</v>
      </c>
      <c r="E428" s="31">
        <v>2.23</v>
      </c>
      <c r="F428" s="31" t="s">
        <v>339</v>
      </c>
      <c r="G428" s="31" t="s">
        <v>339</v>
      </c>
      <c r="H428" s="42" t="s">
        <v>339</v>
      </c>
      <c r="I428" s="15" t="s">
        <v>34</v>
      </c>
      <c r="J428" s="15" t="s">
        <v>34</v>
      </c>
      <c r="K428" s="13" t="s">
        <v>34</v>
      </c>
      <c r="L428" s="13" t="s">
        <v>34</v>
      </c>
      <c r="M428" s="13" t="s">
        <v>34</v>
      </c>
      <c r="N428" s="13" t="s">
        <v>34</v>
      </c>
      <c r="O428" s="13" t="s">
        <v>34</v>
      </c>
      <c r="P428" s="13" t="s">
        <v>34</v>
      </c>
      <c r="Q428" s="13" t="s">
        <v>34</v>
      </c>
      <c r="R428" s="13" t="s">
        <v>34</v>
      </c>
      <c r="S428" s="13" t="s">
        <v>34</v>
      </c>
      <c r="T428" s="13" t="s">
        <v>34</v>
      </c>
      <c r="U428" s="13" t="s">
        <v>34</v>
      </c>
      <c r="V428" s="13" t="s">
        <v>34</v>
      </c>
      <c r="W428" s="13" t="s">
        <v>34</v>
      </c>
      <c r="X428" s="13" t="s">
        <v>34</v>
      </c>
      <c r="Y428" s="13" t="s">
        <v>34</v>
      </c>
      <c r="Z428" s="13" t="s">
        <v>34</v>
      </c>
      <c r="AA428" s="13" t="s">
        <v>34</v>
      </c>
      <c r="AB428" s="13" t="s">
        <v>34</v>
      </c>
      <c r="AC428" s="13" t="s">
        <v>34</v>
      </c>
      <c r="AD428" s="13" t="s">
        <v>34</v>
      </c>
    </row>
    <row r="429" spans="1:30">
      <c r="A429" s="26" t="s">
        <v>398</v>
      </c>
      <c r="B429" s="143" t="s">
        <v>399</v>
      </c>
      <c r="C429" s="31" t="s">
        <v>347</v>
      </c>
      <c r="D429" s="31">
        <v>0.02</v>
      </c>
      <c r="E429" s="31">
        <v>1.92</v>
      </c>
      <c r="F429" s="31" t="s">
        <v>339</v>
      </c>
      <c r="G429" s="31" t="s">
        <v>339</v>
      </c>
      <c r="H429" s="42" t="s">
        <v>339</v>
      </c>
      <c r="I429" s="15" t="s">
        <v>34</v>
      </c>
      <c r="J429" s="15" t="s">
        <v>34</v>
      </c>
      <c r="K429" s="13" t="s">
        <v>34</v>
      </c>
      <c r="L429" s="13" t="s">
        <v>34</v>
      </c>
      <c r="M429" s="13" t="s">
        <v>34</v>
      </c>
      <c r="N429" s="13" t="s">
        <v>34</v>
      </c>
      <c r="O429" s="13" t="s">
        <v>34</v>
      </c>
      <c r="P429" s="13" t="s">
        <v>34</v>
      </c>
      <c r="Q429" s="13" t="s">
        <v>34</v>
      </c>
      <c r="R429" s="13" t="s">
        <v>34</v>
      </c>
      <c r="S429" s="13" t="s">
        <v>34</v>
      </c>
      <c r="T429" s="13" t="s">
        <v>34</v>
      </c>
      <c r="U429" s="13" t="s">
        <v>34</v>
      </c>
      <c r="V429" s="13" t="s">
        <v>34</v>
      </c>
      <c r="W429" s="13" t="s">
        <v>34</v>
      </c>
      <c r="X429" s="13" t="s">
        <v>34</v>
      </c>
      <c r="Y429" s="13" t="s">
        <v>34</v>
      </c>
      <c r="Z429" s="13" t="s">
        <v>34</v>
      </c>
      <c r="AA429" s="13" t="s">
        <v>34</v>
      </c>
      <c r="AB429" s="13" t="s">
        <v>34</v>
      </c>
      <c r="AC429" s="13" t="s">
        <v>34</v>
      </c>
      <c r="AD429" s="13" t="s">
        <v>34</v>
      </c>
    </row>
    <row r="430" spans="1:30">
      <c r="A430" s="26" t="s">
        <v>400</v>
      </c>
      <c r="B430" s="26" t="s">
        <v>400</v>
      </c>
      <c r="C430" s="31" t="s">
        <v>347</v>
      </c>
      <c r="D430" s="31">
        <v>0.02</v>
      </c>
      <c r="E430" s="31">
        <v>0.87</v>
      </c>
      <c r="F430" s="31" t="s">
        <v>339</v>
      </c>
      <c r="G430" s="31" t="s">
        <v>339</v>
      </c>
      <c r="H430" s="42" t="s">
        <v>339</v>
      </c>
      <c r="I430" s="15" t="s">
        <v>34</v>
      </c>
      <c r="J430" s="15" t="s">
        <v>34</v>
      </c>
      <c r="K430" s="13" t="s">
        <v>34</v>
      </c>
      <c r="L430" s="13" t="s">
        <v>34</v>
      </c>
      <c r="M430" s="13" t="s">
        <v>34</v>
      </c>
      <c r="N430" s="13" t="s">
        <v>34</v>
      </c>
      <c r="O430" s="13" t="s">
        <v>34</v>
      </c>
      <c r="P430" s="13" t="s">
        <v>34</v>
      </c>
      <c r="Q430" s="13" t="s">
        <v>34</v>
      </c>
      <c r="R430" s="13" t="s">
        <v>34</v>
      </c>
      <c r="S430" s="13" t="s">
        <v>34</v>
      </c>
      <c r="T430" s="13" t="s">
        <v>34</v>
      </c>
      <c r="U430" s="13" t="s">
        <v>34</v>
      </c>
      <c r="V430" s="13" t="s">
        <v>34</v>
      </c>
      <c r="W430" s="13" t="s">
        <v>34</v>
      </c>
      <c r="X430" s="13" t="s">
        <v>34</v>
      </c>
      <c r="Y430" s="13" t="s">
        <v>34</v>
      </c>
      <c r="Z430" s="13" t="s">
        <v>34</v>
      </c>
      <c r="AA430" s="13" t="s">
        <v>34</v>
      </c>
      <c r="AB430" s="13" t="s">
        <v>34</v>
      </c>
      <c r="AC430" s="13" t="s">
        <v>34</v>
      </c>
      <c r="AD430" s="13" t="s">
        <v>34</v>
      </c>
    </row>
    <row r="431" spans="1:30">
      <c r="A431" s="26" t="s">
        <v>401</v>
      </c>
      <c r="B431" s="26" t="s">
        <v>401</v>
      </c>
      <c r="C431" s="31" t="s">
        <v>347</v>
      </c>
      <c r="D431" s="31">
        <v>0.02</v>
      </c>
      <c r="E431" s="31" t="s">
        <v>347</v>
      </c>
      <c r="F431" s="31" t="s">
        <v>339</v>
      </c>
      <c r="G431" s="31" t="s">
        <v>339</v>
      </c>
      <c r="H431" s="42" t="s">
        <v>339</v>
      </c>
      <c r="I431" s="15" t="s">
        <v>34</v>
      </c>
      <c r="J431" s="15" t="s">
        <v>34</v>
      </c>
      <c r="K431" s="13" t="s">
        <v>34</v>
      </c>
      <c r="L431" s="13" t="s">
        <v>34</v>
      </c>
      <c r="M431" s="13" t="s">
        <v>34</v>
      </c>
      <c r="N431" s="13" t="s">
        <v>34</v>
      </c>
      <c r="O431" s="13" t="s">
        <v>34</v>
      </c>
      <c r="P431" s="13" t="s">
        <v>34</v>
      </c>
      <c r="Q431" s="13" t="s">
        <v>34</v>
      </c>
      <c r="R431" s="13" t="s">
        <v>34</v>
      </c>
      <c r="S431" s="13" t="s">
        <v>34</v>
      </c>
      <c r="T431" s="13" t="s">
        <v>34</v>
      </c>
      <c r="U431" s="13" t="s">
        <v>34</v>
      </c>
      <c r="V431" s="13" t="s">
        <v>34</v>
      </c>
      <c r="W431" s="13" t="s">
        <v>34</v>
      </c>
      <c r="X431" s="13" t="s">
        <v>34</v>
      </c>
      <c r="Y431" s="13" t="s">
        <v>34</v>
      </c>
      <c r="Z431" s="13" t="s">
        <v>34</v>
      </c>
      <c r="AA431" s="13" t="s">
        <v>34</v>
      </c>
      <c r="AB431" s="13" t="s">
        <v>34</v>
      </c>
      <c r="AC431" s="13" t="s">
        <v>34</v>
      </c>
      <c r="AD431" s="13" t="s">
        <v>34</v>
      </c>
    </row>
    <row r="432" spans="1:30">
      <c r="A432" s="26" t="s">
        <v>402</v>
      </c>
      <c r="B432" s="26" t="s">
        <v>402</v>
      </c>
      <c r="C432" s="31">
        <v>0.01</v>
      </c>
      <c r="D432" s="31">
        <v>0.02</v>
      </c>
      <c r="E432" s="31" t="s">
        <v>347</v>
      </c>
      <c r="F432" s="31" t="s">
        <v>339</v>
      </c>
      <c r="G432" s="31" t="s">
        <v>339</v>
      </c>
      <c r="H432" s="42" t="s">
        <v>339</v>
      </c>
      <c r="I432" s="15" t="s">
        <v>34</v>
      </c>
      <c r="J432" s="15" t="s">
        <v>34</v>
      </c>
      <c r="K432" s="13" t="s">
        <v>34</v>
      </c>
      <c r="L432" s="13" t="s">
        <v>34</v>
      </c>
      <c r="M432" s="13" t="s">
        <v>34</v>
      </c>
      <c r="N432" s="13" t="s">
        <v>34</v>
      </c>
      <c r="O432" s="13" t="s">
        <v>34</v>
      </c>
      <c r="P432" s="13" t="s">
        <v>34</v>
      </c>
      <c r="Q432" s="13" t="s">
        <v>34</v>
      </c>
      <c r="R432" s="13" t="s">
        <v>34</v>
      </c>
      <c r="S432" s="13" t="s">
        <v>34</v>
      </c>
      <c r="T432" s="13" t="s">
        <v>34</v>
      </c>
      <c r="U432" s="13" t="s">
        <v>34</v>
      </c>
      <c r="V432" s="13" t="s">
        <v>34</v>
      </c>
      <c r="W432" s="13" t="s">
        <v>34</v>
      </c>
      <c r="X432" s="13" t="s">
        <v>34</v>
      </c>
      <c r="Y432" s="13" t="s">
        <v>34</v>
      </c>
      <c r="Z432" s="13" t="s">
        <v>34</v>
      </c>
      <c r="AA432" s="13" t="s">
        <v>34</v>
      </c>
      <c r="AB432" s="13" t="s">
        <v>34</v>
      </c>
      <c r="AC432" s="13" t="s">
        <v>34</v>
      </c>
      <c r="AD432" s="13" t="s">
        <v>34</v>
      </c>
    </row>
    <row r="433" spans="1:30">
      <c r="A433" s="26" t="s">
        <v>403</v>
      </c>
      <c r="B433" s="26" t="s">
        <v>403</v>
      </c>
      <c r="C433" s="31">
        <v>0.01</v>
      </c>
      <c r="D433" s="31">
        <v>0.02</v>
      </c>
      <c r="E433" s="31" t="s">
        <v>347</v>
      </c>
      <c r="F433" s="31" t="s">
        <v>339</v>
      </c>
      <c r="G433" s="31" t="s">
        <v>339</v>
      </c>
      <c r="H433" s="42" t="s">
        <v>339</v>
      </c>
      <c r="I433" s="15" t="s">
        <v>34</v>
      </c>
      <c r="J433" s="15" t="s">
        <v>34</v>
      </c>
      <c r="K433" s="13" t="s">
        <v>34</v>
      </c>
      <c r="L433" s="13" t="s">
        <v>34</v>
      </c>
      <c r="M433" s="13" t="s">
        <v>34</v>
      </c>
      <c r="N433" s="13" t="s">
        <v>34</v>
      </c>
      <c r="O433" s="13" t="s">
        <v>34</v>
      </c>
      <c r="P433" s="13" t="s">
        <v>34</v>
      </c>
      <c r="Q433" s="13" t="s">
        <v>34</v>
      </c>
      <c r="R433" s="13" t="s">
        <v>34</v>
      </c>
      <c r="S433" s="13" t="s">
        <v>34</v>
      </c>
      <c r="T433" s="13" t="s">
        <v>34</v>
      </c>
      <c r="U433" s="13" t="s">
        <v>34</v>
      </c>
      <c r="V433" s="13" t="s">
        <v>34</v>
      </c>
      <c r="W433" s="13" t="s">
        <v>34</v>
      </c>
      <c r="X433" s="13" t="s">
        <v>34</v>
      </c>
      <c r="Y433" s="13" t="s">
        <v>34</v>
      </c>
      <c r="Z433" s="13" t="s">
        <v>34</v>
      </c>
      <c r="AA433" s="13" t="s">
        <v>34</v>
      </c>
      <c r="AB433" s="13" t="s">
        <v>34</v>
      </c>
      <c r="AC433" s="13" t="s">
        <v>34</v>
      </c>
      <c r="AD433" s="13" t="s">
        <v>34</v>
      </c>
    </row>
    <row r="434" spans="1:30">
      <c r="A434" s="26" t="s">
        <v>68</v>
      </c>
      <c r="B434" s="26" t="s">
        <v>68</v>
      </c>
      <c r="C434" s="31">
        <v>0.1</v>
      </c>
      <c r="D434" s="31">
        <v>0.02</v>
      </c>
      <c r="E434" s="31">
        <v>2.21</v>
      </c>
      <c r="F434" s="31" t="s">
        <v>339</v>
      </c>
      <c r="G434" s="31" t="s">
        <v>339</v>
      </c>
      <c r="H434" s="42" t="s">
        <v>339</v>
      </c>
      <c r="I434" s="15" t="s">
        <v>34</v>
      </c>
      <c r="J434" s="15" t="s">
        <v>34</v>
      </c>
      <c r="K434" s="13" t="s">
        <v>34</v>
      </c>
      <c r="L434" s="13" t="s">
        <v>34</v>
      </c>
      <c r="M434" s="13" t="s">
        <v>34</v>
      </c>
      <c r="N434" s="13" t="s">
        <v>34</v>
      </c>
      <c r="O434" s="13" t="s">
        <v>34</v>
      </c>
      <c r="P434" s="13" t="s">
        <v>34</v>
      </c>
      <c r="Q434" s="13" t="s">
        <v>34</v>
      </c>
      <c r="R434" s="13" t="s">
        <v>34</v>
      </c>
      <c r="S434" s="13" t="s">
        <v>34</v>
      </c>
      <c r="T434" s="13" t="s">
        <v>34</v>
      </c>
      <c r="U434" s="13" t="s">
        <v>34</v>
      </c>
      <c r="V434" s="13" t="s">
        <v>34</v>
      </c>
      <c r="W434" s="13" t="s">
        <v>34</v>
      </c>
      <c r="X434" s="13" t="s">
        <v>34</v>
      </c>
      <c r="Y434" s="13" t="s">
        <v>34</v>
      </c>
      <c r="Z434" s="13" t="s">
        <v>34</v>
      </c>
      <c r="AA434" s="13" t="s">
        <v>34</v>
      </c>
      <c r="AB434" s="13" t="s">
        <v>34</v>
      </c>
      <c r="AC434" s="13" t="s">
        <v>34</v>
      </c>
      <c r="AD434" s="13" t="s">
        <v>34</v>
      </c>
    </row>
    <row r="435" spans="1:30">
      <c r="A435" s="26" t="s">
        <v>404</v>
      </c>
      <c r="B435" s="26" t="s">
        <v>404</v>
      </c>
      <c r="C435" s="31" t="s">
        <v>405</v>
      </c>
      <c r="D435" s="31">
        <v>0.02</v>
      </c>
      <c r="E435" s="31" t="s">
        <v>347</v>
      </c>
      <c r="F435" s="31" t="s">
        <v>339</v>
      </c>
      <c r="G435" s="31" t="s">
        <v>339</v>
      </c>
      <c r="H435" s="42" t="s">
        <v>339</v>
      </c>
      <c r="I435" s="15" t="s">
        <v>34</v>
      </c>
      <c r="J435" s="15" t="s">
        <v>34</v>
      </c>
      <c r="K435" s="13" t="s">
        <v>34</v>
      </c>
      <c r="L435" s="13" t="s">
        <v>34</v>
      </c>
      <c r="M435" s="13" t="s">
        <v>34</v>
      </c>
      <c r="N435" s="13" t="s">
        <v>34</v>
      </c>
      <c r="O435" s="13" t="s">
        <v>34</v>
      </c>
      <c r="P435" s="13" t="s">
        <v>34</v>
      </c>
      <c r="Q435" s="13" t="s">
        <v>34</v>
      </c>
      <c r="R435" s="13" t="s">
        <v>34</v>
      </c>
      <c r="S435" s="13" t="s">
        <v>34</v>
      </c>
      <c r="T435" s="13" t="s">
        <v>34</v>
      </c>
      <c r="U435" s="13" t="s">
        <v>34</v>
      </c>
      <c r="V435" s="13" t="s">
        <v>34</v>
      </c>
      <c r="W435" s="13" t="s">
        <v>34</v>
      </c>
      <c r="X435" s="13" t="s">
        <v>34</v>
      </c>
      <c r="Y435" s="13" t="s">
        <v>34</v>
      </c>
      <c r="Z435" s="13" t="s">
        <v>34</v>
      </c>
      <c r="AA435" s="13" t="s">
        <v>34</v>
      </c>
      <c r="AB435" s="13" t="s">
        <v>34</v>
      </c>
      <c r="AC435" s="13" t="s">
        <v>34</v>
      </c>
      <c r="AD435" s="13" t="s">
        <v>34</v>
      </c>
    </row>
    <row r="436" spans="1:30">
      <c r="A436" s="26" t="s">
        <v>406</v>
      </c>
      <c r="B436" s="26" t="s">
        <v>406</v>
      </c>
      <c r="C436" s="31">
        <v>0.03</v>
      </c>
      <c r="D436" s="31">
        <v>0.02</v>
      </c>
      <c r="E436" s="31">
        <v>0.7</v>
      </c>
      <c r="F436" s="31" t="s">
        <v>339</v>
      </c>
      <c r="G436" s="31" t="s">
        <v>339</v>
      </c>
      <c r="H436" s="42" t="s">
        <v>339</v>
      </c>
      <c r="I436" s="15" t="s">
        <v>34</v>
      </c>
      <c r="J436" s="15" t="s">
        <v>34</v>
      </c>
      <c r="K436" s="13" t="s">
        <v>34</v>
      </c>
      <c r="L436" s="13" t="s">
        <v>34</v>
      </c>
      <c r="M436" s="13" t="s">
        <v>34</v>
      </c>
      <c r="N436" s="13" t="s">
        <v>34</v>
      </c>
      <c r="O436" s="13" t="s">
        <v>34</v>
      </c>
      <c r="P436" s="13" t="s">
        <v>34</v>
      </c>
      <c r="Q436" s="13" t="s">
        <v>34</v>
      </c>
      <c r="R436" s="13" t="s">
        <v>34</v>
      </c>
      <c r="S436" s="13" t="s">
        <v>34</v>
      </c>
      <c r="T436" s="13" t="s">
        <v>34</v>
      </c>
      <c r="U436" s="13" t="s">
        <v>34</v>
      </c>
      <c r="V436" s="13" t="s">
        <v>34</v>
      </c>
      <c r="W436" s="13" t="s">
        <v>34</v>
      </c>
      <c r="X436" s="13" t="s">
        <v>34</v>
      </c>
      <c r="Y436" s="13" t="s">
        <v>34</v>
      </c>
      <c r="Z436" s="13" t="s">
        <v>34</v>
      </c>
      <c r="AA436" s="13" t="s">
        <v>34</v>
      </c>
      <c r="AB436" s="13" t="s">
        <v>34</v>
      </c>
      <c r="AC436" s="13" t="s">
        <v>34</v>
      </c>
      <c r="AD436" s="13" t="s">
        <v>34</v>
      </c>
    </row>
    <row r="437" spans="1:30">
      <c r="A437" s="26" t="s">
        <v>407</v>
      </c>
      <c r="B437" s="26" t="s">
        <v>407</v>
      </c>
      <c r="C437" s="31" t="s">
        <v>347</v>
      </c>
      <c r="D437" s="31">
        <v>0.02</v>
      </c>
      <c r="E437" s="31" t="s">
        <v>347</v>
      </c>
      <c r="F437" s="31" t="s">
        <v>339</v>
      </c>
      <c r="G437" s="31" t="s">
        <v>339</v>
      </c>
      <c r="H437" s="42" t="s">
        <v>339</v>
      </c>
      <c r="I437" s="15" t="s">
        <v>34</v>
      </c>
      <c r="J437" s="15" t="s">
        <v>34</v>
      </c>
      <c r="K437" s="13" t="s">
        <v>34</v>
      </c>
      <c r="L437" s="13" t="s">
        <v>34</v>
      </c>
      <c r="M437" s="13" t="s">
        <v>34</v>
      </c>
      <c r="N437" s="13" t="s">
        <v>34</v>
      </c>
      <c r="O437" s="13" t="s">
        <v>34</v>
      </c>
      <c r="P437" s="13" t="s">
        <v>34</v>
      </c>
      <c r="Q437" s="13" t="s">
        <v>34</v>
      </c>
      <c r="R437" s="13" t="s">
        <v>34</v>
      </c>
      <c r="S437" s="13" t="s">
        <v>34</v>
      </c>
      <c r="T437" s="13" t="s">
        <v>34</v>
      </c>
      <c r="U437" s="13" t="s">
        <v>34</v>
      </c>
      <c r="V437" s="13" t="s">
        <v>34</v>
      </c>
      <c r="W437" s="13" t="s">
        <v>34</v>
      </c>
      <c r="X437" s="13" t="s">
        <v>34</v>
      </c>
      <c r="Y437" s="13" t="s">
        <v>34</v>
      </c>
      <c r="Z437" s="13" t="s">
        <v>34</v>
      </c>
      <c r="AA437" s="13" t="s">
        <v>34</v>
      </c>
      <c r="AB437" s="13" t="s">
        <v>34</v>
      </c>
      <c r="AC437" s="13" t="s">
        <v>34</v>
      </c>
      <c r="AD437" s="13" t="s">
        <v>34</v>
      </c>
    </row>
    <row r="438" spans="1:30">
      <c r="A438" s="26" t="s">
        <v>408</v>
      </c>
      <c r="B438" s="26" t="s">
        <v>408</v>
      </c>
      <c r="C438" s="31">
        <v>0.05</v>
      </c>
      <c r="D438" s="31">
        <v>0.02</v>
      </c>
      <c r="E438" s="31" t="s">
        <v>347</v>
      </c>
      <c r="F438" s="31" t="s">
        <v>339</v>
      </c>
      <c r="G438" s="31" t="s">
        <v>339</v>
      </c>
      <c r="H438" s="42" t="s">
        <v>339</v>
      </c>
      <c r="I438" s="15" t="s">
        <v>34</v>
      </c>
      <c r="J438" s="15" t="s">
        <v>34</v>
      </c>
      <c r="K438" s="13" t="s">
        <v>34</v>
      </c>
      <c r="L438" s="13" t="s">
        <v>34</v>
      </c>
      <c r="M438" s="13" t="s">
        <v>34</v>
      </c>
      <c r="N438" s="13" t="s">
        <v>34</v>
      </c>
      <c r="O438" s="13" t="s">
        <v>34</v>
      </c>
      <c r="P438" s="13" t="s">
        <v>34</v>
      </c>
      <c r="Q438" s="13" t="s">
        <v>34</v>
      </c>
      <c r="R438" s="13" t="s">
        <v>34</v>
      </c>
      <c r="S438" s="13" t="s">
        <v>34</v>
      </c>
      <c r="T438" s="13" t="s">
        <v>34</v>
      </c>
      <c r="U438" s="13" t="s">
        <v>34</v>
      </c>
      <c r="V438" s="13" t="s">
        <v>34</v>
      </c>
      <c r="W438" s="13" t="s">
        <v>34</v>
      </c>
      <c r="X438" s="13" t="s">
        <v>34</v>
      </c>
      <c r="Y438" s="13" t="s">
        <v>34</v>
      </c>
      <c r="Z438" s="13" t="s">
        <v>34</v>
      </c>
      <c r="AA438" s="13" t="s">
        <v>34</v>
      </c>
      <c r="AB438" s="13" t="s">
        <v>34</v>
      </c>
      <c r="AC438" s="13" t="s">
        <v>34</v>
      </c>
      <c r="AD438" s="13" t="s">
        <v>34</v>
      </c>
    </row>
    <row r="439" spans="1:30">
      <c r="A439" s="26" t="s">
        <v>409</v>
      </c>
      <c r="B439" s="26" t="s">
        <v>409</v>
      </c>
      <c r="C439" s="31" t="s">
        <v>347</v>
      </c>
      <c r="D439" s="31">
        <v>0.02</v>
      </c>
      <c r="E439" s="31">
        <v>0.28999999999999998</v>
      </c>
      <c r="F439" s="31" t="s">
        <v>339</v>
      </c>
      <c r="G439" s="31" t="s">
        <v>339</v>
      </c>
      <c r="H439" s="42" t="s">
        <v>339</v>
      </c>
      <c r="I439" s="15" t="s">
        <v>34</v>
      </c>
      <c r="J439" s="15" t="s">
        <v>34</v>
      </c>
      <c r="K439" s="13" t="s">
        <v>34</v>
      </c>
      <c r="L439" s="13" t="s">
        <v>34</v>
      </c>
      <c r="M439" s="13" t="s">
        <v>34</v>
      </c>
      <c r="N439" s="13" t="s">
        <v>34</v>
      </c>
      <c r="O439" s="13" t="s">
        <v>34</v>
      </c>
      <c r="P439" s="13" t="s">
        <v>34</v>
      </c>
      <c r="Q439" s="13" t="s">
        <v>34</v>
      </c>
      <c r="R439" s="13" t="s">
        <v>34</v>
      </c>
      <c r="S439" s="13" t="s">
        <v>34</v>
      </c>
      <c r="T439" s="13" t="s">
        <v>34</v>
      </c>
      <c r="U439" s="13" t="s">
        <v>34</v>
      </c>
      <c r="V439" s="13" t="s">
        <v>34</v>
      </c>
      <c r="W439" s="13" t="s">
        <v>34</v>
      </c>
      <c r="X439" s="13" t="s">
        <v>34</v>
      </c>
      <c r="Y439" s="13" t="s">
        <v>34</v>
      </c>
      <c r="Z439" s="13" t="s">
        <v>34</v>
      </c>
      <c r="AA439" s="13" t="s">
        <v>34</v>
      </c>
      <c r="AB439" s="13" t="s">
        <v>34</v>
      </c>
      <c r="AC439" s="13" t="s">
        <v>34</v>
      </c>
      <c r="AD439" s="13" t="s">
        <v>34</v>
      </c>
    </row>
    <row r="440" spans="1:30">
      <c r="A440" s="113" t="s">
        <v>410</v>
      </c>
      <c r="B440" s="113" t="s">
        <v>410</v>
      </c>
      <c r="C440" s="89" t="s">
        <v>347</v>
      </c>
      <c r="D440" s="89">
        <v>0.18</v>
      </c>
      <c r="E440" s="89">
        <v>0.08</v>
      </c>
      <c r="F440" s="89" t="s">
        <v>339</v>
      </c>
      <c r="G440" s="89" t="s">
        <v>339</v>
      </c>
      <c r="H440" s="45" t="s">
        <v>339</v>
      </c>
      <c r="I440" s="15" t="s">
        <v>34</v>
      </c>
      <c r="J440" s="15" t="s">
        <v>34</v>
      </c>
      <c r="K440" s="13" t="s">
        <v>34</v>
      </c>
      <c r="L440" s="13" t="s">
        <v>34</v>
      </c>
      <c r="M440" s="13" t="s">
        <v>34</v>
      </c>
      <c r="N440" s="13" t="s">
        <v>34</v>
      </c>
      <c r="O440" s="13" t="s">
        <v>34</v>
      </c>
      <c r="P440" s="13" t="s">
        <v>34</v>
      </c>
      <c r="Q440" s="13" t="s">
        <v>34</v>
      </c>
      <c r="R440" s="13" t="s">
        <v>34</v>
      </c>
      <c r="S440" s="13" t="s">
        <v>34</v>
      </c>
      <c r="T440" s="13" t="s">
        <v>34</v>
      </c>
      <c r="U440" s="13" t="s">
        <v>34</v>
      </c>
      <c r="V440" s="13" t="s">
        <v>34</v>
      </c>
      <c r="W440" s="13" t="s">
        <v>34</v>
      </c>
      <c r="X440" s="13" t="s">
        <v>34</v>
      </c>
      <c r="Y440" s="13" t="s">
        <v>34</v>
      </c>
      <c r="Z440" s="13" t="s">
        <v>34</v>
      </c>
      <c r="AA440" s="13" t="s">
        <v>34</v>
      </c>
      <c r="AB440" s="13" t="s">
        <v>34</v>
      </c>
      <c r="AC440" s="13" t="s">
        <v>34</v>
      </c>
      <c r="AD440" s="13" t="s">
        <v>34</v>
      </c>
    </row>
    <row r="441" spans="1:30">
      <c r="A441" s="312" t="s">
        <v>411</v>
      </c>
      <c r="B441" s="312"/>
      <c r="C441" s="312"/>
      <c r="D441" s="312"/>
      <c r="E441" s="312"/>
      <c r="F441" s="312"/>
      <c r="G441" s="312"/>
      <c r="H441" s="312"/>
      <c r="I441" s="312"/>
      <c r="J441" s="312"/>
      <c r="K441" s="13" t="s">
        <v>34</v>
      </c>
      <c r="L441" s="13" t="s">
        <v>34</v>
      </c>
      <c r="M441" s="13" t="s">
        <v>34</v>
      </c>
      <c r="N441" s="13" t="s">
        <v>34</v>
      </c>
      <c r="O441" s="13" t="s">
        <v>34</v>
      </c>
      <c r="P441" s="13" t="s">
        <v>34</v>
      </c>
      <c r="Q441" s="13" t="s">
        <v>34</v>
      </c>
      <c r="R441" s="13" t="s">
        <v>34</v>
      </c>
      <c r="S441" s="13" t="s">
        <v>34</v>
      </c>
      <c r="T441" s="13" t="s">
        <v>34</v>
      </c>
      <c r="U441" s="13" t="s">
        <v>34</v>
      </c>
      <c r="V441" s="13" t="s">
        <v>34</v>
      </c>
      <c r="W441" s="13" t="s">
        <v>34</v>
      </c>
      <c r="X441" s="13" t="s">
        <v>34</v>
      </c>
      <c r="Y441" s="13" t="s">
        <v>34</v>
      </c>
      <c r="Z441" s="13" t="s">
        <v>34</v>
      </c>
      <c r="AA441" s="13" t="s">
        <v>34</v>
      </c>
      <c r="AB441" s="13" t="s">
        <v>34</v>
      </c>
      <c r="AC441" s="13" t="s">
        <v>34</v>
      </c>
      <c r="AD441" s="13" t="s">
        <v>34</v>
      </c>
    </row>
  </sheetData>
  <mergeCells count="233">
    <mergeCell ref="A343:C343"/>
    <mergeCell ref="A376:E376"/>
    <mergeCell ref="C379:H379"/>
    <mergeCell ref="A441:J441"/>
    <mergeCell ref="A1:G1"/>
    <mergeCell ref="A337:C337"/>
    <mergeCell ref="A338:C338"/>
    <mergeCell ref="A339:C339"/>
    <mergeCell ref="A340:C340"/>
    <mergeCell ref="A341:C341"/>
    <mergeCell ref="A342:C342"/>
    <mergeCell ref="A330:C330"/>
    <mergeCell ref="A331:C331"/>
    <mergeCell ref="A333:C333"/>
    <mergeCell ref="A334:C334"/>
    <mergeCell ref="A335:C335"/>
    <mergeCell ref="A336:C336"/>
    <mergeCell ref="A324:C324"/>
    <mergeCell ref="A325:C325"/>
    <mergeCell ref="A326:C326"/>
    <mergeCell ref="A327:C327"/>
    <mergeCell ref="A328:C328"/>
    <mergeCell ref="A329:C329"/>
    <mergeCell ref="A318:C318"/>
    <mergeCell ref="A319:C319"/>
    <mergeCell ref="A320:C320"/>
    <mergeCell ref="A321:C321"/>
    <mergeCell ref="A322:C322"/>
    <mergeCell ref="A323:C323"/>
    <mergeCell ref="A308:H308"/>
    <mergeCell ref="A315:C315"/>
    <mergeCell ref="F315:G315"/>
    <mergeCell ref="A316:C316"/>
    <mergeCell ref="F316:G316"/>
    <mergeCell ref="A317:C317"/>
    <mergeCell ref="C302:E302"/>
    <mergeCell ref="C303:E303"/>
    <mergeCell ref="C304:E304"/>
    <mergeCell ref="C305:E305"/>
    <mergeCell ref="C306:E306"/>
    <mergeCell ref="C307:E307"/>
    <mergeCell ref="C296:E296"/>
    <mergeCell ref="C297:E297"/>
    <mergeCell ref="C298:E298"/>
    <mergeCell ref="C299:E299"/>
    <mergeCell ref="C300:E300"/>
    <mergeCell ref="C301:E301"/>
    <mergeCell ref="C290:E290"/>
    <mergeCell ref="C291:E291"/>
    <mergeCell ref="C292:E292"/>
    <mergeCell ref="C293:E293"/>
    <mergeCell ref="C294:E294"/>
    <mergeCell ref="C295:E295"/>
    <mergeCell ref="C284:E284"/>
    <mergeCell ref="C285:E285"/>
    <mergeCell ref="C286:E286"/>
    <mergeCell ref="C287:E287"/>
    <mergeCell ref="C288:E288"/>
    <mergeCell ref="C289:E289"/>
    <mergeCell ref="C278:E278"/>
    <mergeCell ref="C279:E279"/>
    <mergeCell ref="C280:E280"/>
    <mergeCell ref="C281:E281"/>
    <mergeCell ref="C282:E282"/>
    <mergeCell ref="C283:E283"/>
    <mergeCell ref="C272:E272"/>
    <mergeCell ref="C273:E273"/>
    <mergeCell ref="C274:E274"/>
    <mergeCell ref="C275:E275"/>
    <mergeCell ref="C276:E276"/>
    <mergeCell ref="C277:E277"/>
    <mergeCell ref="A225:A227"/>
    <mergeCell ref="A228:A231"/>
    <mergeCell ref="A267:B268"/>
    <mergeCell ref="C271:E271"/>
    <mergeCell ref="A192:A195"/>
    <mergeCell ref="A197:A198"/>
    <mergeCell ref="A199:A204"/>
    <mergeCell ref="A205:A210"/>
    <mergeCell ref="A211:A214"/>
    <mergeCell ref="A215:A217"/>
    <mergeCell ref="A183:A188"/>
    <mergeCell ref="F183:I183"/>
    <mergeCell ref="F184:I184"/>
    <mergeCell ref="F185:I185"/>
    <mergeCell ref="F186:I186"/>
    <mergeCell ref="F187:I187"/>
    <mergeCell ref="F188:I188"/>
    <mergeCell ref="A218:A221"/>
    <mergeCell ref="A222:A224"/>
    <mergeCell ref="A173:A176"/>
    <mergeCell ref="F173:I173"/>
    <mergeCell ref="F174:I174"/>
    <mergeCell ref="F175:I175"/>
    <mergeCell ref="F176:I176"/>
    <mergeCell ref="A177:A182"/>
    <mergeCell ref="F177:I177"/>
    <mergeCell ref="F178:I178"/>
    <mergeCell ref="F179:I179"/>
    <mergeCell ref="F180:I180"/>
    <mergeCell ref="F181:I181"/>
    <mergeCell ref="F182:I182"/>
    <mergeCell ref="A168:A172"/>
    <mergeCell ref="F168:I168"/>
    <mergeCell ref="F169:I169"/>
    <mergeCell ref="F170:I170"/>
    <mergeCell ref="F171:I171"/>
    <mergeCell ref="F172:I172"/>
    <mergeCell ref="A161:A162"/>
    <mergeCell ref="B161:B162"/>
    <mergeCell ref="F161:I161"/>
    <mergeCell ref="F162:I162"/>
    <mergeCell ref="A163:A167"/>
    <mergeCell ref="F163:I163"/>
    <mergeCell ref="F164:I164"/>
    <mergeCell ref="F165:I165"/>
    <mergeCell ref="F166:I166"/>
    <mergeCell ref="F167:I167"/>
    <mergeCell ref="A155:A157"/>
    <mergeCell ref="B155:B157"/>
    <mergeCell ref="F155:I155"/>
    <mergeCell ref="F156:I156"/>
    <mergeCell ref="F157:I157"/>
    <mergeCell ref="A158:A160"/>
    <mergeCell ref="B158:B160"/>
    <mergeCell ref="F158:I158"/>
    <mergeCell ref="F159:I159"/>
    <mergeCell ref="F160:I160"/>
    <mergeCell ref="E149:H149"/>
    <mergeCell ref="A150:A152"/>
    <mergeCell ref="E150:H150"/>
    <mergeCell ref="E151:H151"/>
    <mergeCell ref="E152:H152"/>
    <mergeCell ref="F154:I154"/>
    <mergeCell ref="E143:H143"/>
    <mergeCell ref="E144:H144"/>
    <mergeCell ref="E145:H145"/>
    <mergeCell ref="E146:H146"/>
    <mergeCell ref="E147:H147"/>
    <mergeCell ref="E148:H148"/>
    <mergeCell ref="E137:H137"/>
    <mergeCell ref="E138:H138"/>
    <mergeCell ref="E139:H139"/>
    <mergeCell ref="E140:H140"/>
    <mergeCell ref="E141:H141"/>
    <mergeCell ref="E142:H142"/>
    <mergeCell ref="E131:H131"/>
    <mergeCell ref="E132:H132"/>
    <mergeCell ref="E133:H133"/>
    <mergeCell ref="E134:H134"/>
    <mergeCell ref="E135:H135"/>
    <mergeCell ref="E136:H136"/>
    <mergeCell ref="E125:H125"/>
    <mergeCell ref="E126:H126"/>
    <mergeCell ref="E127:H127"/>
    <mergeCell ref="E128:H128"/>
    <mergeCell ref="E129:H129"/>
    <mergeCell ref="E130:H130"/>
    <mergeCell ref="E119:H119"/>
    <mergeCell ref="E120:H120"/>
    <mergeCell ref="E121:H121"/>
    <mergeCell ref="E122:H122"/>
    <mergeCell ref="E123:H123"/>
    <mergeCell ref="E124:H124"/>
    <mergeCell ref="E113:H113"/>
    <mergeCell ref="E114:H114"/>
    <mergeCell ref="E115:H115"/>
    <mergeCell ref="E116:H116"/>
    <mergeCell ref="E117:H117"/>
    <mergeCell ref="E118:H118"/>
    <mergeCell ref="E107:H107"/>
    <mergeCell ref="E108:H108"/>
    <mergeCell ref="E109:H109"/>
    <mergeCell ref="E110:H110"/>
    <mergeCell ref="E111:H111"/>
    <mergeCell ref="E112:H112"/>
    <mergeCell ref="E101:H101"/>
    <mergeCell ref="E102:H102"/>
    <mergeCell ref="E103:H103"/>
    <mergeCell ref="E104:H104"/>
    <mergeCell ref="E105:H105"/>
    <mergeCell ref="E106:H106"/>
    <mergeCell ref="E95:H95"/>
    <mergeCell ref="E96:H96"/>
    <mergeCell ref="E97:H97"/>
    <mergeCell ref="E98:H98"/>
    <mergeCell ref="E99:H99"/>
    <mergeCell ref="E100:H100"/>
    <mergeCell ref="E89:H89"/>
    <mergeCell ref="E90:H90"/>
    <mergeCell ref="E91:H91"/>
    <mergeCell ref="E92:H92"/>
    <mergeCell ref="E93:H93"/>
    <mergeCell ref="E94:H94"/>
    <mergeCell ref="E83:H83"/>
    <mergeCell ref="E84:H84"/>
    <mergeCell ref="E85:H85"/>
    <mergeCell ref="E86:H86"/>
    <mergeCell ref="E87:H87"/>
    <mergeCell ref="E88:H88"/>
    <mergeCell ref="E77:H77"/>
    <mergeCell ref="E78:H78"/>
    <mergeCell ref="E79:H79"/>
    <mergeCell ref="E80:H80"/>
    <mergeCell ref="E81:H81"/>
    <mergeCell ref="E82:H82"/>
    <mergeCell ref="E71:H71"/>
    <mergeCell ref="E72:H72"/>
    <mergeCell ref="E73:H73"/>
    <mergeCell ref="E74:H74"/>
    <mergeCell ref="E75:H75"/>
    <mergeCell ref="E76:H76"/>
    <mergeCell ref="E65:H65"/>
    <mergeCell ref="E66:H66"/>
    <mergeCell ref="E67:H67"/>
    <mergeCell ref="E68:H68"/>
    <mergeCell ref="E69:H69"/>
    <mergeCell ref="E70:H70"/>
    <mergeCell ref="E59:H59"/>
    <mergeCell ref="E60:H60"/>
    <mergeCell ref="E61:H61"/>
    <mergeCell ref="E62:H62"/>
    <mergeCell ref="E63:H63"/>
    <mergeCell ref="E64:H64"/>
    <mergeCell ref="A3:H3"/>
    <mergeCell ref="A52:E52"/>
    <mergeCell ref="E55:H55"/>
    <mergeCell ref="E56:H56"/>
    <mergeCell ref="E57:H57"/>
    <mergeCell ref="E58:H58"/>
    <mergeCell ref="A2:G2"/>
    <mergeCell ref="A5:G5"/>
    <mergeCell ref="A7:H7"/>
  </mergeCells>
  <hyperlinks>
    <hyperlink ref="A5" r:id="rId1" xr:uid="{EB8ED331-75B7-4027-8137-DAAF4AE0A3BA}"/>
    <hyperlink ref="A5:G5" r:id="rId2" display="https://www.epa.gov/climateleadership/center-corporate-climate-leadership-ghg-emission-factors-hub" xr:uid="{896A4CAC-BCDB-4814-A2C0-82C8E25887F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C65EE-6702-4911-AC85-22E27AA92D16}">
  <dimension ref="A1:AD62"/>
  <sheetViews>
    <sheetView workbookViewId="0"/>
  </sheetViews>
  <sheetFormatPr defaultRowHeight="14.5"/>
  <cols>
    <col min="1" max="1" width="22.453125" customWidth="1"/>
    <col min="2" max="2" width="16" customWidth="1"/>
    <col min="3" max="3" width="16.81640625" customWidth="1"/>
    <col min="4" max="4" width="17.54296875" customWidth="1"/>
  </cols>
  <sheetData>
    <row r="1" spans="1:30" ht="15.5">
      <c r="A1" s="144" t="s">
        <v>412</v>
      </c>
      <c r="B1" s="144"/>
      <c r="C1" s="15" t="s">
        <v>34</v>
      </c>
      <c r="D1" s="15" t="s">
        <v>34</v>
      </c>
      <c r="E1" s="15" t="s">
        <v>34</v>
      </c>
      <c r="F1" s="15" t="s">
        <v>34</v>
      </c>
      <c r="G1" s="15" t="s">
        <v>34</v>
      </c>
      <c r="H1" s="15" t="s">
        <v>34</v>
      </c>
      <c r="I1" s="15" t="s">
        <v>34</v>
      </c>
      <c r="J1" s="15" t="s">
        <v>34</v>
      </c>
      <c r="K1" s="15" t="s">
        <v>34</v>
      </c>
      <c r="L1" s="15" t="s">
        <v>34</v>
      </c>
      <c r="M1" s="15" t="s">
        <v>34</v>
      </c>
      <c r="N1" s="15" t="s">
        <v>34</v>
      </c>
      <c r="O1" s="15" t="s">
        <v>34</v>
      </c>
      <c r="P1" s="15" t="s">
        <v>34</v>
      </c>
      <c r="Q1" s="15" t="s">
        <v>34</v>
      </c>
      <c r="R1" s="15" t="s">
        <v>34</v>
      </c>
      <c r="S1" s="15" t="s">
        <v>34</v>
      </c>
      <c r="T1" s="15" t="s">
        <v>34</v>
      </c>
      <c r="U1" s="15" t="s">
        <v>34</v>
      </c>
      <c r="V1" s="15" t="s">
        <v>34</v>
      </c>
      <c r="W1" s="15" t="s">
        <v>34</v>
      </c>
      <c r="X1" s="15" t="s">
        <v>34</v>
      </c>
      <c r="Y1" s="15" t="s">
        <v>34</v>
      </c>
      <c r="Z1" s="15" t="s">
        <v>34</v>
      </c>
      <c r="AA1" s="15" t="s">
        <v>34</v>
      </c>
      <c r="AB1" s="15" t="s">
        <v>34</v>
      </c>
      <c r="AC1" s="15" t="s">
        <v>34</v>
      </c>
      <c r="AD1" s="15" t="s">
        <v>34</v>
      </c>
    </row>
    <row r="2" spans="1:30">
      <c r="A2" s="15" t="s">
        <v>34</v>
      </c>
      <c r="B2" s="15" t="s">
        <v>34</v>
      </c>
      <c r="C2" s="15" t="s">
        <v>34</v>
      </c>
      <c r="D2" s="15" t="s">
        <v>34</v>
      </c>
      <c r="E2" s="15" t="s">
        <v>34</v>
      </c>
      <c r="F2" s="15" t="s">
        <v>34</v>
      </c>
      <c r="G2" s="15" t="s">
        <v>34</v>
      </c>
      <c r="H2" s="15" t="s">
        <v>34</v>
      </c>
      <c r="I2" s="15" t="s">
        <v>34</v>
      </c>
      <c r="J2" s="15" t="s">
        <v>34</v>
      </c>
      <c r="K2" s="15" t="s">
        <v>34</v>
      </c>
      <c r="L2" s="15" t="s">
        <v>34</v>
      </c>
      <c r="M2" s="15" t="s">
        <v>34</v>
      </c>
      <c r="N2" s="15" t="s">
        <v>34</v>
      </c>
      <c r="O2" s="15" t="s">
        <v>34</v>
      </c>
      <c r="P2" s="15" t="s">
        <v>34</v>
      </c>
      <c r="Q2" s="15" t="s">
        <v>34</v>
      </c>
      <c r="R2" s="15" t="s">
        <v>34</v>
      </c>
      <c r="S2" s="15" t="s">
        <v>34</v>
      </c>
      <c r="T2" s="15" t="s">
        <v>34</v>
      </c>
      <c r="U2" s="15" t="s">
        <v>34</v>
      </c>
      <c r="V2" s="15" t="s">
        <v>34</v>
      </c>
      <c r="W2" s="15" t="s">
        <v>34</v>
      </c>
      <c r="X2" s="15" t="s">
        <v>34</v>
      </c>
      <c r="Y2" s="15" t="s">
        <v>34</v>
      </c>
      <c r="Z2" s="15" t="s">
        <v>34</v>
      </c>
      <c r="AA2" s="15" t="s">
        <v>34</v>
      </c>
      <c r="AB2" s="15" t="s">
        <v>34</v>
      </c>
      <c r="AC2" s="15" t="s">
        <v>34</v>
      </c>
      <c r="AD2" s="15" t="s">
        <v>34</v>
      </c>
    </row>
    <row r="3" spans="1:30">
      <c r="A3" s="15" t="s">
        <v>34</v>
      </c>
      <c r="B3" s="15" t="s">
        <v>34</v>
      </c>
      <c r="C3" s="15" t="s">
        <v>34</v>
      </c>
      <c r="D3" s="15" t="s">
        <v>34</v>
      </c>
      <c r="E3" s="15" t="s">
        <v>34</v>
      </c>
      <c r="F3" s="15" t="s">
        <v>34</v>
      </c>
      <c r="G3" s="15" t="s">
        <v>34</v>
      </c>
      <c r="H3" s="15" t="s">
        <v>34</v>
      </c>
      <c r="I3" s="15" t="s">
        <v>34</v>
      </c>
      <c r="J3" s="15" t="s">
        <v>34</v>
      </c>
      <c r="K3" s="15" t="s">
        <v>34</v>
      </c>
      <c r="L3" s="15" t="s">
        <v>34</v>
      </c>
      <c r="M3" s="15" t="s">
        <v>34</v>
      </c>
      <c r="N3" s="15" t="s">
        <v>34</v>
      </c>
      <c r="O3" s="15" t="s">
        <v>34</v>
      </c>
      <c r="P3" s="15" t="s">
        <v>34</v>
      </c>
      <c r="Q3" s="15" t="s">
        <v>34</v>
      </c>
      <c r="R3" s="15" t="s">
        <v>34</v>
      </c>
      <c r="S3" s="15" t="s">
        <v>34</v>
      </c>
      <c r="T3" s="15" t="s">
        <v>34</v>
      </c>
      <c r="U3" s="15" t="s">
        <v>34</v>
      </c>
      <c r="V3" s="15" t="s">
        <v>34</v>
      </c>
      <c r="W3" s="15" t="s">
        <v>34</v>
      </c>
      <c r="X3" s="15" t="s">
        <v>34</v>
      </c>
      <c r="Y3" s="15" t="s">
        <v>34</v>
      </c>
      <c r="Z3" s="15" t="s">
        <v>34</v>
      </c>
      <c r="AA3" s="15" t="s">
        <v>34</v>
      </c>
      <c r="AB3" s="15" t="s">
        <v>34</v>
      </c>
      <c r="AC3" s="15" t="s">
        <v>34</v>
      </c>
      <c r="AD3" s="15" t="s">
        <v>34</v>
      </c>
    </row>
    <row r="4" spans="1:30">
      <c r="A4" s="317" t="s">
        <v>413</v>
      </c>
      <c r="B4" s="318"/>
      <c r="C4" s="318"/>
      <c r="D4" s="319"/>
      <c r="E4" s="15" t="s">
        <v>34</v>
      </c>
      <c r="F4" s="15" t="s">
        <v>34</v>
      </c>
      <c r="G4" s="15" t="s">
        <v>34</v>
      </c>
      <c r="H4" s="15" t="s">
        <v>34</v>
      </c>
      <c r="I4" s="15" t="s">
        <v>34</v>
      </c>
      <c r="J4" s="15" t="s">
        <v>34</v>
      </c>
      <c r="K4" s="15" t="s">
        <v>34</v>
      </c>
      <c r="L4" s="15" t="s">
        <v>34</v>
      </c>
      <c r="M4" s="15" t="s">
        <v>34</v>
      </c>
      <c r="N4" s="15" t="s">
        <v>34</v>
      </c>
      <c r="O4" s="15" t="s">
        <v>34</v>
      </c>
      <c r="P4" s="15" t="s">
        <v>34</v>
      </c>
      <c r="Q4" s="15" t="s">
        <v>34</v>
      </c>
      <c r="R4" s="15" t="s">
        <v>34</v>
      </c>
      <c r="S4" s="15" t="s">
        <v>34</v>
      </c>
      <c r="T4" s="15" t="s">
        <v>34</v>
      </c>
      <c r="U4" s="15" t="s">
        <v>34</v>
      </c>
      <c r="V4" s="15" t="s">
        <v>34</v>
      </c>
      <c r="W4" s="15" t="s">
        <v>34</v>
      </c>
      <c r="X4" s="15" t="s">
        <v>34</v>
      </c>
      <c r="Y4" s="15" t="s">
        <v>34</v>
      </c>
      <c r="Z4" s="15" t="s">
        <v>34</v>
      </c>
      <c r="AA4" s="15" t="s">
        <v>34</v>
      </c>
      <c r="AB4" s="15" t="s">
        <v>34</v>
      </c>
      <c r="AC4" s="15" t="s">
        <v>34</v>
      </c>
      <c r="AD4" s="15" t="s">
        <v>34</v>
      </c>
    </row>
    <row r="5" spans="1:30">
      <c r="A5" s="145" t="s">
        <v>414</v>
      </c>
      <c r="B5" s="146" t="s">
        <v>415</v>
      </c>
      <c r="C5" s="146" t="s">
        <v>416</v>
      </c>
      <c r="D5" s="146" t="s">
        <v>301</v>
      </c>
      <c r="E5" s="15" t="s">
        <v>34</v>
      </c>
      <c r="F5" s="15" t="s">
        <v>34</v>
      </c>
      <c r="G5" s="15" t="s">
        <v>34</v>
      </c>
      <c r="H5" s="15" t="s">
        <v>34</v>
      </c>
      <c r="I5" s="15" t="s">
        <v>34</v>
      </c>
      <c r="J5" s="15" t="s">
        <v>34</v>
      </c>
      <c r="K5" s="15" t="s">
        <v>34</v>
      </c>
      <c r="L5" s="15" t="s">
        <v>34</v>
      </c>
      <c r="M5" s="15" t="s">
        <v>34</v>
      </c>
      <c r="N5" s="15" t="s">
        <v>34</v>
      </c>
      <c r="O5" s="15" t="s">
        <v>34</v>
      </c>
      <c r="P5" s="15" t="s">
        <v>34</v>
      </c>
      <c r="Q5" s="15" t="s">
        <v>34</v>
      </c>
      <c r="R5" s="15" t="s">
        <v>34</v>
      </c>
      <c r="S5" s="15" t="s">
        <v>34</v>
      </c>
      <c r="T5" s="15" t="s">
        <v>34</v>
      </c>
      <c r="U5" s="15" t="s">
        <v>34</v>
      </c>
      <c r="V5" s="15" t="s">
        <v>34</v>
      </c>
      <c r="W5" s="15" t="s">
        <v>34</v>
      </c>
      <c r="X5" s="15" t="s">
        <v>34</v>
      </c>
      <c r="Y5" s="15" t="s">
        <v>34</v>
      </c>
      <c r="Z5" s="15" t="s">
        <v>34</v>
      </c>
      <c r="AA5" s="15" t="s">
        <v>34</v>
      </c>
      <c r="AB5" s="15" t="s">
        <v>34</v>
      </c>
      <c r="AC5" s="15" t="s">
        <v>34</v>
      </c>
      <c r="AD5" s="15" t="s">
        <v>34</v>
      </c>
    </row>
    <row r="6" spans="1:30">
      <c r="A6" s="49" t="s">
        <v>417</v>
      </c>
      <c r="B6" s="27" t="s">
        <v>418</v>
      </c>
      <c r="C6" s="27">
        <v>453.6</v>
      </c>
      <c r="D6" s="31" t="s">
        <v>419</v>
      </c>
      <c r="E6" s="15" t="s">
        <v>34</v>
      </c>
      <c r="F6" s="15" t="s">
        <v>34</v>
      </c>
      <c r="G6" s="15" t="s">
        <v>34</v>
      </c>
      <c r="H6" s="15" t="s">
        <v>34</v>
      </c>
      <c r="I6" s="15" t="s">
        <v>34</v>
      </c>
      <c r="J6" s="15" t="s">
        <v>34</v>
      </c>
      <c r="K6" s="15" t="s">
        <v>34</v>
      </c>
      <c r="L6" s="15" t="s">
        <v>34</v>
      </c>
      <c r="M6" s="15" t="s">
        <v>34</v>
      </c>
      <c r="N6" s="15" t="s">
        <v>34</v>
      </c>
      <c r="O6" s="15" t="s">
        <v>34</v>
      </c>
      <c r="P6" s="15" t="s">
        <v>34</v>
      </c>
      <c r="Q6" s="15" t="s">
        <v>34</v>
      </c>
      <c r="R6" s="15" t="s">
        <v>34</v>
      </c>
      <c r="S6" s="15" t="s">
        <v>34</v>
      </c>
      <c r="T6" s="15" t="s">
        <v>34</v>
      </c>
      <c r="U6" s="15" t="s">
        <v>34</v>
      </c>
      <c r="V6" s="15" t="s">
        <v>34</v>
      </c>
      <c r="W6" s="15" t="s">
        <v>34</v>
      </c>
      <c r="X6" s="15" t="s">
        <v>34</v>
      </c>
      <c r="Y6" s="15" t="s">
        <v>34</v>
      </c>
      <c r="Z6" s="15" t="s">
        <v>34</v>
      </c>
      <c r="AA6" s="15" t="s">
        <v>34</v>
      </c>
      <c r="AB6" s="15" t="s">
        <v>34</v>
      </c>
      <c r="AC6" s="15" t="s">
        <v>34</v>
      </c>
      <c r="AD6" s="15" t="s">
        <v>34</v>
      </c>
    </row>
    <row r="7" spans="1:30">
      <c r="A7" s="49" t="s">
        <v>417</v>
      </c>
      <c r="B7" s="27" t="s">
        <v>420</v>
      </c>
      <c r="C7" s="27">
        <v>0.4536</v>
      </c>
      <c r="D7" s="31" t="s">
        <v>421</v>
      </c>
      <c r="E7" s="15" t="s">
        <v>34</v>
      </c>
      <c r="F7" s="15" t="s">
        <v>34</v>
      </c>
      <c r="G7" s="15" t="s">
        <v>34</v>
      </c>
      <c r="H7" s="15" t="s">
        <v>34</v>
      </c>
      <c r="I7" s="15" t="s">
        <v>34</v>
      </c>
      <c r="J7" s="15" t="s">
        <v>34</v>
      </c>
      <c r="K7" s="15" t="s">
        <v>34</v>
      </c>
      <c r="L7" s="15" t="s">
        <v>34</v>
      </c>
      <c r="M7" s="15" t="s">
        <v>34</v>
      </c>
      <c r="N7" s="15" t="s">
        <v>34</v>
      </c>
      <c r="O7" s="15" t="s">
        <v>34</v>
      </c>
      <c r="P7" s="15" t="s">
        <v>34</v>
      </c>
      <c r="Q7" s="15" t="s">
        <v>34</v>
      </c>
      <c r="R7" s="15" t="s">
        <v>34</v>
      </c>
      <c r="S7" s="15" t="s">
        <v>34</v>
      </c>
      <c r="T7" s="15" t="s">
        <v>34</v>
      </c>
      <c r="U7" s="15" t="s">
        <v>34</v>
      </c>
      <c r="V7" s="15" t="s">
        <v>34</v>
      </c>
      <c r="W7" s="15" t="s">
        <v>34</v>
      </c>
      <c r="X7" s="15" t="s">
        <v>34</v>
      </c>
      <c r="Y7" s="15" t="s">
        <v>34</v>
      </c>
      <c r="Z7" s="15" t="s">
        <v>34</v>
      </c>
      <c r="AA7" s="15" t="s">
        <v>34</v>
      </c>
      <c r="AB7" s="15" t="s">
        <v>34</v>
      </c>
      <c r="AC7" s="15" t="s">
        <v>34</v>
      </c>
      <c r="AD7" s="15" t="s">
        <v>34</v>
      </c>
    </row>
    <row r="8" spans="1:30">
      <c r="A8" s="49" t="s">
        <v>417</v>
      </c>
      <c r="B8" s="31" t="s">
        <v>422</v>
      </c>
      <c r="C8" s="27">
        <v>4.5360000000000002E-4</v>
      </c>
      <c r="D8" s="31" t="s">
        <v>423</v>
      </c>
      <c r="E8" s="15" t="s">
        <v>34</v>
      </c>
      <c r="F8" s="15" t="s">
        <v>34</v>
      </c>
      <c r="G8" s="15" t="s">
        <v>34</v>
      </c>
      <c r="H8" s="15" t="s">
        <v>34</v>
      </c>
      <c r="I8" s="15" t="s">
        <v>34</v>
      </c>
      <c r="J8" s="15" t="s">
        <v>34</v>
      </c>
      <c r="K8" s="15" t="s">
        <v>34</v>
      </c>
      <c r="L8" s="15" t="s">
        <v>34</v>
      </c>
      <c r="M8" s="15" t="s">
        <v>34</v>
      </c>
      <c r="N8" s="15" t="s">
        <v>34</v>
      </c>
      <c r="O8" s="15" t="s">
        <v>34</v>
      </c>
      <c r="P8" s="15" t="s">
        <v>34</v>
      </c>
      <c r="Q8" s="15" t="s">
        <v>34</v>
      </c>
      <c r="R8" s="15" t="s">
        <v>34</v>
      </c>
      <c r="S8" s="15" t="s">
        <v>34</v>
      </c>
      <c r="T8" s="15" t="s">
        <v>34</v>
      </c>
      <c r="U8" s="15" t="s">
        <v>34</v>
      </c>
      <c r="V8" s="15" t="s">
        <v>34</v>
      </c>
      <c r="W8" s="15" t="s">
        <v>34</v>
      </c>
      <c r="X8" s="15" t="s">
        <v>34</v>
      </c>
      <c r="Y8" s="15" t="s">
        <v>34</v>
      </c>
      <c r="Z8" s="15" t="s">
        <v>34</v>
      </c>
      <c r="AA8" s="15" t="s">
        <v>34</v>
      </c>
      <c r="AB8" s="15" t="s">
        <v>34</v>
      </c>
      <c r="AC8" s="15" t="s">
        <v>34</v>
      </c>
      <c r="AD8" s="15" t="s">
        <v>34</v>
      </c>
    </row>
    <row r="9" spans="1:30">
      <c r="A9" s="49" t="s">
        <v>420</v>
      </c>
      <c r="B9" s="27" t="s">
        <v>417</v>
      </c>
      <c r="C9" s="27">
        <v>2.2050000000000001</v>
      </c>
      <c r="D9" s="31" t="s">
        <v>424</v>
      </c>
      <c r="E9" s="15" t="s">
        <v>34</v>
      </c>
      <c r="F9" s="15" t="s">
        <v>34</v>
      </c>
      <c r="G9" s="15" t="s">
        <v>34</v>
      </c>
      <c r="H9" s="15" t="s">
        <v>34</v>
      </c>
      <c r="I9" s="15" t="s">
        <v>34</v>
      </c>
      <c r="J9" s="15" t="s">
        <v>34</v>
      </c>
      <c r="K9" s="15" t="s">
        <v>34</v>
      </c>
      <c r="L9" s="15" t="s">
        <v>34</v>
      </c>
      <c r="M9" s="15" t="s">
        <v>34</v>
      </c>
      <c r="N9" s="15" t="s">
        <v>34</v>
      </c>
      <c r="O9" s="15" t="s">
        <v>34</v>
      </c>
      <c r="P9" s="15" t="s">
        <v>34</v>
      </c>
      <c r="Q9" s="15" t="s">
        <v>34</v>
      </c>
      <c r="R9" s="15" t="s">
        <v>34</v>
      </c>
      <c r="S9" s="15" t="s">
        <v>34</v>
      </c>
      <c r="T9" s="15" t="s">
        <v>34</v>
      </c>
      <c r="U9" s="15" t="s">
        <v>34</v>
      </c>
      <c r="V9" s="15" t="s">
        <v>34</v>
      </c>
      <c r="W9" s="15" t="s">
        <v>34</v>
      </c>
      <c r="X9" s="15" t="s">
        <v>34</v>
      </c>
      <c r="Y9" s="15" t="s">
        <v>34</v>
      </c>
      <c r="Z9" s="15" t="s">
        <v>34</v>
      </c>
      <c r="AA9" s="15" t="s">
        <v>34</v>
      </c>
      <c r="AB9" s="15" t="s">
        <v>34</v>
      </c>
      <c r="AC9" s="15" t="s">
        <v>34</v>
      </c>
      <c r="AD9" s="15" t="s">
        <v>34</v>
      </c>
    </row>
    <row r="10" spans="1:30">
      <c r="A10" s="49" t="s">
        <v>418</v>
      </c>
      <c r="B10" s="27" t="s">
        <v>425</v>
      </c>
      <c r="C10" s="27">
        <v>1.102E-6</v>
      </c>
      <c r="D10" s="31" t="s">
        <v>426</v>
      </c>
      <c r="E10" s="15" t="s">
        <v>34</v>
      </c>
      <c r="F10" s="15" t="s">
        <v>34</v>
      </c>
      <c r="G10" s="15" t="s">
        <v>34</v>
      </c>
      <c r="H10" s="15" t="s">
        <v>34</v>
      </c>
      <c r="I10" s="15" t="s">
        <v>34</v>
      </c>
      <c r="J10" s="15" t="s">
        <v>34</v>
      </c>
      <c r="K10" s="15" t="s">
        <v>34</v>
      </c>
      <c r="L10" s="15" t="s">
        <v>34</v>
      </c>
      <c r="M10" s="15" t="s">
        <v>34</v>
      </c>
      <c r="N10" s="15" t="s">
        <v>34</v>
      </c>
      <c r="O10" s="15" t="s">
        <v>34</v>
      </c>
      <c r="P10" s="15" t="s">
        <v>34</v>
      </c>
      <c r="Q10" s="15" t="s">
        <v>34</v>
      </c>
      <c r="R10" s="15" t="s">
        <v>34</v>
      </c>
      <c r="S10" s="15" t="s">
        <v>34</v>
      </c>
      <c r="T10" s="15" t="s">
        <v>34</v>
      </c>
      <c r="U10" s="15" t="s">
        <v>34</v>
      </c>
      <c r="V10" s="15" t="s">
        <v>34</v>
      </c>
      <c r="W10" s="15" t="s">
        <v>34</v>
      </c>
      <c r="X10" s="15" t="s">
        <v>34</v>
      </c>
      <c r="Y10" s="15" t="s">
        <v>34</v>
      </c>
      <c r="Z10" s="15" t="s">
        <v>34</v>
      </c>
      <c r="AA10" s="15" t="s">
        <v>34</v>
      </c>
      <c r="AB10" s="15" t="s">
        <v>34</v>
      </c>
      <c r="AC10" s="15" t="s">
        <v>34</v>
      </c>
      <c r="AD10" s="15" t="s">
        <v>34</v>
      </c>
    </row>
    <row r="11" spans="1:30">
      <c r="A11" s="49" t="s">
        <v>420</v>
      </c>
      <c r="B11" s="27" t="s">
        <v>425</v>
      </c>
      <c r="C11" s="27">
        <v>1.1019999999999999E-3</v>
      </c>
      <c r="D11" s="31" t="s">
        <v>427</v>
      </c>
      <c r="E11" s="15" t="s">
        <v>34</v>
      </c>
      <c r="F11" s="15" t="s">
        <v>34</v>
      </c>
      <c r="G11" s="15" t="s">
        <v>34</v>
      </c>
      <c r="H11" s="15" t="s">
        <v>34</v>
      </c>
      <c r="I11" s="15" t="s">
        <v>34</v>
      </c>
      <c r="J11" s="15" t="s">
        <v>34</v>
      </c>
      <c r="K11" s="15" t="s">
        <v>34</v>
      </c>
      <c r="L11" s="15" t="s">
        <v>34</v>
      </c>
      <c r="M11" s="15" t="s">
        <v>34</v>
      </c>
      <c r="N11" s="15" t="s">
        <v>34</v>
      </c>
      <c r="O11" s="15" t="s">
        <v>34</v>
      </c>
      <c r="P11" s="15" t="s">
        <v>34</v>
      </c>
      <c r="Q11" s="15" t="s">
        <v>34</v>
      </c>
      <c r="R11" s="15" t="s">
        <v>34</v>
      </c>
      <c r="S11" s="15" t="s">
        <v>34</v>
      </c>
      <c r="T11" s="15" t="s">
        <v>34</v>
      </c>
      <c r="U11" s="15" t="s">
        <v>34</v>
      </c>
      <c r="V11" s="15" t="s">
        <v>34</v>
      </c>
      <c r="W11" s="15" t="s">
        <v>34</v>
      </c>
      <c r="X11" s="15" t="s">
        <v>34</v>
      </c>
      <c r="Y11" s="15" t="s">
        <v>34</v>
      </c>
      <c r="Z11" s="15" t="s">
        <v>34</v>
      </c>
      <c r="AA11" s="15" t="s">
        <v>34</v>
      </c>
      <c r="AB11" s="15" t="s">
        <v>34</v>
      </c>
      <c r="AC11" s="15" t="s">
        <v>34</v>
      </c>
      <c r="AD11" s="15" t="s">
        <v>34</v>
      </c>
    </row>
    <row r="12" spans="1:30">
      <c r="A12" s="86" t="s">
        <v>422</v>
      </c>
      <c r="B12" s="27" t="s">
        <v>425</v>
      </c>
      <c r="C12" s="27">
        <v>1.1020000000000001</v>
      </c>
      <c r="D12" s="31" t="s">
        <v>428</v>
      </c>
      <c r="E12" s="15" t="s">
        <v>34</v>
      </c>
      <c r="F12" s="15" t="s">
        <v>34</v>
      </c>
      <c r="G12" s="15" t="s">
        <v>34</v>
      </c>
      <c r="H12" s="15" t="s">
        <v>34</v>
      </c>
      <c r="I12" s="15" t="s">
        <v>34</v>
      </c>
      <c r="J12" s="15" t="s">
        <v>34</v>
      </c>
      <c r="K12" s="15" t="s">
        <v>34</v>
      </c>
      <c r="L12" s="15" t="s">
        <v>34</v>
      </c>
      <c r="M12" s="15" t="s">
        <v>34</v>
      </c>
      <c r="N12" s="15" t="s">
        <v>34</v>
      </c>
      <c r="O12" s="15" t="s">
        <v>34</v>
      </c>
      <c r="P12" s="15" t="s">
        <v>34</v>
      </c>
      <c r="Q12" s="15" t="s">
        <v>34</v>
      </c>
      <c r="R12" s="15" t="s">
        <v>34</v>
      </c>
      <c r="S12" s="15" t="s">
        <v>34</v>
      </c>
      <c r="T12" s="15" t="s">
        <v>34</v>
      </c>
      <c r="U12" s="15" t="s">
        <v>34</v>
      </c>
      <c r="V12" s="15" t="s">
        <v>34</v>
      </c>
      <c r="W12" s="15" t="s">
        <v>34</v>
      </c>
      <c r="X12" s="15" t="s">
        <v>34</v>
      </c>
      <c r="Y12" s="15" t="s">
        <v>34</v>
      </c>
      <c r="Z12" s="15" t="s">
        <v>34</v>
      </c>
      <c r="AA12" s="15" t="s">
        <v>34</v>
      </c>
      <c r="AB12" s="15" t="s">
        <v>34</v>
      </c>
      <c r="AC12" s="15" t="s">
        <v>34</v>
      </c>
      <c r="AD12" s="15" t="s">
        <v>34</v>
      </c>
    </row>
    <row r="13" spans="1:30">
      <c r="A13" s="49" t="s">
        <v>417</v>
      </c>
      <c r="B13" s="27" t="s">
        <v>425</v>
      </c>
      <c r="C13" s="27">
        <v>5.0000000000000001E-4</v>
      </c>
      <c r="D13" s="31" t="s">
        <v>429</v>
      </c>
      <c r="E13" s="15" t="s">
        <v>34</v>
      </c>
      <c r="F13" s="15" t="s">
        <v>34</v>
      </c>
      <c r="G13" s="15" t="s">
        <v>34</v>
      </c>
      <c r="H13" s="15" t="s">
        <v>34</v>
      </c>
      <c r="I13" s="15" t="s">
        <v>34</v>
      </c>
      <c r="J13" s="15" t="s">
        <v>34</v>
      </c>
      <c r="K13" s="15" t="s">
        <v>34</v>
      </c>
      <c r="L13" s="15" t="s">
        <v>34</v>
      </c>
      <c r="M13" s="15" t="s">
        <v>34</v>
      </c>
      <c r="N13" s="15" t="s">
        <v>34</v>
      </c>
      <c r="O13" s="15" t="s">
        <v>34</v>
      </c>
      <c r="P13" s="15" t="s">
        <v>34</v>
      </c>
      <c r="Q13" s="15" t="s">
        <v>34</v>
      </c>
      <c r="R13" s="15" t="s">
        <v>34</v>
      </c>
      <c r="S13" s="15" t="s">
        <v>34</v>
      </c>
      <c r="T13" s="15" t="s">
        <v>34</v>
      </c>
      <c r="U13" s="15" t="s">
        <v>34</v>
      </c>
      <c r="V13" s="15" t="s">
        <v>34</v>
      </c>
      <c r="W13" s="15" t="s">
        <v>34</v>
      </c>
      <c r="X13" s="15" t="s">
        <v>34</v>
      </c>
      <c r="Y13" s="15" t="s">
        <v>34</v>
      </c>
      <c r="Z13" s="15" t="s">
        <v>34</v>
      </c>
      <c r="AA13" s="15" t="s">
        <v>34</v>
      </c>
      <c r="AB13" s="15" t="s">
        <v>34</v>
      </c>
      <c r="AC13" s="15" t="s">
        <v>34</v>
      </c>
      <c r="AD13" s="15" t="s">
        <v>34</v>
      </c>
    </row>
    <row r="14" spans="1:30">
      <c r="A14" s="49" t="s">
        <v>425</v>
      </c>
      <c r="B14" s="27" t="s">
        <v>425</v>
      </c>
      <c r="C14" s="27">
        <v>1</v>
      </c>
      <c r="D14" s="31" t="s">
        <v>430</v>
      </c>
      <c r="E14" s="15" t="s">
        <v>34</v>
      </c>
      <c r="F14" s="15" t="s">
        <v>34</v>
      </c>
      <c r="G14" s="15" t="s">
        <v>34</v>
      </c>
      <c r="H14" s="15" t="s">
        <v>34</v>
      </c>
      <c r="I14" s="15" t="s">
        <v>34</v>
      </c>
      <c r="J14" s="15" t="s">
        <v>34</v>
      </c>
      <c r="K14" s="15" t="s">
        <v>34</v>
      </c>
      <c r="L14" s="15" t="s">
        <v>34</v>
      </c>
      <c r="M14" s="15" t="s">
        <v>34</v>
      </c>
      <c r="N14" s="15" t="s">
        <v>34</v>
      </c>
      <c r="O14" s="15" t="s">
        <v>34</v>
      </c>
      <c r="P14" s="15" t="s">
        <v>34</v>
      </c>
      <c r="Q14" s="15" t="s">
        <v>34</v>
      </c>
      <c r="R14" s="15" t="s">
        <v>34</v>
      </c>
      <c r="S14" s="15" t="s">
        <v>34</v>
      </c>
      <c r="T14" s="15" t="s">
        <v>34</v>
      </c>
      <c r="U14" s="15" t="s">
        <v>34</v>
      </c>
      <c r="V14" s="15" t="s">
        <v>34</v>
      </c>
      <c r="W14" s="15" t="s">
        <v>34</v>
      </c>
      <c r="X14" s="15" t="s">
        <v>34</v>
      </c>
      <c r="Y14" s="15" t="s">
        <v>34</v>
      </c>
      <c r="Z14" s="15" t="s">
        <v>34</v>
      </c>
      <c r="AA14" s="15" t="s">
        <v>34</v>
      </c>
      <c r="AB14" s="15" t="s">
        <v>34</v>
      </c>
      <c r="AC14" s="15" t="s">
        <v>34</v>
      </c>
      <c r="AD14" s="15" t="s">
        <v>34</v>
      </c>
    </row>
    <row r="15" spans="1:30">
      <c r="A15" s="49" t="s">
        <v>422</v>
      </c>
      <c r="B15" s="27" t="s">
        <v>417</v>
      </c>
      <c r="C15" s="30">
        <v>2205</v>
      </c>
      <c r="D15" s="31" t="s">
        <v>431</v>
      </c>
      <c r="E15" s="15" t="s">
        <v>34</v>
      </c>
      <c r="F15" s="15" t="s">
        <v>34</v>
      </c>
      <c r="G15" s="15" t="s">
        <v>34</v>
      </c>
      <c r="H15" s="15" t="s">
        <v>34</v>
      </c>
      <c r="I15" s="15" t="s">
        <v>34</v>
      </c>
      <c r="J15" s="15" t="s">
        <v>34</v>
      </c>
      <c r="K15" s="15" t="s">
        <v>34</v>
      </c>
      <c r="L15" s="15" t="s">
        <v>34</v>
      </c>
      <c r="M15" s="15" t="s">
        <v>34</v>
      </c>
      <c r="N15" s="15" t="s">
        <v>34</v>
      </c>
      <c r="O15" s="15" t="s">
        <v>34</v>
      </c>
      <c r="P15" s="15" t="s">
        <v>34</v>
      </c>
      <c r="Q15" s="15" t="s">
        <v>34</v>
      </c>
      <c r="R15" s="15" t="s">
        <v>34</v>
      </c>
      <c r="S15" s="15" t="s">
        <v>34</v>
      </c>
      <c r="T15" s="15" t="s">
        <v>34</v>
      </c>
      <c r="U15" s="15" t="s">
        <v>34</v>
      </c>
      <c r="V15" s="15" t="s">
        <v>34</v>
      </c>
      <c r="W15" s="15" t="s">
        <v>34</v>
      </c>
      <c r="X15" s="15" t="s">
        <v>34</v>
      </c>
      <c r="Y15" s="15" t="s">
        <v>34</v>
      </c>
      <c r="Z15" s="15" t="s">
        <v>34</v>
      </c>
      <c r="AA15" s="15" t="s">
        <v>34</v>
      </c>
      <c r="AB15" s="15" t="s">
        <v>34</v>
      </c>
      <c r="AC15" s="15" t="s">
        <v>34</v>
      </c>
      <c r="AD15" s="15" t="s">
        <v>34</v>
      </c>
    </row>
    <row r="16" spans="1:30">
      <c r="A16" s="49" t="s">
        <v>422</v>
      </c>
      <c r="B16" s="27" t="s">
        <v>420</v>
      </c>
      <c r="C16" s="30">
        <v>1000</v>
      </c>
      <c r="D16" s="31" t="s">
        <v>432</v>
      </c>
      <c r="E16" s="15" t="s">
        <v>34</v>
      </c>
      <c r="F16" s="15" t="s">
        <v>34</v>
      </c>
      <c r="G16" s="15" t="s">
        <v>34</v>
      </c>
      <c r="H16" s="15" t="s">
        <v>34</v>
      </c>
      <c r="I16" s="15" t="s">
        <v>34</v>
      </c>
      <c r="J16" s="15" t="s">
        <v>34</v>
      </c>
      <c r="K16" s="15" t="s">
        <v>34</v>
      </c>
      <c r="L16" s="15" t="s">
        <v>34</v>
      </c>
      <c r="M16" s="15" t="s">
        <v>34</v>
      </c>
      <c r="N16" s="15" t="s">
        <v>34</v>
      </c>
      <c r="O16" s="15" t="s">
        <v>34</v>
      </c>
      <c r="P16" s="15" t="s">
        <v>34</v>
      </c>
      <c r="Q16" s="15" t="s">
        <v>34</v>
      </c>
      <c r="R16" s="15" t="s">
        <v>34</v>
      </c>
      <c r="S16" s="15" t="s">
        <v>34</v>
      </c>
      <c r="T16" s="15" t="s">
        <v>34</v>
      </c>
      <c r="U16" s="15" t="s">
        <v>34</v>
      </c>
      <c r="V16" s="15" t="s">
        <v>34</v>
      </c>
      <c r="W16" s="15" t="s">
        <v>34</v>
      </c>
      <c r="X16" s="15" t="s">
        <v>34</v>
      </c>
      <c r="Y16" s="15" t="s">
        <v>34</v>
      </c>
      <c r="Z16" s="15" t="s">
        <v>34</v>
      </c>
      <c r="AA16" s="15" t="s">
        <v>34</v>
      </c>
      <c r="AB16" s="15" t="s">
        <v>34</v>
      </c>
      <c r="AC16" s="15" t="s">
        <v>34</v>
      </c>
      <c r="AD16" s="15" t="s">
        <v>34</v>
      </c>
    </row>
    <row r="17" spans="1:30">
      <c r="A17" s="15" t="s">
        <v>34</v>
      </c>
      <c r="B17" s="15" t="s">
        <v>34</v>
      </c>
      <c r="C17" s="15" t="s">
        <v>34</v>
      </c>
      <c r="D17" s="85"/>
      <c r="E17" s="15" t="s">
        <v>34</v>
      </c>
      <c r="F17" s="15" t="s">
        <v>34</v>
      </c>
      <c r="G17" s="15" t="s">
        <v>34</v>
      </c>
      <c r="H17" s="15" t="s">
        <v>34</v>
      </c>
      <c r="I17" s="15" t="s">
        <v>34</v>
      </c>
      <c r="J17" s="15" t="s">
        <v>34</v>
      </c>
      <c r="K17" s="15" t="s">
        <v>34</v>
      </c>
      <c r="L17" s="15" t="s">
        <v>34</v>
      </c>
      <c r="M17" s="15" t="s">
        <v>34</v>
      </c>
      <c r="N17" s="15" t="s">
        <v>34</v>
      </c>
      <c r="O17" s="15" t="s">
        <v>34</v>
      </c>
      <c r="P17" s="15" t="s">
        <v>34</v>
      </c>
      <c r="Q17" s="15" t="s">
        <v>34</v>
      </c>
      <c r="R17" s="15" t="s">
        <v>34</v>
      </c>
      <c r="S17" s="15" t="s">
        <v>34</v>
      </c>
      <c r="T17" s="15" t="s">
        <v>34</v>
      </c>
      <c r="U17" s="15" t="s">
        <v>34</v>
      </c>
      <c r="V17" s="15" t="s">
        <v>34</v>
      </c>
      <c r="W17" s="15" t="s">
        <v>34</v>
      </c>
      <c r="X17" s="15" t="s">
        <v>34</v>
      </c>
      <c r="Y17" s="15" t="s">
        <v>34</v>
      </c>
      <c r="Z17" s="15" t="s">
        <v>34</v>
      </c>
      <c r="AA17" s="15" t="s">
        <v>34</v>
      </c>
      <c r="AB17" s="15" t="s">
        <v>34</v>
      </c>
      <c r="AC17" s="15" t="s">
        <v>34</v>
      </c>
      <c r="AD17" s="15" t="s">
        <v>34</v>
      </c>
    </row>
    <row r="18" spans="1:30">
      <c r="A18" s="317" t="s">
        <v>433</v>
      </c>
      <c r="B18" s="318"/>
      <c r="C18" s="318"/>
      <c r="D18" s="319"/>
      <c r="E18" s="15" t="s">
        <v>34</v>
      </c>
      <c r="F18" s="15" t="s">
        <v>34</v>
      </c>
      <c r="G18" s="15" t="s">
        <v>34</v>
      </c>
      <c r="H18" s="15" t="s">
        <v>34</v>
      </c>
      <c r="I18" s="15" t="s">
        <v>34</v>
      </c>
      <c r="J18" s="15" t="s">
        <v>34</v>
      </c>
      <c r="K18" s="15" t="s">
        <v>34</v>
      </c>
      <c r="L18" s="15" t="s">
        <v>34</v>
      </c>
      <c r="M18" s="15" t="s">
        <v>34</v>
      </c>
      <c r="N18" s="15" t="s">
        <v>34</v>
      </c>
      <c r="O18" s="15" t="s">
        <v>34</v>
      </c>
      <c r="P18" s="15" t="s">
        <v>34</v>
      </c>
      <c r="Q18" s="15" t="s">
        <v>34</v>
      </c>
      <c r="R18" s="15" t="s">
        <v>34</v>
      </c>
      <c r="S18" s="15" t="s">
        <v>34</v>
      </c>
      <c r="T18" s="15" t="s">
        <v>34</v>
      </c>
      <c r="U18" s="15" t="s">
        <v>34</v>
      </c>
      <c r="V18" s="15" t="s">
        <v>34</v>
      </c>
      <c r="W18" s="15" t="s">
        <v>34</v>
      </c>
      <c r="X18" s="15" t="s">
        <v>34</v>
      </c>
      <c r="Y18" s="15" t="s">
        <v>34</v>
      </c>
      <c r="Z18" s="15" t="s">
        <v>34</v>
      </c>
      <c r="AA18" s="15" t="s">
        <v>34</v>
      </c>
      <c r="AB18" s="15" t="s">
        <v>34</v>
      </c>
      <c r="AC18" s="15" t="s">
        <v>34</v>
      </c>
      <c r="AD18" s="15" t="s">
        <v>34</v>
      </c>
    </row>
    <row r="19" spans="1:30">
      <c r="A19" s="147" t="s">
        <v>414</v>
      </c>
      <c r="B19" s="146" t="s">
        <v>415</v>
      </c>
      <c r="C19" s="146" t="s">
        <v>416</v>
      </c>
      <c r="D19" s="146" t="s">
        <v>301</v>
      </c>
      <c r="E19" s="15" t="s">
        <v>34</v>
      </c>
      <c r="F19" s="15" t="s">
        <v>34</v>
      </c>
      <c r="G19" s="15" t="s">
        <v>34</v>
      </c>
      <c r="H19" s="15" t="s">
        <v>34</v>
      </c>
      <c r="I19" s="15" t="s">
        <v>34</v>
      </c>
      <c r="J19" s="15" t="s">
        <v>34</v>
      </c>
      <c r="K19" s="15" t="s">
        <v>34</v>
      </c>
      <c r="L19" s="15" t="s">
        <v>34</v>
      </c>
      <c r="M19" s="15" t="s">
        <v>34</v>
      </c>
      <c r="N19" s="15" t="s">
        <v>34</v>
      </c>
      <c r="O19" s="15" t="s">
        <v>34</v>
      </c>
      <c r="P19" s="15" t="s">
        <v>34</v>
      </c>
      <c r="Q19" s="15" t="s">
        <v>34</v>
      </c>
      <c r="R19" s="15" t="s">
        <v>34</v>
      </c>
      <c r="S19" s="15" t="s">
        <v>34</v>
      </c>
      <c r="T19" s="15" t="s">
        <v>34</v>
      </c>
      <c r="U19" s="15" t="s">
        <v>34</v>
      </c>
      <c r="V19" s="15" t="s">
        <v>34</v>
      </c>
      <c r="W19" s="15" t="s">
        <v>34</v>
      </c>
      <c r="X19" s="15" t="s">
        <v>34</v>
      </c>
      <c r="Y19" s="15" t="s">
        <v>34</v>
      </c>
      <c r="Z19" s="15" t="s">
        <v>34</v>
      </c>
      <c r="AA19" s="15" t="s">
        <v>34</v>
      </c>
      <c r="AB19" s="15" t="s">
        <v>34</v>
      </c>
      <c r="AC19" s="15" t="s">
        <v>34</v>
      </c>
      <c r="AD19" s="15" t="s">
        <v>34</v>
      </c>
    </row>
    <row r="20" spans="1:30">
      <c r="A20" s="49" t="s">
        <v>434</v>
      </c>
      <c r="B20" s="31" t="s">
        <v>435</v>
      </c>
      <c r="C20" s="27">
        <v>7.4805000000000001</v>
      </c>
      <c r="D20" s="31" t="s">
        <v>436</v>
      </c>
      <c r="E20" s="15" t="s">
        <v>34</v>
      </c>
      <c r="F20" s="15" t="s">
        <v>34</v>
      </c>
      <c r="G20" s="15" t="s">
        <v>34</v>
      </c>
      <c r="H20" s="15" t="s">
        <v>34</v>
      </c>
      <c r="I20" s="15" t="s">
        <v>34</v>
      </c>
      <c r="J20" s="15" t="s">
        <v>34</v>
      </c>
      <c r="K20" s="15" t="s">
        <v>34</v>
      </c>
      <c r="L20" s="15" t="s">
        <v>34</v>
      </c>
      <c r="M20" s="15" t="s">
        <v>34</v>
      </c>
      <c r="N20" s="15" t="s">
        <v>34</v>
      </c>
      <c r="O20" s="15" t="s">
        <v>34</v>
      </c>
      <c r="P20" s="15" t="s">
        <v>34</v>
      </c>
      <c r="Q20" s="15" t="s">
        <v>34</v>
      </c>
      <c r="R20" s="15" t="s">
        <v>34</v>
      </c>
      <c r="S20" s="15" t="s">
        <v>34</v>
      </c>
      <c r="T20" s="15" t="s">
        <v>34</v>
      </c>
      <c r="U20" s="15" t="s">
        <v>34</v>
      </c>
      <c r="V20" s="15" t="s">
        <v>34</v>
      </c>
      <c r="W20" s="15" t="s">
        <v>34</v>
      </c>
      <c r="X20" s="15" t="s">
        <v>34</v>
      </c>
      <c r="Y20" s="15" t="s">
        <v>34</v>
      </c>
      <c r="Z20" s="15" t="s">
        <v>34</v>
      </c>
      <c r="AA20" s="15" t="s">
        <v>34</v>
      </c>
      <c r="AB20" s="15" t="s">
        <v>34</v>
      </c>
      <c r="AC20" s="15" t="s">
        <v>34</v>
      </c>
      <c r="AD20" s="15" t="s">
        <v>34</v>
      </c>
    </row>
    <row r="21" spans="1:30">
      <c r="A21" s="49" t="s">
        <v>434</v>
      </c>
      <c r="B21" s="31" t="s">
        <v>437</v>
      </c>
      <c r="C21" s="27">
        <v>0.17810000000000001</v>
      </c>
      <c r="D21" s="31" t="s">
        <v>438</v>
      </c>
      <c r="E21" s="15" t="s">
        <v>34</v>
      </c>
      <c r="F21" s="15" t="s">
        <v>34</v>
      </c>
      <c r="G21" s="15" t="s">
        <v>34</v>
      </c>
      <c r="H21" s="15" t="s">
        <v>34</v>
      </c>
      <c r="I21" s="15" t="s">
        <v>34</v>
      </c>
      <c r="J21" s="15" t="s">
        <v>34</v>
      </c>
      <c r="K21" s="15" t="s">
        <v>34</v>
      </c>
      <c r="L21" s="15" t="s">
        <v>34</v>
      </c>
      <c r="M21" s="15" t="s">
        <v>34</v>
      </c>
      <c r="N21" s="15" t="s">
        <v>34</v>
      </c>
      <c r="O21" s="15" t="s">
        <v>34</v>
      </c>
      <c r="P21" s="15" t="s">
        <v>34</v>
      </c>
      <c r="Q21" s="15" t="s">
        <v>34</v>
      </c>
      <c r="R21" s="15" t="s">
        <v>34</v>
      </c>
      <c r="S21" s="15" t="s">
        <v>34</v>
      </c>
      <c r="T21" s="15" t="s">
        <v>34</v>
      </c>
      <c r="U21" s="15" t="s">
        <v>34</v>
      </c>
      <c r="V21" s="15" t="s">
        <v>34</v>
      </c>
      <c r="W21" s="15" t="s">
        <v>34</v>
      </c>
      <c r="X21" s="15" t="s">
        <v>34</v>
      </c>
      <c r="Y21" s="15" t="s">
        <v>34</v>
      </c>
      <c r="Z21" s="15" t="s">
        <v>34</v>
      </c>
      <c r="AA21" s="15" t="s">
        <v>34</v>
      </c>
      <c r="AB21" s="15" t="s">
        <v>34</v>
      </c>
      <c r="AC21" s="15" t="s">
        <v>34</v>
      </c>
      <c r="AD21" s="15" t="s">
        <v>34</v>
      </c>
    </row>
    <row r="22" spans="1:30">
      <c r="A22" s="49" t="s">
        <v>434</v>
      </c>
      <c r="B22" s="31" t="s">
        <v>439</v>
      </c>
      <c r="C22" s="27">
        <v>28.32</v>
      </c>
      <c r="D22" s="31" t="s">
        <v>440</v>
      </c>
      <c r="E22" s="15" t="s">
        <v>34</v>
      </c>
      <c r="F22" s="15" t="s">
        <v>34</v>
      </c>
      <c r="G22" s="15" t="s">
        <v>34</v>
      </c>
      <c r="H22" s="15" t="s">
        <v>34</v>
      </c>
      <c r="I22" s="15" t="s">
        <v>34</v>
      </c>
      <c r="J22" s="15" t="s">
        <v>34</v>
      </c>
      <c r="K22" s="15" t="s">
        <v>34</v>
      </c>
      <c r="L22" s="15" t="s">
        <v>34</v>
      </c>
      <c r="M22" s="15" t="s">
        <v>34</v>
      </c>
      <c r="N22" s="15" t="s">
        <v>34</v>
      </c>
      <c r="O22" s="15" t="s">
        <v>34</v>
      </c>
      <c r="P22" s="15" t="s">
        <v>34</v>
      </c>
      <c r="Q22" s="15" t="s">
        <v>34</v>
      </c>
      <c r="R22" s="15" t="s">
        <v>34</v>
      </c>
      <c r="S22" s="15" t="s">
        <v>34</v>
      </c>
      <c r="T22" s="15" t="s">
        <v>34</v>
      </c>
      <c r="U22" s="15" t="s">
        <v>34</v>
      </c>
      <c r="V22" s="15" t="s">
        <v>34</v>
      </c>
      <c r="W22" s="15" t="s">
        <v>34</v>
      </c>
      <c r="X22" s="15" t="s">
        <v>34</v>
      </c>
      <c r="Y22" s="15" t="s">
        <v>34</v>
      </c>
      <c r="Z22" s="15" t="s">
        <v>34</v>
      </c>
      <c r="AA22" s="15" t="s">
        <v>34</v>
      </c>
      <c r="AB22" s="15" t="s">
        <v>34</v>
      </c>
      <c r="AC22" s="15" t="s">
        <v>34</v>
      </c>
      <c r="AD22" s="15" t="s">
        <v>34</v>
      </c>
    </row>
    <row r="23" spans="1:30">
      <c r="A23" s="49" t="s">
        <v>434</v>
      </c>
      <c r="B23" s="31" t="s">
        <v>441</v>
      </c>
      <c r="C23" s="27">
        <v>2.8320000000000001E-2</v>
      </c>
      <c r="D23" s="31" t="s">
        <v>442</v>
      </c>
      <c r="E23" s="15" t="s">
        <v>34</v>
      </c>
      <c r="F23" s="15" t="s">
        <v>34</v>
      </c>
      <c r="G23" s="15" t="s">
        <v>34</v>
      </c>
      <c r="H23" s="15" t="s">
        <v>34</v>
      </c>
      <c r="I23" s="15" t="s">
        <v>34</v>
      </c>
      <c r="J23" s="15" t="s">
        <v>34</v>
      </c>
      <c r="K23" s="15" t="s">
        <v>34</v>
      </c>
      <c r="L23" s="15" t="s">
        <v>34</v>
      </c>
      <c r="M23" s="15" t="s">
        <v>34</v>
      </c>
      <c r="N23" s="15" t="s">
        <v>34</v>
      </c>
      <c r="O23" s="15" t="s">
        <v>34</v>
      </c>
      <c r="P23" s="15" t="s">
        <v>34</v>
      </c>
      <c r="Q23" s="15" t="s">
        <v>34</v>
      </c>
      <c r="R23" s="15" t="s">
        <v>34</v>
      </c>
      <c r="S23" s="15" t="s">
        <v>34</v>
      </c>
      <c r="T23" s="15" t="s">
        <v>34</v>
      </c>
      <c r="U23" s="15" t="s">
        <v>34</v>
      </c>
      <c r="V23" s="15" t="s">
        <v>34</v>
      </c>
      <c r="W23" s="15" t="s">
        <v>34</v>
      </c>
      <c r="X23" s="15" t="s">
        <v>34</v>
      </c>
      <c r="Y23" s="15" t="s">
        <v>34</v>
      </c>
      <c r="Z23" s="15" t="s">
        <v>34</v>
      </c>
      <c r="AA23" s="15" t="s">
        <v>34</v>
      </c>
      <c r="AB23" s="15" t="s">
        <v>34</v>
      </c>
      <c r="AC23" s="15" t="s">
        <v>34</v>
      </c>
      <c r="AD23" s="15" t="s">
        <v>34</v>
      </c>
    </row>
    <row r="24" spans="1:30">
      <c r="A24" s="86" t="s">
        <v>435</v>
      </c>
      <c r="B24" s="31" t="s">
        <v>437</v>
      </c>
      <c r="C24" s="27">
        <v>2.3800000000000002E-2</v>
      </c>
      <c r="D24" s="31" t="s">
        <v>443</v>
      </c>
      <c r="E24" s="15" t="s">
        <v>34</v>
      </c>
      <c r="F24" s="15" t="s">
        <v>34</v>
      </c>
      <c r="G24" s="15" t="s">
        <v>34</v>
      </c>
      <c r="H24" s="15" t="s">
        <v>34</v>
      </c>
      <c r="I24" s="15" t="s">
        <v>34</v>
      </c>
      <c r="J24" s="15" t="s">
        <v>34</v>
      </c>
      <c r="K24" s="15" t="s">
        <v>34</v>
      </c>
      <c r="L24" s="15" t="s">
        <v>34</v>
      </c>
      <c r="M24" s="15" t="s">
        <v>34</v>
      </c>
      <c r="N24" s="15" t="s">
        <v>34</v>
      </c>
      <c r="O24" s="15" t="s">
        <v>34</v>
      </c>
      <c r="P24" s="15" t="s">
        <v>34</v>
      </c>
      <c r="Q24" s="15" t="s">
        <v>34</v>
      </c>
      <c r="R24" s="15" t="s">
        <v>34</v>
      </c>
      <c r="S24" s="15" t="s">
        <v>34</v>
      </c>
      <c r="T24" s="15" t="s">
        <v>34</v>
      </c>
      <c r="U24" s="15" t="s">
        <v>34</v>
      </c>
      <c r="V24" s="15" t="s">
        <v>34</v>
      </c>
      <c r="W24" s="15" t="s">
        <v>34</v>
      </c>
      <c r="X24" s="15" t="s">
        <v>34</v>
      </c>
      <c r="Y24" s="15" t="s">
        <v>34</v>
      </c>
      <c r="Z24" s="15" t="s">
        <v>34</v>
      </c>
      <c r="AA24" s="15" t="s">
        <v>34</v>
      </c>
      <c r="AB24" s="15" t="s">
        <v>34</v>
      </c>
      <c r="AC24" s="15" t="s">
        <v>34</v>
      </c>
      <c r="AD24" s="15" t="s">
        <v>34</v>
      </c>
    </row>
    <row r="25" spans="1:30">
      <c r="A25" s="86" t="s">
        <v>435</v>
      </c>
      <c r="B25" s="31" t="s">
        <v>439</v>
      </c>
      <c r="C25" s="27">
        <v>3.7850000000000001</v>
      </c>
      <c r="D25" s="31" t="s">
        <v>444</v>
      </c>
      <c r="E25" s="15" t="s">
        <v>34</v>
      </c>
      <c r="F25" s="15" t="s">
        <v>34</v>
      </c>
      <c r="G25" s="15" t="s">
        <v>34</v>
      </c>
      <c r="H25" s="15" t="s">
        <v>34</v>
      </c>
      <c r="I25" s="15" t="s">
        <v>34</v>
      </c>
      <c r="J25" s="15" t="s">
        <v>34</v>
      </c>
      <c r="K25" s="15" t="s">
        <v>34</v>
      </c>
      <c r="L25" s="15" t="s">
        <v>34</v>
      </c>
      <c r="M25" s="15" t="s">
        <v>34</v>
      </c>
      <c r="N25" s="15" t="s">
        <v>34</v>
      </c>
      <c r="O25" s="15" t="s">
        <v>34</v>
      </c>
      <c r="P25" s="15" t="s">
        <v>34</v>
      </c>
      <c r="Q25" s="15" t="s">
        <v>34</v>
      </c>
      <c r="R25" s="15" t="s">
        <v>34</v>
      </c>
      <c r="S25" s="15" t="s">
        <v>34</v>
      </c>
      <c r="T25" s="15" t="s">
        <v>34</v>
      </c>
      <c r="U25" s="15" t="s">
        <v>34</v>
      </c>
      <c r="V25" s="15" t="s">
        <v>34</v>
      </c>
      <c r="W25" s="15" t="s">
        <v>34</v>
      </c>
      <c r="X25" s="15" t="s">
        <v>34</v>
      </c>
      <c r="Y25" s="15" t="s">
        <v>34</v>
      </c>
      <c r="Z25" s="15" t="s">
        <v>34</v>
      </c>
      <c r="AA25" s="15" t="s">
        <v>34</v>
      </c>
      <c r="AB25" s="15" t="s">
        <v>34</v>
      </c>
      <c r="AC25" s="15" t="s">
        <v>34</v>
      </c>
      <c r="AD25" s="15" t="s">
        <v>34</v>
      </c>
    </row>
    <row r="26" spans="1:30">
      <c r="A26" s="86" t="s">
        <v>435</v>
      </c>
      <c r="B26" s="31" t="s">
        <v>441</v>
      </c>
      <c r="C26" s="27">
        <v>3.7850000000000002E-3</v>
      </c>
      <c r="D26" s="31" t="s">
        <v>445</v>
      </c>
      <c r="E26" s="15" t="s">
        <v>34</v>
      </c>
      <c r="F26" s="15" t="s">
        <v>34</v>
      </c>
      <c r="G26" s="15" t="s">
        <v>34</v>
      </c>
      <c r="H26" s="15" t="s">
        <v>34</v>
      </c>
      <c r="I26" s="15" t="s">
        <v>34</v>
      </c>
      <c r="J26" s="15" t="s">
        <v>34</v>
      </c>
      <c r="K26" s="15" t="s">
        <v>34</v>
      </c>
      <c r="L26" s="15" t="s">
        <v>34</v>
      </c>
      <c r="M26" s="15" t="s">
        <v>34</v>
      </c>
      <c r="N26" s="15" t="s">
        <v>34</v>
      </c>
      <c r="O26" s="15" t="s">
        <v>34</v>
      </c>
      <c r="P26" s="15" t="s">
        <v>34</v>
      </c>
      <c r="Q26" s="15" t="s">
        <v>34</v>
      </c>
      <c r="R26" s="15" t="s">
        <v>34</v>
      </c>
      <c r="S26" s="15" t="s">
        <v>34</v>
      </c>
      <c r="T26" s="15" t="s">
        <v>34</v>
      </c>
      <c r="U26" s="15" t="s">
        <v>34</v>
      </c>
      <c r="V26" s="15" t="s">
        <v>34</v>
      </c>
      <c r="W26" s="15" t="s">
        <v>34</v>
      </c>
      <c r="X26" s="15" t="s">
        <v>34</v>
      </c>
      <c r="Y26" s="15" t="s">
        <v>34</v>
      </c>
      <c r="Z26" s="15" t="s">
        <v>34</v>
      </c>
      <c r="AA26" s="15" t="s">
        <v>34</v>
      </c>
      <c r="AB26" s="15" t="s">
        <v>34</v>
      </c>
      <c r="AC26" s="15" t="s">
        <v>34</v>
      </c>
      <c r="AD26" s="15" t="s">
        <v>34</v>
      </c>
    </row>
    <row r="27" spans="1:30">
      <c r="A27" s="86" t="s">
        <v>437</v>
      </c>
      <c r="B27" s="31" t="s">
        <v>446</v>
      </c>
      <c r="C27" s="27">
        <v>42</v>
      </c>
      <c r="D27" s="31" t="s">
        <v>447</v>
      </c>
      <c r="E27" s="15" t="s">
        <v>34</v>
      </c>
      <c r="F27" s="15" t="s">
        <v>34</v>
      </c>
      <c r="G27" s="15" t="s">
        <v>34</v>
      </c>
      <c r="H27" s="15" t="s">
        <v>34</v>
      </c>
      <c r="I27" s="15" t="s">
        <v>34</v>
      </c>
      <c r="J27" s="15" t="s">
        <v>34</v>
      </c>
      <c r="K27" s="15" t="s">
        <v>34</v>
      </c>
      <c r="L27" s="15" t="s">
        <v>34</v>
      </c>
      <c r="M27" s="15" t="s">
        <v>34</v>
      </c>
      <c r="N27" s="15" t="s">
        <v>34</v>
      </c>
      <c r="O27" s="15" t="s">
        <v>34</v>
      </c>
      <c r="P27" s="15" t="s">
        <v>34</v>
      </c>
      <c r="Q27" s="15" t="s">
        <v>34</v>
      </c>
      <c r="R27" s="15" t="s">
        <v>34</v>
      </c>
      <c r="S27" s="15" t="s">
        <v>34</v>
      </c>
      <c r="T27" s="15" t="s">
        <v>34</v>
      </c>
      <c r="U27" s="15" t="s">
        <v>34</v>
      </c>
      <c r="V27" s="15" t="s">
        <v>34</v>
      </c>
      <c r="W27" s="15" t="s">
        <v>34</v>
      </c>
      <c r="X27" s="15" t="s">
        <v>34</v>
      </c>
      <c r="Y27" s="15" t="s">
        <v>34</v>
      </c>
      <c r="Z27" s="15" t="s">
        <v>34</v>
      </c>
      <c r="AA27" s="15" t="s">
        <v>34</v>
      </c>
      <c r="AB27" s="15" t="s">
        <v>34</v>
      </c>
      <c r="AC27" s="15" t="s">
        <v>34</v>
      </c>
      <c r="AD27" s="15" t="s">
        <v>34</v>
      </c>
    </row>
    <row r="28" spans="1:30">
      <c r="A28" s="86" t="s">
        <v>437</v>
      </c>
      <c r="B28" s="31" t="s">
        <v>439</v>
      </c>
      <c r="C28" s="27">
        <v>158.99</v>
      </c>
      <c r="D28" s="31" t="s">
        <v>448</v>
      </c>
      <c r="E28" s="15" t="s">
        <v>34</v>
      </c>
      <c r="F28" s="15" t="s">
        <v>34</v>
      </c>
      <c r="G28" s="15" t="s">
        <v>34</v>
      </c>
      <c r="H28" s="15" t="s">
        <v>34</v>
      </c>
      <c r="I28" s="15" t="s">
        <v>34</v>
      </c>
      <c r="J28" s="15" t="s">
        <v>34</v>
      </c>
      <c r="K28" s="15" t="s">
        <v>34</v>
      </c>
      <c r="L28" s="15" t="s">
        <v>34</v>
      </c>
      <c r="M28" s="15" t="s">
        <v>34</v>
      </c>
      <c r="N28" s="15" t="s">
        <v>34</v>
      </c>
      <c r="O28" s="15" t="s">
        <v>34</v>
      </c>
      <c r="P28" s="15" t="s">
        <v>34</v>
      </c>
      <c r="Q28" s="15" t="s">
        <v>34</v>
      </c>
      <c r="R28" s="15" t="s">
        <v>34</v>
      </c>
      <c r="S28" s="15" t="s">
        <v>34</v>
      </c>
      <c r="T28" s="15" t="s">
        <v>34</v>
      </c>
      <c r="U28" s="15" t="s">
        <v>34</v>
      </c>
      <c r="V28" s="15" t="s">
        <v>34</v>
      </c>
      <c r="W28" s="15" t="s">
        <v>34</v>
      </c>
      <c r="X28" s="15" t="s">
        <v>34</v>
      </c>
      <c r="Y28" s="15" t="s">
        <v>34</v>
      </c>
      <c r="Z28" s="15" t="s">
        <v>34</v>
      </c>
      <c r="AA28" s="15" t="s">
        <v>34</v>
      </c>
      <c r="AB28" s="15" t="s">
        <v>34</v>
      </c>
      <c r="AC28" s="15" t="s">
        <v>34</v>
      </c>
      <c r="AD28" s="15" t="s">
        <v>34</v>
      </c>
    </row>
    <row r="29" spans="1:30">
      <c r="A29" s="86" t="s">
        <v>437</v>
      </c>
      <c r="B29" s="31" t="s">
        <v>441</v>
      </c>
      <c r="C29" s="27">
        <v>0.15890000000000001</v>
      </c>
      <c r="D29" s="31" t="s">
        <v>449</v>
      </c>
      <c r="E29" s="15" t="s">
        <v>34</v>
      </c>
      <c r="F29" s="15" t="s">
        <v>34</v>
      </c>
      <c r="G29" s="15" t="s">
        <v>34</v>
      </c>
      <c r="H29" s="15" t="s">
        <v>34</v>
      </c>
      <c r="I29" s="15" t="s">
        <v>34</v>
      </c>
      <c r="J29" s="15" t="s">
        <v>34</v>
      </c>
      <c r="K29" s="15" t="s">
        <v>34</v>
      </c>
      <c r="L29" s="15" t="s">
        <v>34</v>
      </c>
      <c r="M29" s="15" t="s">
        <v>34</v>
      </c>
      <c r="N29" s="15" t="s">
        <v>34</v>
      </c>
      <c r="O29" s="15" t="s">
        <v>34</v>
      </c>
      <c r="P29" s="15" t="s">
        <v>34</v>
      </c>
      <c r="Q29" s="15" t="s">
        <v>34</v>
      </c>
      <c r="R29" s="15" t="s">
        <v>34</v>
      </c>
      <c r="S29" s="15" t="s">
        <v>34</v>
      </c>
      <c r="T29" s="15" t="s">
        <v>34</v>
      </c>
      <c r="U29" s="15" t="s">
        <v>34</v>
      </c>
      <c r="V29" s="15" t="s">
        <v>34</v>
      </c>
      <c r="W29" s="15" t="s">
        <v>34</v>
      </c>
      <c r="X29" s="15" t="s">
        <v>34</v>
      </c>
      <c r="Y29" s="15" t="s">
        <v>34</v>
      </c>
      <c r="Z29" s="15" t="s">
        <v>34</v>
      </c>
      <c r="AA29" s="15" t="s">
        <v>34</v>
      </c>
      <c r="AB29" s="15" t="s">
        <v>34</v>
      </c>
      <c r="AC29" s="15" t="s">
        <v>34</v>
      </c>
      <c r="AD29" s="15" t="s">
        <v>34</v>
      </c>
    </row>
    <row r="30" spans="1:30">
      <c r="A30" s="86" t="s">
        <v>439</v>
      </c>
      <c r="B30" s="31" t="s">
        <v>441</v>
      </c>
      <c r="C30" s="27">
        <v>1E-3</v>
      </c>
      <c r="D30" s="31" t="s">
        <v>450</v>
      </c>
      <c r="E30" s="15" t="s">
        <v>34</v>
      </c>
      <c r="F30" s="15" t="s">
        <v>34</v>
      </c>
      <c r="G30" s="15" t="s">
        <v>34</v>
      </c>
      <c r="H30" s="15" t="s">
        <v>34</v>
      </c>
      <c r="I30" s="15" t="s">
        <v>34</v>
      </c>
      <c r="J30" s="15" t="s">
        <v>34</v>
      </c>
      <c r="K30" s="15" t="s">
        <v>34</v>
      </c>
      <c r="L30" s="15" t="s">
        <v>34</v>
      </c>
      <c r="M30" s="15" t="s">
        <v>34</v>
      </c>
      <c r="N30" s="15" t="s">
        <v>34</v>
      </c>
      <c r="O30" s="15" t="s">
        <v>34</v>
      </c>
      <c r="P30" s="15" t="s">
        <v>34</v>
      </c>
      <c r="Q30" s="15" t="s">
        <v>34</v>
      </c>
      <c r="R30" s="15" t="s">
        <v>34</v>
      </c>
      <c r="S30" s="15" t="s">
        <v>34</v>
      </c>
      <c r="T30" s="15" t="s">
        <v>34</v>
      </c>
      <c r="U30" s="15" t="s">
        <v>34</v>
      </c>
      <c r="V30" s="15" t="s">
        <v>34</v>
      </c>
      <c r="W30" s="15" t="s">
        <v>34</v>
      </c>
      <c r="X30" s="15" t="s">
        <v>34</v>
      </c>
      <c r="Y30" s="15" t="s">
        <v>34</v>
      </c>
      <c r="Z30" s="15" t="s">
        <v>34</v>
      </c>
      <c r="AA30" s="15" t="s">
        <v>34</v>
      </c>
      <c r="AB30" s="15" t="s">
        <v>34</v>
      </c>
      <c r="AC30" s="15" t="s">
        <v>34</v>
      </c>
      <c r="AD30" s="15" t="s">
        <v>34</v>
      </c>
    </row>
    <row r="31" spans="1:30">
      <c r="A31" s="86" t="s">
        <v>439</v>
      </c>
      <c r="B31" s="31" t="s">
        <v>435</v>
      </c>
      <c r="C31" s="27">
        <v>0.26419999999999999</v>
      </c>
      <c r="D31" s="31" t="s">
        <v>451</v>
      </c>
      <c r="E31" s="15" t="s">
        <v>34</v>
      </c>
      <c r="F31" s="15" t="s">
        <v>34</v>
      </c>
      <c r="G31" s="15" t="s">
        <v>34</v>
      </c>
      <c r="H31" s="15" t="s">
        <v>34</v>
      </c>
      <c r="I31" s="15" t="s">
        <v>34</v>
      </c>
      <c r="J31" s="15" t="s">
        <v>34</v>
      </c>
      <c r="K31" s="15" t="s">
        <v>34</v>
      </c>
      <c r="L31" s="15" t="s">
        <v>34</v>
      </c>
      <c r="M31" s="15" t="s">
        <v>34</v>
      </c>
      <c r="N31" s="15" t="s">
        <v>34</v>
      </c>
      <c r="O31" s="15" t="s">
        <v>34</v>
      </c>
      <c r="P31" s="15" t="s">
        <v>34</v>
      </c>
      <c r="Q31" s="15" t="s">
        <v>34</v>
      </c>
      <c r="R31" s="15" t="s">
        <v>34</v>
      </c>
      <c r="S31" s="15" t="s">
        <v>34</v>
      </c>
      <c r="T31" s="15" t="s">
        <v>34</v>
      </c>
      <c r="U31" s="15" t="s">
        <v>34</v>
      </c>
      <c r="V31" s="15" t="s">
        <v>34</v>
      </c>
      <c r="W31" s="15" t="s">
        <v>34</v>
      </c>
      <c r="X31" s="15" t="s">
        <v>34</v>
      </c>
      <c r="Y31" s="15" t="s">
        <v>34</v>
      </c>
      <c r="Z31" s="15" t="s">
        <v>34</v>
      </c>
      <c r="AA31" s="15" t="s">
        <v>34</v>
      </c>
      <c r="AB31" s="15" t="s">
        <v>34</v>
      </c>
      <c r="AC31" s="15" t="s">
        <v>34</v>
      </c>
      <c r="AD31" s="15" t="s">
        <v>34</v>
      </c>
    </row>
    <row r="32" spans="1:30">
      <c r="A32" s="86" t="s">
        <v>441</v>
      </c>
      <c r="B32" s="31" t="s">
        <v>437</v>
      </c>
      <c r="C32" s="27">
        <v>6.2896999999999998</v>
      </c>
      <c r="D32" s="31" t="s">
        <v>452</v>
      </c>
      <c r="E32" s="15" t="s">
        <v>34</v>
      </c>
      <c r="F32" s="15" t="s">
        <v>34</v>
      </c>
      <c r="G32" s="15" t="s">
        <v>34</v>
      </c>
      <c r="H32" s="15" t="s">
        <v>34</v>
      </c>
      <c r="I32" s="15" t="s">
        <v>34</v>
      </c>
      <c r="J32" s="15" t="s">
        <v>34</v>
      </c>
      <c r="K32" s="15" t="s">
        <v>34</v>
      </c>
      <c r="L32" s="15" t="s">
        <v>34</v>
      </c>
      <c r="M32" s="15" t="s">
        <v>34</v>
      </c>
      <c r="N32" s="15" t="s">
        <v>34</v>
      </c>
      <c r="O32" s="15" t="s">
        <v>34</v>
      </c>
      <c r="P32" s="15" t="s">
        <v>34</v>
      </c>
      <c r="Q32" s="15" t="s">
        <v>34</v>
      </c>
      <c r="R32" s="15" t="s">
        <v>34</v>
      </c>
      <c r="S32" s="15" t="s">
        <v>34</v>
      </c>
      <c r="T32" s="15" t="s">
        <v>34</v>
      </c>
      <c r="U32" s="15" t="s">
        <v>34</v>
      </c>
      <c r="V32" s="15" t="s">
        <v>34</v>
      </c>
      <c r="W32" s="15" t="s">
        <v>34</v>
      </c>
      <c r="X32" s="15" t="s">
        <v>34</v>
      </c>
      <c r="Y32" s="15" t="s">
        <v>34</v>
      </c>
      <c r="Z32" s="15" t="s">
        <v>34</v>
      </c>
      <c r="AA32" s="15" t="s">
        <v>34</v>
      </c>
      <c r="AB32" s="15" t="s">
        <v>34</v>
      </c>
      <c r="AC32" s="15" t="s">
        <v>34</v>
      </c>
      <c r="AD32" s="15" t="s">
        <v>34</v>
      </c>
    </row>
    <row r="33" spans="1:30">
      <c r="A33" s="86" t="s">
        <v>441</v>
      </c>
      <c r="B33" s="31" t="s">
        <v>435</v>
      </c>
      <c r="C33" s="27">
        <v>264.2</v>
      </c>
      <c r="D33" s="31" t="s">
        <v>453</v>
      </c>
      <c r="E33" s="15" t="s">
        <v>34</v>
      </c>
      <c r="F33" s="15" t="s">
        <v>34</v>
      </c>
      <c r="G33" s="15" t="s">
        <v>34</v>
      </c>
      <c r="H33" s="15" t="s">
        <v>34</v>
      </c>
      <c r="I33" s="15" t="s">
        <v>34</v>
      </c>
      <c r="J33" s="15" t="s">
        <v>34</v>
      </c>
      <c r="K33" s="15" t="s">
        <v>34</v>
      </c>
      <c r="L33" s="15" t="s">
        <v>34</v>
      </c>
      <c r="M33" s="15" t="s">
        <v>34</v>
      </c>
      <c r="N33" s="15" t="s">
        <v>34</v>
      </c>
      <c r="O33" s="15" t="s">
        <v>34</v>
      </c>
      <c r="P33" s="15" t="s">
        <v>34</v>
      </c>
      <c r="Q33" s="15" t="s">
        <v>34</v>
      </c>
      <c r="R33" s="15" t="s">
        <v>34</v>
      </c>
      <c r="S33" s="15" t="s">
        <v>34</v>
      </c>
      <c r="T33" s="15" t="s">
        <v>34</v>
      </c>
      <c r="U33" s="15" t="s">
        <v>34</v>
      </c>
      <c r="V33" s="15" t="s">
        <v>34</v>
      </c>
      <c r="W33" s="15" t="s">
        <v>34</v>
      </c>
      <c r="X33" s="15" t="s">
        <v>34</v>
      </c>
      <c r="Y33" s="15" t="s">
        <v>34</v>
      </c>
      <c r="Z33" s="15" t="s">
        <v>34</v>
      </c>
      <c r="AA33" s="15" t="s">
        <v>34</v>
      </c>
      <c r="AB33" s="15" t="s">
        <v>34</v>
      </c>
      <c r="AC33" s="15" t="s">
        <v>34</v>
      </c>
      <c r="AD33" s="15" t="s">
        <v>34</v>
      </c>
    </row>
    <row r="34" spans="1:30">
      <c r="A34" s="86" t="s">
        <v>441</v>
      </c>
      <c r="B34" s="31" t="s">
        <v>439</v>
      </c>
      <c r="C34" s="30">
        <v>1000</v>
      </c>
      <c r="D34" s="31" t="s">
        <v>454</v>
      </c>
      <c r="E34" s="15" t="s">
        <v>34</v>
      </c>
      <c r="F34" s="15" t="s">
        <v>34</v>
      </c>
      <c r="G34" s="15" t="s">
        <v>34</v>
      </c>
      <c r="H34" s="15" t="s">
        <v>34</v>
      </c>
      <c r="I34" s="15" t="s">
        <v>34</v>
      </c>
      <c r="J34" s="15" t="s">
        <v>34</v>
      </c>
      <c r="K34" s="15" t="s">
        <v>34</v>
      </c>
      <c r="L34" s="15" t="s">
        <v>34</v>
      </c>
      <c r="M34" s="15" t="s">
        <v>34</v>
      </c>
      <c r="N34" s="15" t="s">
        <v>34</v>
      </c>
      <c r="O34" s="15" t="s">
        <v>34</v>
      </c>
      <c r="P34" s="15" t="s">
        <v>34</v>
      </c>
      <c r="Q34" s="15" t="s">
        <v>34</v>
      </c>
      <c r="R34" s="15" t="s">
        <v>34</v>
      </c>
      <c r="S34" s="15" t="s">
        <v>34</v>
      </c>
      <c r="T34" s="15" t="s">
        <v>34</v>
      </c>
      <c r="U34" s="15" t="s">
        <v>34</v>
      </c>
      <c r="V34" s="15" t="s">
        <v>34</v>
      </c>
      <c r="W34" s="15" t="s">
        <v>34</v>
      </c>
      <c r="X34" s="15" t="s">
        <v>34</v>
      </c>
      <c r="Y34" s="15" t="s">
        <v>34</v>
      </c>
      <c r="Z34" s="15" t="s">
        <v>34</v>
      </c>
      <c r="AA34" s="15" t="s">
        <v>34</v>
      </c>
      <c r="AB34" s="15" t="s">
        <v>34</v>
      </c>
      <c r="AC34" s="15" t="s">
        <v>34</v>
      </c>
      <c r="AD34" s="15" t="s">
        <v>34</v>
      </c>
    </row>
    <row r="35" spans="1:30">
      <c r="A35" s="15" t="s">
        <v>34</v>
      </c>
      <c r="B35" s="15" t="s">
        <v>34</v>
      </c>
      <c r="C35" s="15" t="s">
        <v>34</v>
      </c>
      <c r="D35" s="15" t="s">
        <v>34</v>
      </c>
      <c r="E35" s="15" t="s">
        <v>34</v>
      </c>
      <c r="F35" s="15" t="s">
        <v>34</v>
      </c>
      <c r="G35" s="15" t="s">
        <v>34</v>
      </c>
      <c r="H35" s="15" t="s">
        <v>34</v>
      </c>
      <c r="I35" s="15" t="s">
        <v>34</v>
      </c>
      <c r="J35" s="15" t="s">
        <v>34</v>
      </c>
      <c r="K35" s="15" t="s">
        <v>34</v>
      </c>
      <c r="L35" s="15" t="s">
        <v>34</v>
      </c>
      <c r="M35" s="15" t="s">
        <v>34</v>
      </c>
      <c r="N35" s="15" t="s">
        <v>34</v>
      </c>
      <c r="O35" s="15" t="s">
        <v>34</v>
      </c>
      <c r="P35" s="15" t="s">
        <v>34</v>
      </c>
      <c r="Q35" s="15" t="s">
        <v>34</v>
      </c>
      <c r="R35" s="15" t="s">
        <v>34</v>
      </c>
      <c r="S35" s="15" t="s">
        <v>34</v>
      </c>
      <c r="T35" s="15" t="s">
        <v>34</v>
      </c>
      <c r="U35" s="15" t="s">
        <v>34</v>
      </c>
      <c r="V35" s="15" t="s">
        <v>34</v>
      </c>
      <c r="W35" s="15" t="s">
        <v>34</v>
      </c>
      <c r="X35" s="15" t="s">
        <v>34</v>
      </c>
      <c r="Y35" s="15" t="s">
        <v>34</v>
      </c>
      <c r="Z35" s="15" t="s">
        <v>34</v>
      </c>
      <c r="AA35" s="15" t="s">
        <v>34</v>
      </c>
      <c r="AB35" s="15" t="s">
        <v>34</v>
      </c>
      <c r="AC35" s="15" t="s">
        <v>34</v>
      </c>
      <c r="AD35" s="15" t="s">
        <v>34</v>
      </c>
    </row>
    <row r="36" spans="1:30">
      <c r="A36" s="317" t="s">
        <v>455</v>
      </c>
      <c r="B36" s="318"/>
      <c r="C36" s="318"/>
      <c r="D36" s="319"/>
      <c r="E36" s="15" t="s">
        <v>34</v>
      </c>
      <c r="F36" s="15" t="s">
        <v>34</v>
      </c>
      <c r="G36" s="15" t="s">
        <v>34</v>
      </c>
      <c r="H36" s="15" t="s">
        <v>34</v>
      </c>
      <c r="I36" s="15" t="s">
        <v>34</v>
      </c>
      <c r="J36" s="15" t="s">
        <v>34</v>
      </c>
      <c r="K36" s="15" t="s">
        <v>34</v>
      </c>
      <c r="L36" s="15" t="s">
        <v>34</v>
      </c>
      <c r="M36" s="15" t="s">
        <v>34</v>
      </c>
      <c r="N36" s="15" t="s">
        <v>34</v>
      </c>
      <c r="O36" s="15" t="s">
        <v>34</v>
      </c>
      <c r="P36" s="15" t="s">
        <v>34</v>
      </c>
      <c r="Q36" s="15" t="s">
        <v>34</v>
      </c>
      <c r="R36" s="15" t="s">
        <v>34</v>
      </c>
      <c r="S36" s="15" t="s">
        <v>34</v>
      </c>
      <c r="T36" s="15" t="s">
        <v>34</v>
      </c>
      <c r="U36" s="15" t="s">
        <v>34</v>
      </c>
      <c r="V36" s="15" t="s">
        <v>34</v>
      </c>
      <c r="W36" s="15" t="s">
        <v>34</v>
      </c>
      <c r="X36" s="15" t="s">
        <v>34</v>
      </c>
      <c r="Y36" s="15" t="s">
        <v>34</v>
      </c>
      <c r="Z36" s="15" t="s">
        <v>34</v>
      </c>
      <c r="AA36" s="15" t="s">
        <v>34</v>
      </c>
      <c r="AB36" s="15" t="s">
        <v>34</v>
      </c>
      <c r="AC36" s="15" t="s">
        <v>34</v>
      </c>
      <c r="AD36" s="15" t="s">
        <v>34</v>
      </c>
    </row>
    <row r="37" spans="1:30">
      <c r="A37" s="147" t="s">
        <v>414</v>
      </c>
      <c r="B37" s="146" t="s">
        <v>415</v>
      </c>
      <c r="C37" s="146" t="s">
        <v>416</v>
      </c>
      <c r="D37" s="146" t="s">
        <v>301</v>
      </c>
      <c r="E37" s="15" t="s">
        <v>34</v>
      </c>
      <c r="F37" s="15" t="s">
        <v>34</v>
      </c>
      <c r="G37" s="15" t="s">
        <v>34</v>
      </c>
      <c r="H37" s="15" t="s">
        <v>34</v>
      </c>
      <c r="I37" s="15" t="s">
        <v>34</v>
      </c>
      <c r="J37" s="15" t="s">
        <v>34</v>
      </c>
      <c r="K37" s="15" t="s">
        <v>34</v>
      </c>
      <c r="L37" s="15" t="s">
        <v>34</v>
      </c>
      <c r="M37" s="15" t="s">
        <v>34</v>
      </c>
      <c r="N37" s="15" t="s">
        <v>34</v>
      </c>
      <c r="O37" s="15" t="s">
        <v>34</v>
      </c>
      <c r="P37" s="15" t="s">
        <v>34</v>
      </c>
      <c r="Q37" s="15" t="s">
        <v>34</v>
      </c>
      <c r="R37" s="15" t="s">
        <v>34</v>
      </c>
      <c r="S37" s="15" t="s">
        <v>34</v>
      </c>
      <c r="T37" s="15" t="s">
        <v>34</v>
      </c>
      <c r="U37" s="15" t="s">
        <v>34</v>
      </c>
      <c r="V37" s="15" t="s">
        <v>34</v>
      </c>
      <c r="W37" s="15" t="s">
        <v>34</v>
      </c>
      <c r="X37" s="15" t="s">
        <v>34</v>
      </c>
      <c r="Y37" s="15" t="s">
        <v>34</v>
      </c>
      <c r="Z37" s="15" t="s">
        <v>34</v>
      </c>
      <c r="AA37" s="15" t="s">
        <v>34</v>
      </c>
      <c r="AB37" s="15" t="s">
        <v>34</v>
      </c>
      <c r="AC37" s="15" t="s">
        <v>34</v>
      </c>
      <c r="AD37" s="15" t="s">
        <v>34</v>
      </c>
    </row>
    <row r="38" spans="1:30">
      <c r="A38" s="49" t="s">
        <v>456</v>
      </c>
      <c r="B38" s="31" t="s">
        <v>457</v>
      </c>
      <c r="C38" s="30">
        <v>3412</v>
      </c>
      <c r="D38" s="27" t="s">
        <v>458</v>
      </c>
      <c r="E38" s="15" t="s">
        <v>34</v>
      </c>
      <c r="F38" s="15" t="s">
        <v>34</v>
      </c>
      <c r="G38" s="15" t="s">
        <v>34</v>
      </c>
      <c r="H38" s="15" t="s">
        <v>34</v>
      </c>
      <c r="I38" s="15" t="s">
        <v>34</v>
      </c>
      <c r="J38" s="15" t="s">
        <v>34</v>
      </c>
      <c r="K38" s="15" t="s">
        <v>34</v>
      </c>
      <c r="L38" s="15" t="s">
        <v>34</v>
      </c>
      <c r="M38" s="15" t="s">
        <v>34</v>
      </c>
      <c r="N38" s="15" t="s">
        <v>34</v>
      </c>
      <c r="O38" s="15" t="s">
        <v>34</v>
      </c>
      <c r="P38" s="15" t="s">
        <v>34</v>
      </c>
      <c r="Q38" s="15" t="s">
        <v>34</v>
      </c>
      <c r="R38" s="15" t="s">
        <v>34</v>
      </c>
      <c r="S38" s="15" t="s">
        <v>34</v>
      </c>
      <c r="T38" s="15" t="s">
        <v>34</v>
      </c>
      <c r="U38" s="15" t="s">
        <v>34</v>
      </c>
      <c r="V38" s="15" t="s">
        <v>34</v>
      </c>
      <c r="W38" s="15" t="s">
        <v>34</v>
      </c>
      <c r="X38" s="15" t="s">
        <v>34</v>
      </c>
      <c r="Y38" s="15" t="s">
        <v>34</v>
      </c>
      <c r="Z38" s="15" t="s">
        <v>34</v>
      </c>
      <c r="AA38" s="15" t="s">
        <v>34</v>
      </c>
      <c r="AB38" s="15" t="s">
        <v>34</v>
      </c>
      <c r="AC38" s="15" t="s">
        <v>34</v>
      </c>
      <c r="AD38" s="15" t="s">
        <v>34</v>
      </c>
    </row>
    <row r="39" spans="1:30">
      <c r="A39" s="49" t="s">
        <v>456</v>
      </c>
      <c r="B39" s="31" t="s">
        <v>459</v>
      </c>
      <c r="C39" s="30">
        <v>3600</v>
      </c>
      <c r="D39" s="27" t="s">
        <v>460</v>
      </c>
      <c r="E39" s="15" t="s">
        <v>34</v>
      </c>
      <c r="F39" s="15" t="s">
        <v>34</v>
      </c>
      <c r="G39" s="15" t="s">
        <v>34</v>
      </c>
      <c r="H39" s="15" t="s">
        <v>34</v>
      </c>
      <c r="I39" s="15" t="s">
        <v>34</v>
      </c>
      <c r="J39" s="15" t="s">
        <v>34</v>
      </c>
      <c r="K39" s="15" t="s">
        <v>34</v>
      </c>
      <c r="L39" s="15" t="s">
        <v>34</v>
      </c>
      <c r="M39" s="15" t="s">
        <v>34</v>
      </c>
      <c r="N39" s="15" t="s">
        <v>34</v>
      </c>
      <c r="O39" s="15" t="s">
        <v>34</v>
      </c>
      <c r="P39" s="15" t="s">
        <v>34</v>
      </c>
      <c r="Q39" s="15" t="s">
        <v>34</v>
      </c>
      <c r="R39" s="15" t="s">
        <v>34</v>
      </c>
      <c r="S39" s="15" t="s">
        <v>34</v>
      </c>
      <c r="T39" s="15" t="s">
        <v>34</v>
      </c>
      <c r="U39" s="15" t="s">
        <v>34</v>
      </c>
      <c r="V39" s="15" t="s">
        <v>34</v>
      </c>
      <c r="W39" s="15" t="s">
        <v>34</v>
      </c>
      <c r="X39" s="15" t="s">
        <v>34</v>
      </c>
      <c r="Y39" s="15" t="s">
        <v>34</v>
      </c>
      <c r="Z39" s="15" t="s">
        <v>34</v>
      </c>
      <c r="AA39" s="15" t="s">
        <v>34</v>
      </c>
      <c r="AB39" s="15" t="s">
        <v>34</v>
      </c>
      <c r="AC39" s="15" t="s">
        <v>34</v>
      </c>
      <c r="AD39" s="15" t="s">
        <v>34</v>
      </c>
    </row>
    <row r="40" spans="1:30">
      <c r="A40" s="49" t="s">
        <v>461</v>
      </c>
      <c r="B40" s="31" t="s">
        <v>462</v>
      </c>
      <c r="C40" s="27">
        <v>1E-3</v>
      </c>
      <c r="D40" s="27" t="s">
        <v>463</v>
      </c>
      <c r="E40" s="15" t="s">
        <v>34</v>
      </c>
      <c r="F40" s="15" t="s">
        <v>34</v>
      </c>
      <c r="G40" s="15" t="s">
        <v>34</v>
      </c>
      <c r="H40" s="15" t="s">
        <v>34</v>
      </c>
      <c r="I40" s="15" t="s">
        <v>34</v>
      </c>
      <c r="J40" s="15" t="s">
        <v>34</v>
      </c>
      <c r="K40" s="15" t="s">
        <v>34</v>
      </c>
      <c r="L40" s="15" t="s">
        <v>34</v>
      </c>
      <c r="M40" s="15" t="s">
        <v>34</v>
      </c>
      <c r="N40" s="15" t="s">
        <v>34</v>
      </c>
      <c r="O40" s="15" t="s">
        <v>34</v>
      </c>
      <c r="P40" s="15" t="s">
        <v>34</v>
      </c>
      <c r="Q40" s="15" t="s">
        <v>34</v>
      </c>
      <c r="R40" s="15" t="s">
        <v>34</v>
      </c>
      <c r="S40" s="15" t="s">
        <v>34</v>
      </c>
      <c r="T40" s="15" t="s">
        <v>34</v>
      </c>
      <c r="U40" s="15" t="s">
        <v>34</v>
      </c>
      <c r="V40" s="15" t="s">
        <v>34</v>
      </c>
      <c r="W40" s="15" t="s">
        <v>34</v>
      </c>
      <c r="X40" s="15" t="s">
        <v>34</v>
      </c>
      <c r="Y40" s="15" t="s">
        <v>34</v>
      </c>
      <c r="Z40" s="15" t="s">
        <v>34</v>
      </c>
      <c r="AA40" s="15" t="s">
        <v>34</v>
      </c>
      <c r="AB40" s="15" t="s">
        <v>34</v>
      </c>
      <c r="AC40" s="15" t="s">
        <v>34</v>
      </c>
      <c r="AD40" s="15" t="s">
        <v>34</v>
      </c>
    </row>
    <row r="41" spans="1:30">
      <c r="A41" s="49" t="s">
        <v>464</v>
      </c>
      <c r="B41" s="31" t="s">
        <v>465</v>
      </c>
      <c r="C41" s="27">
        <v>0.94779999999999998</v>
      </c>
      <c r="D41" s="27" t="s">
        <v>466</v>
      </c>
      <c r="E41" s="15" t="s">
        <v>34</v>
      </c>
      <c r="F41" s="15" t="s">
        <v>34</v>
      </c>
      <c r="G41" s="15" t="s">
        <v>34</v>
      </c>
      <c r="H41" s="15" t="s">
        <v>34</v>
      </c>
      <c r="I41" s="15" t="s">
        <v>34</v>
      </c>
      <c r="J41" s="15" t="s">
        <v>34</v>
      </c>
      <c r="K41" s="15" t="s">
        <v>34</v>
      </c>
      <c r="L41" s="15" t="s">
        <v>34</v>
      </c>
      <c r="M41" s="15" t="s">
        <v>34</v>
      </c>
      <c r="N41" s="15" t="s">
        <v>34</v>
      </c>
      <c r="O41" s="15" t="s">
        <v>34</v>
      </c>
      <c r="P41" s="15" t="s">
        <v>34</v>
      </c>
      <c r="Q41" s="15" t="s">
        <v>34</v>
      </c>
      <c r="R41" s="15" t="s">
        <v>34</v>
      </c>
      <c r="S41" s="15" t="s">
        <v>34</v>
      </c>
      <c r="T41" s="15" t="s">
        <v>34</v>
      </c>
      <c r="U41" s="15" t="s">
        <v>34</v>
      </c>
      <c r="V41" s="15" t="s">
        <v>34</v>
      </c>
      <c r="W41" s="15" t="s">
        <v>34</v>
      </c>
      <c r="X41" s="15" t="s">
        <v>34</v>
      </c>
      <c r="Y41" s="15" t="s">
        <v>34</v>
      </c>
      <c r="Z41" s="15" t="s">
        <v>34</v>
      </c>
      <c r="AA41" s="15" t="s">
        <v>34</v>
      </c>
      <c r="AB41" s="15" t="s">
        <v>34</v>
      </c>
      <c r="AC41" s="15" t="s">
        <v>34</v>
      </c>
      <c r="AD41" s="15" t="s">
        <v>34</v>
      </c>
    </row>
    <row r="42" spans="1:30">
      <c r="A42" s="49" t="s">
        <v>464</v>
      </c>
      <c r="B42" s="31" t="s">
        <v>467</v>
      </c>
      <c r="C42" s="27">
        <v>277.8</v>
      </c>
      <c r="D42" s="27" t="s">
        <v>468</v>
      </c>
      <c r="E42" s="15" t="s">
        <v>34</v>
      </c>
      <c r="F42" s="15" t="s">
        <v>34</v>
      </c>
      <c r="G42" s="15" t="s">
        <v>34</v>
      </c>
      <c r="H42" s="15" t="s">
        <v>34</v>
      </c>
      <c r="I42" s="15" t="s">
        <v>34</v>
      </c>
      <c r="J42" s="15" t="s">
        <v>34</v>
      </c>
      <c r="K42" s="15" t="s">
        <v>34</v>
      </c>
      <c r="L42" s="15" t="s">
        <v>34</v>
      </c>
      <c r="M42" s="15" t="s">
        <v>34</v>
      </c>
      <c r="N42" s="15" t="s">
        <v>34</v>
      </c>
      <c r="O42" s="15" t="s">
        <v>34</v>
      </c>
      <c r="P42" s="15" t="s">
        <v>34</v>
      </c>
      <c r="Q42" s="15" t="s">
        <v>34</v>
      </c>
      <c r="R42" s="15" t="s">
        <v>34</v>
      </c>
      <c r="S42" s="15" t="s">
        <v>34</v>
      </c>
      <c r="T42" s="15" t="s">
        <v>34</v>
      </c>
      <c r="U42" s="15" t="s">
        <v>34</v>
      </c>
      <c r="V42" s="15" t="s">
        <v>34</v>
      </c>
      <c r="W42" s="15" t="s">
        <v>34</v>
      </c>
      <c r="X42" s="15" t="s">
        <v>34</v>
      </c>
      <c r="Y42" s="15" t="s">
        <v>34</v>
      </c>
      <c r="Z42" s="15" t="s">
        <v>34</v>
      </c>
      <c r="AA42" s="15" t="s">
        <v>34</v>
      </c>
      <c r="AB42" s="15" t="s">
        <v>34</v>
      </c>
      <c r="AC42" s="15" t="s">
        <v>34</v>
      </c>
      <c r="AD42" s="15" t="s">
        <v>34</v>
      </c>
    </row>
    <row r="43" spans="1:30">
      <c r="A43" s="49" t="s">
        <v>457</v>
      </c>
      <c r="B43" s="31" t="s">
        <v>469</v>
      </c>
      <c r="C43" s="30">
        <v>1055</v>
      </c>
      <c r="D43" s="27" t="s">
        <v>470</v>
      </c>
      <c r="E43" s="15" t="s">
        <v>34</v>
      </c>
      <c r="F43" s="15" t="s">
        <v>34</v>
      </c>
      <c r="G43" s="15" t="s">
        <v>34</v>
      </c>
      <c r="H43" s="15" t="s">
        <v>34</v>
      </c>
      <c r="I43" s="15" t="s">
        <v>34</v>
      </c>
      <c r="J43" s="15" t="s">
        <v>34</v>
      </c>
      <c r="K43" s="15" t="s">
        <v>34</v>
      </c>
      <c r="L43" s="15" t="s">
        <v>34</v>
      </c>
      <c r="M43" s="15" t="s">
        <v>34</v>
      </c>
      <c r="N43" s="15" t="s">
        <v>34</v>
      </c>
      <c r="O43" s="15" t="s">
        <v>34</v>
      </c>
      <c r="P43" s="15" t="s">
        <v>34</v>
      </c>
      <c r="Q43" s="15" t="s">
        <v>34</v>
      </c>
      <c r="R43" s="15" t="s">
        <v>34</v>
      </c>
      <c r="S43" s="15" t="s">
        <v>34</v>
      </c>
      <c r="T43" s="15" t="s">
        <v>34</v>
      </c>
      <c r="U43" s="15" t="s">
        <v>34</v>
      </c>
      <c r="V43" s="15" t="s">
        <v>34</v>
      </c>
      <c r="W43" s="15" t="s">
        <v>34</v>
      </c>
      <c r="X43" s="15" t="s">
        <v>34</v>
      </c>
      <c r="Y43" s="15" t="s">
        <v>34</v>
      </c>
      <c r="Z43" s="15" t="s">
        <v>34</v>
      </c>
      <c r="AA43" s="15" t="s">
        <v>34</v>
      </c>
      <c r="AB43" s="15" t="s">
        <v>34</v>
      </c>
      <c r="AC43" s="15" t="s">
        <v>34</v>
      </c>
      <c r="AD43" s="15" t="s">
        <v>34</v>
      </c>
    </row>
    <row r="44" spans="1:30">
      <c r="A44" s="49" t="s">
        <v>465</v>
      </c>
      <c r="B44" s="31" t="s">
        <v>462</v>
      </c>
      <c r="C44" s="27">
        <v>1.0549999999999999</v>
      </c>
      <c r="D44" s="27" t="s">
        <v>471</v>
      </c>
      <c r="E44" s="15" t="s">
        <v>34</v>
      </c>
      <c r="F44" s="15" t="s">
        <v>34</v>
      </c>
      <c r="G44" s="15" t="s">
        <v>34</v>
      </c>
      <c r="H44" s="15" t="s">
        <v>34</v>
      </c>
      <c r="I44" s="15" t="s">
        <v>34</v>
      </c>
      <c r="J44" s="15" t="s">
        <v>34</v>
      </c>
      <c r="K44" s="15" t="s">
        <v>34</v>
      </c>
      <c r="L44" s="15" t="s">
        <v>34</v>
      </c>
      <c r="M44" s="15" t="s">
        <v>34</v>
      </c>
      <c r="N44" s="15" t="s">
        <v>34</v>
      </c>
      <c r="O44" s="15" t="s">
        <v>34</v>
      </c>
      <c r="P44" s="15" t="s">
        <v>34</v>
      </c>
      <c r="Q44" s="15" t="s">
        <v>34</v>
      </c>
      <c r="R44" s="15" t="s">
        <v>34</v>
      </c>
      <c r="S44" s="15" t="s">
        <v>34</v>
      </c>
      <c r="T44" s="15" t="s">
        <v>34</v>
      </c>
      <c r="U44" s="15" t="s">
        <v>34</v>
      </c>
      <c r="V44" s="15" t="s">
        <v>34</v>
      </c>
      <c r="W44" s="15" t="s">
        <v>34</v>
      </c>
      <c r="X44" s="15" t="s">
        <v>34</v>
      </c>
      <c r="Y44" s="15" t="s">
        <v>34</v>
      </c>
      <c r="Z44" s="15" t="s">
        <v>34</v>
      </c>
      <c r="AA44" s="15" t="s">
        <v>34</v>
      </c>
      <c r="AB44" s="15" t="s">
        <v>34</v>
      </c>
      <c r="AC44" s="15" t="s">
        <v>34</v>
      </c>
      <c r="AD44" s="15" t="s">
        <v>34</v>
      </c>
    </row>
    <row r="45" spans="1:30">
      <c r="A45" s="49" t="s">
        <v>465</v>
      </c>
      <c r="B45" s="31" t="s">
        <v>467</v>
      </c>
      <c r="C45" s="27">
        <v>293</v>
      </c>
      <c r="D45" s="27" t="s">
        <v>472</v>
      </c>
      <c r="E45" s="15" t="s">
        <v>34</v>
      </c>
      <c r="F45" s="15" t="s">
        <v>34</v>
      </c>
      <c r="G45" s="15" t="s">
        <v>34</v>
      </c>
      <c r="H45" s="15" t="s">
        <v>34</v>
      </c>
      <c r="I45" s="15" t="s">
        <v>34</v>
      </c>
      <c r="J45" s="15" t="s">
        <v>34</v>
      </c>
      <c r="K45" s="15" t="s">
        <v>34</v>
      </c>
      <c r="L45" s="15" t="s">
        <v>34</v>
      </c>
      <c r="M45" s="15" t="s">
        <v>34</v>
      </c>
      <c r="N45" s="15" t="s">
        <v>34</v>
      </c>
      <c r="O45" s="15" t="s">
        <v>34</v>
      </c>
      <c r="P45" s="15" t="s">
        <v>34</v>
      </c>
      <c r="Q45" s="15" t="s">
        <v>34</v>
      </c>
      <c r="R45" s="15" t="s">
        <v>34</v>
      </c>
      <c r="S45" s="15" t="s">
        <v>34</v>
      </c>
      <c r="T45" s="15" t="s">
        <v>34</v>
      </c>
      <c r="U45" s="15" t="s">
        <v>34</v>
      </c>
      <c r="V45" s="15" t="s">
        <v>34</v>
      </c>
      <c r="W45" s="15" t="s">
        <v>34</v>
      </c>
      <c r="X45" s="15" t="s">
        <v>34</v>
      </c>
      <c r="Y45" s="15" t="s">
        <v>34</v>
      </c>
      <c r="Z45" s="15" t="s">
        <v>34</v>
      </c>
      <c r="AA45" s="15" t="s">
        <v>34</v>
      </c>
      <c r="AB45" s="15" t="s">
        <v>34</v>
      </c>
      <c r="AC45" s="15" t="s">
        <v>34</v>
      </c>
      <c r="AD45" s="15" t="s">
        <v>34</v>
      </c>
    </row>
    <row r="46" spans="1:30">
      <c r="A46" s="49" t="s">
        <v>473</v>
      </c>
      <c r="B46" s="31" t="s">
        <v>457</v>
      </c>
      <c r="C46" s="30">
        <v>100000</v>
      </c>
      <c r="D46" s="31" t="s">
        <v>474</v>
      </c>
      <c r="E46" s="15" t="s">
        <v>34</v>
      </c>
      <c r="F46" s="15" t="s">
        <v>34</v>
      </c>
      <c r="G46" s="15" t="s">
        <v>34</v>
      </c>
      <c r="H46" s="15" t="s">
        <v>34</v>
      </c>
      <c r="I46" s="15" t="s">
        <v>34</v>
      </c>
      <c r="J46" s="15" t="s">
        <v>34</v>
      </c>
      <c r="K46" s="15" t="s">
        <v>34</v>
      </c>
      <c r="L46" s="15" t="s">
        <v>34</v>
      </c>
      <c r="M46" s="15" t="s">
        <v>34</v>
      </c>
      <c r="N46" s="15" t="s">
        <v>34</v>
      </c>
      <c r="O46" s="15" t="s">
        <v>34</v>
      </c>
      <c r="P46" s="15" t="s">
        <v>34</v>
      </c>
      <c r="Q46" s="15" t="s">
        <v>34</v>
      </c>
      <c r="R46" s="15" t="s">
        <v>34</v>
      </c>
      <c r="S46" s="15" t="s">
        <v>34</v>
      </c>
      <c r="T46" s="15" t="s">
        <v>34</v>
      </c>
      <c r="U46" s="15" t="s">
        <v>34</v>
      </c>
      <c r="V46" s="15" t="s">
        <v>34</v>
      </c>
      <c r="W46" s="15" t="s">
        <v>34</v>
      </c>
      <c r="X46" s="15" t="s">
        <v>34</v>
      </c>
      <c r="Y46" s="15" t="s">
        <v>34</v>
      </c>
      <c r="Z46" s="15" t="s">
        <v>34</v>
      </c>
      <c r="AA46" s="15" t="s">
        <v>34</v>
      </c>
      <c r="AB46" s="15" t="s">
        <v>34</v>
      </c>
      <c r="AC46" s="15" t="s">
        <v>34</v>
      </c>
      <c r="AD46" s="15" t="s">
        <v>34</v>
      </c>
    </row>
    <row r="47" spans="1:30">
      <c r="A47" s="49" t="s">
        <v>473</v>
      </c>
      <c r="B47" s="31" t="s">
        <v>462</v>
      </c>
      <c r="C47" s="27">
        <v>0.1055</v>
      </c>
      <c r="D47" s="27" t="s">
        <v>475</v>
      </c>
      <c r="E47" s="15" t="s">
        <v>34</v>
      </c>
      <c r="F47" s="15" t="s">
        <v>34</v>
      </c>
      <c r="G47" s="15" t="s">
        <v>34</v>
      </c>
      <c r="H47" s="15" t="s">
        <v>34</v>
      </c>
      <c r="I47" s="15" t="s">
        <v>34</v>
      </c>
      <c r="J47" s="15" t="s">
        <v>34</v>
      </c>
      <c r="K47" s="15" t="s">
        <v>34</v>
      </c>
      <c r="L47" s="15" t="s">
        <v>34</v>
      </c>
      <c r="M47" s="15" t="s">
        <v>34</v>
      </c>
      <c r="N47" s="15" t="s">
        <v>34</v>
      </c>
      <c r="O47" s="15" t="s">
        <v>34</v>
      </c>
      <c r="P47" s="15" t="s">
        <v>34</v>
      </c>
      <c r="Q47" s="15" t="s">
        <v>34</v>
      </c>
      <c r="R47" s="15" t="s">
        <v>34</v>
      </c>
      <c r="S47" s="15" t="s">
        <v>34</v>
      </c>
      <c r="T47" s="15" t="s">
        <v>34</v>
      </c>
      <c r="U47" s="15" t="s">
        <v>34</v>
      </c>
      <c r="V47" s="15" t="s">
        <v>34</v>
      </c>
      <c r="W47" s="15" t="s">
        <v>34</v>
      </c>
      <c r="X47" s="15" t="s">
        <v>34</v>
      </c>
      <c r="Y47" s="15" t="s">
        <v>34</v>
      </c>
      <c r="Z47" s="15" t="s">
        <v>34</v>
      </c>
      <c r="AA47" s="15" t="s">
        <v>34</v>
      </c>
      <c r="AB47" s="15" t="s">
        <v>34</v>
      </c>
      <c r="AC47" s="15" t="s">
        <v>34</v>
      </c>
      <c r="AD47" s="15" t="s">
        <v>34</v>
      </c>
    </row>
    <row r="48" spans="1:30">
      <c r="A48" s="49" t="s">
        <v>473</v>
      </c>
      <c r="B48" s="31" t="s">
        <v>467</v>
      </c>
      <c r="C48" s="27">
        <v>29.3</v>
      </c>
      <c r="D48" s="27" t="s">
        <v>476</v>
      </c>
      <c r="E48" s="15" t="s">
        <v>34</v>
      </c>
      <c r="F48" s="15" t="s">
        <v>34</v>
      </c>
      <c r="G48" s="15" t="s">
        <v>34</v>
      </c>
      <c r="H48" s="15" t="s">
        <v>34</v>
      </c>
      <c r="I48" s="15" t="s">
        <v>34</v>
      </c>
      <c r="J48" s="15" t="s">
        <v>34</v>
      </c>
      <c r="K48" s="15" t="s">
        <v>34</v>
      </c>
      <c r="L48" s="15" t="s">
        <v>34</v>
      </c>
      <c r="M48" s="15" t="s">
        <v>34</v>
      </c>
      <c r="N48" s="15" t="s">
        <v>34</v>
      </c>
      <c r="O48" s="15" t="s">
        <v>34</v>
      </c>
      <c r="P48" s="15" t="s">
        <v>34</v>
      </c>
      <c r="Q48" s="15" t="s">
        <v>34</v>
      </c>
      <c r="R48" s="15" t="s">
        <v>34</v>
      </c>
      <c r="S48" s="15" t="s">
        <v>34</v>
      </c>
      <c r="T48" s="15" t="s">
        <v>34</v>
      </c>
      <c r="U48" s="15" t="s">
        <v>34</v>
      </c>
      <c r="V48" s="15" t="s">
        <v>34</v>
      </c>
      <c r="W48" s="15" t="s">
        <v>34</v>
      </c>
      <c r="X48" s="15" t="s">
        <v>34</v>
      </c>
      <c r="Y48" s="15" t="s">
        <v>34</v>
      </c>
      <c r="Z48" s="15" t="s">
        <v>34</v>
      </c>
      <c r="AA48" s="15" t="s">
        <v>34</v>
      </c>
      <c r="AB48" s="15" t="s">
        <v>34</v>
      </c>
      <c r="AC48" s="15" t="s">
        <v>34</v>
      </c>
      <c r="AD48" s="15" t="s">
        <v>34</v>
      </c>
    </row>
    <row r="49" spans="1:30">
      <c r="A49" s="15" t="s">
        <v>34</v>
      </c>
      <c r="B49" s="15" t="s">
        <v>34</v>
      </c>
      <c r="C49" s="15" t="s">
        <v>34</v>
      </c>
      <c r="D49" s="15" t="s">
        <v>34</v>
      </c>
      <c r="E49" s="15" t="s">
        <v>34</v>
      </c>
      <c r="F49" s="15" t="s">
        <v>34</v>
      </c>
      <c r="G49" s="15" t="s">
        <v>34</v>
      </c>
      <c r="H49" s="15" t="s">
        <v>34</v>
      </c>
      <c r="I49" s="15" t="s">
        <v>34</v>
      </c>
      <c r="J49" s="15" t="s">
        <v>34</v>
      </c>
      <c r="K49" s="15" t="s">
        <v>34</v>
      </c>
      <c r="L49" s="15" t="s">
        <v>34</v>
      </c>
      <c r="M49" s="15" t="s">
        <v>34</v>
      </c>
      <c r="N49" s="15" t="s">
        <v>34</v>
      </c>
      <c r="O49" s="15" t="s">
        <v>34</v>
      </c>
      <c r="P49" s="15" t="s">
        <v>34</v>
      </c>
      <c r="Q49" s="15" t="s">
        <v>34</v>
      </c>
      <c r="R49" s="15" t="s">
        <v>34</v>
      </c>
      <c r="S49" s="15" t="s">
        <v>34</v>
      </c>
      <c r="T49" s="15" t="s">
        <v>34</v>
      </c>
      <c r="U49" s="15" t="s">
        <v>34</v>
      </c>
      <c r="V49" s="15" t="s">
        <v>34</v>
      </c>
      <c r="W49" s="15" t="s">
        <v>34</v>
      </c>
      <c r="X49" s="15" t="s">
        <v>34</v>
      </c>
      <c r="Y49" s="15" t="s">
        <v>34</v>
      </c>
      <c r="Z49" s="15" t="s">
        <v>34</v>
      </c>
      <c r="AA49" s="15" t="s">
        <v>34</v>
      </c>
      <c r="AB49" s="15" t="s">
        <v>34</v>
      </c>
      <c r="AC49" s="15" t="s">
        <v>34</v>
      </c>
      <c r="AD49" s="15" t="s">
        <v>34</v>
      </c>
    </row>
    <row r="50" spans="1:30">
      <c r="A50" s="317" t="s">
        <v>477</v>
      </c>
      <c r="B50" s="318"/>
      <c r="C50" s="318"/>
      <c r="D50" s="319"/>
      <c r="E50" s="15" t="s">
        <v>34</v>
      </c>
      <c r="F50" s="15" t="s">
        <v>34</v>
      </c>
      <c r="G50" s="15" t="s">
        <v>34</v>
      </c>
      <c r="H50" s="15" t="s">
        <v>34</v>
      </c>
      <c r="I50" s="15" t="s">
        <v>34</v>
      </c>
      <c r="J50" s="15" t="s">
        <v>34</v>
      </c>
      <c r="K50" s="15" t="s">
        <v>34</v>
      </c>
      <c r="L50" s="15" t="s">
        <v>34</v>
      </c>
      <c r="M50" s="15" t="s">
        <v>34</v>
      </c>
      <c r="N50" s="15" t="s">
        <v>34</v>
      </c>
      <c r="O50" s="15" t="s">
        <v>34</v>
      </c>
      <c r="P50" s="15" t="s">
        <v>34</v>
      </c>
      <c r="Q50" s="15" t="s">
        <v>34</v>
      </c>
      <c r="R50" s="15" t="s">
        <v>34</v>
      </c>
      <c r="S50" s="15" t="s">
        <v>34</v>
      </c>
      <c r="T50" s="15" t="s">
        <v>34</v>
      </c>
      <c r="U50" s="15" t="s">
        <v>34</v>
      </c>
      <c r="V50" s="15" t="s">
        <v>34</v>
      </c>
      <c r="W50" s="15" t="s">
        <v>34</v>
      </c>
      <c r="X50" s="15" t="s">
        <v>34</v>
      </c>
      <c r="Y50" s="15" t="s">
        <v>34</v>
      </c>
      <c r="Z50" s="15" t="s">
        <v>34</v>
      </c>
      <c r="AA50" s="15" t="s">
        <v>34</v>
      </c>
      <c r="AB50" s="15" t="s">
        <v>34</v>
      </c>
      <c r="AC50" s="15" t="s">
        <v>34</v>
      </c>
      <c r="AD50" s="15" t="s">
        <v>34</v>
      </c>
    </row>
    <row r="51" spans="1:30">
      <c r="A51" s="148" t="s">
        <v>414</v>
      </c>
      <c r="B51" s="149" t="s">
        <v>415</v>
      </c>
      <c r="C51" s="149" t="s">
        <v>416</v>
      </c>
      <c r="D51" s="150" t="s">
        <v>301</v>
      </c>
      <c r="E51" s="15" t="s">
        <v>34</v>
      </c>
      <c r="F51" s="15" t="s">
        <v>34</v>
      </c>
      <c r="G51" s="15" t="s">
        <v>34</v>
      </c>
      <c r="H51" s="15" t="s">
        <v>34</v>
      </c>
      <c r="I51" s="15" t="s">
        <v>34</v>
      </c>
      <c r="J51" s="15" t="s">
        <v>34</v>
      </c>
      <c r="K51" s="15" t="s">
        <v>34</v>
      </c>
      <c r="L51" s="15" t="s">
        <v>34</v>
      </c>
      <c r="M51" s="15" t="s">
        <v>34</v>
      </c>
      <c r="N51" s="15" t="s">
        <v>34</v>
      </c>
      <c r="O51" s="15" t="s">
        <v>34</v>
      </c>
      <c r="P51" s="15" t="s">
        <v>34</v>
      </c>
      <c r="Q51" s="15" t="s">
        <v>34</v>
      </c>
      <c r="R51" s="15" t="s">
        <v>34</v>
      </c>
      <c r="S51" s="15" t="s">
        <v>34</v>
      </c>
      <c r="T51" s="15" t="s">
        <v>34</v>
      </c>
      <c r="U51" s="15" t="s">
        <v>34</v>
      </c>
      <c r="V51" s="15" t="s">
        <v>34</v>
      </c>
      <c r="W51" s="15" t="s">
        <v>34</v>
      </c>
      <c r="X51" s="15" t="s">
        <v>34</v>
      </c>
      <c r="Y51" s="15" t="s">
        <v>34</v>
      </c>
      <c r="Z51" s="15" t="s">
        <v>34</v>
      </c>
      <c r="AA51" s="15" t="s">
        <v>34</v>
      </c>
      <c r="AB51" s="15" t="s">
        <v>34</v>
      </c>
      <c r="AC51" s="15" t="s">
        <v>34</v>
      </c>
      <c r="AD51" s="15" t="s">
        <v>34</v>
      </c>
    </row>
    <row r="52" spans="1:30">
      <c r="A52" s="151" t="s">
        <v>478</v>
      </c>
      <c r="B52" s="93" t="s">
        <v>479</v>
      </c>
      <c r="C52" s="93">
        <v>1.609</v>
      </c>
      <c r="D52" s="31" t="s">
        <v>480</v>
      </c>
      <c r="E52" s="15" t="s">
        <v>34</v>
      </c>
      <c r="F52" s="15" t="s">
        <v>34</v>
      </c>
      <c r="G52" s="15" t="s">
        <v>34</v>
      </c>
      <c r="H52" s="15" t="s">
        <v>34</v>
      </c>
      <c r="I52" s="15" t="s">
        <v>34</v>
      </c>
      <c r="J52" s="15" t="s">
        <v>34</v>
      </c>
      <c r="K52" s="15" t="s">
        <v>34</v>
      </c>
      <c r="L52" s="15" t="s">
        <v>34</v>
      </c>
      <c r="M52" s="15" t="s">
        <v>34</v>
      </c>
      <c r="N52" s="15" t="s">
        <v>34</v>
      </c>
      <c r="O52" s="15" t="s">
        <v>34</v>
      </c>
      <c r="P52" s="15" t="s">
        <v>34</v>
      </c>
      <c r="Q52" s="15" t="s">
        <v>34</v>
      </c>
      <c r="R52" s="15" t="s">
        <v>34</v>
      </c>
      <c r="S52" s="15" t="s">
        <v>34</v>
      </c>
      <c r="T52" s="15" t="s">
        <v>34</v>
      </c>
      <c r="U52" s="15" t="s">
        <v>34</v>
      </c>
      <c r="V52" s="15" t="s">
        <v>34</v>
      </c>
      <c r="W52" s="15" t="s">
        <v>34</v>
      </c>
      <c r="X52" s="15" t="s">
        <v>34</v>
      </c>
      <c r="Y52" s="15" t="s">
        <v>34</v>
      </c>
      <c r="Z52" s="15" t="s">
        <v>34</v>
      </c>
      <c r="AA52" s="15" t="s">
        <v>34</v>
      </c>
      <c r="AB52" s="15" t="s">
        <v>34</v>
      </c>
      <c r="AC52" s="15" t="s">
        <v>34</v>
      </c>
      <c r="AD52" s="15" t="s">
        <v>34</v>
      </c>
    </row>
    <row r="53" spans="1:30">
      <c r="A53" s="49" t="s">
        <v>481</v>
      </c>
      <c r="B53" s="27" t="s">
        <v>482</v>
      </c>
      <c r="C53" s="27">
        <v>1.1499999999999999</v>
      </c>
      <c r="D53" s="31" t="s">
        <v>483</v>
      </c>
      <c r="E53" s="15" t="s">
        <v>34</v>
      </c>
      <c r="F53" s="15" t="s">
        <v>34</v>
      </c>
      <c r="G53" s="15" t="s">
        <v>34</v>
      </c>
      <c r="H53" s="15" t="s">
        <v>34</v>
      </c>
      <c r="I53" s="15" t="s">
        <v>34</v>
      </c>
      <c r="J53" s="15" t="s">
        <v>34</v>
      </c>
      <c r="K53" s="15" t="s">
        <v>34</v>
      </c>
      <c r="L53" s="15" t="s">
        <v>34</v>
      </c>
      <c r="M53" s="15" t="s">
        <v>34</v>
      </c>
      <c r="N53" s="15" t="s">
        <v>34</v>
      </c>
      <c r="O53" s="15" t="s">
        <v>34</v>
      </c>
      <c r="P53" s="15" t="s">
        <v>34</v>
      </c>
      <c r="Q53" s="15" t="s">
        <v>34</v>
      </c>
      <c r="R53" s="15" t="s">
        <v>34</v>
      </c>
      <c r="S53" s="15" t="s">
        <v>34</v>
      </c>
      <c r="T53" s="15" t="s">
        <v>34</v>
      </c>
      <c r="U53" s="15" t="s">
        <v>34</v>
      </c>
      <c r="V53" s="15" t="s">
        <v>34</v>
      </c>
      <c r="W53" s="15" t="s">
        <v>34</v>
      </c>
      <c r="X53" s="15" t="s">
        <v>34</v>
      </c>
      <c r="Y53" s="15" t="s">
        <v>34</v>
      </c>
      <c r="Z53" s="15" t="s">
        <v>34</v>
      </c>
      <c r="AA53" s="15" t="s">
        <v>34</v>
      </c>
      <c r="AB53" s="15" t="s">
        <v>34</v>
      </c>
      <c r="AC53" s="15" t="s">
        <v>34</v>
      </c>
      <c r="AD53" s="15" t="s">
        <v>34</v>
      </c>
    </row>
    <row r="54" spans="1:30">
      <c r="A54" s="49" t="s">
        <v>484</v>
      </c>
      <c r="B54" s="27" t="s">
        <v>482</v>
      </c>
      <c r="C54" s="27">
        <v>0.622</v>
      </c>
      <c r="D54" s="31" t="s">
        <v>485</v>
      </c>
      <c r="E54" s="15" t="s">
        <v>34</v>
      </c>
      <c r="F54" s="15" t="s">
        <v>34</v>
      </c>
      <c r="G54" s="15" t="s">
        <v>34</v>
      </c>
      <c r="H54" s="15" t="s">
        <v>34</v>
      </c>
      <c r="I54" s="15" t="s">
        <v>34</v>
      </c>
      <c r="J54" s="15" t="s">
        <v>34</v>
      </c>
      <c r="K54" s="15" t="s">
        <v>34</v>
      </c>
      <c r="L54" s="15" t="s">
        <v>34</v>
      </c>
      <c r="M54" s="15" t="s">
        <v>34</v>
      </c>
      <c r="N54" s="15" t="s">
        <v>34</v>
      </c>
      <c r="O54" s="15" t="s">
        <v>34</v>
      </c>
      <c r="P54" s="15" t="s">
        <v>34</v>
      </c>
      <c r="Q54" s="15" t="s">
        <v>34</v>
      </c>
      <c r="R54" s="15" t="s">
        <v>34</v>
      </c>
      <c r="S54" s="15" t="s">
        <v>34</v>
      </c>
      <c r="T54" s="15" t="s">
        <v>34</v>
      </c>
      <c r="U54" s="15" t="s">
        <v>34</v>
      </c>
      <c r="V54" s="15" t="s">
        <v>34</v>
      </c>
      <c r="W54" s="15" t="s">
        <v>34</v>
      </c>
      <c r="X54" s="15" t="s">
        <v>34</v>
      </c>
      <c r="Y54" s="15" t="s">
        <v>34</v>
      </c>
      <c r="Z54" s="15" t="s">
        <v>34</v>
      </c>
      <c r="AA54" s="15" t="s">
        <v>34</v>
      </c>
      <c r="AB54" s="15" t="s">
        <v>34</v>
      </c>
      <c r="AC54" s="15" t="s">
        <v>34</v>
      </c>
      <c r="AD54" s="15" t="s">
        <v>34</v>
      </c>
    </row>
    <row r="55" spans="1:30">
      <c r="A55" s="15" t="s">
        <v>34</v>
      </c>
      <c r="B55" s="15" t="s">
        <v>34</v>
      </c>
      <c r="C55" s="15" t="s">
        <v>34</v>
      </c>
      <c r="D55" s="15" t="s">
        <v>34</v>
      </c>
      <c r="E55" s="15" t="s">
        <v>34</v>
      </c>
      <c r="F55" s="15" t="s">
        <v>34</v>
      </c>
      <c r="G55" s="15" t="s">
        <v>34</v>
      </c>
      <c r="H55" s="15" t="s">
        <v>34</v>
      </c>
      <c r="I55" s="15" t="s">
        <v>34</v>
      </c>
      <c r="J55" s="15" t="s">
        <v>34</v>
      </c>
      <c r="K55" s="15" t="s">
        <v>34</v>
      </c>
      <c r="L55" s="15" t="s">
        <v>34</v>
      </c>
      <c r="M55" s="15" t="s">
        <v>34</v>
      </c>
      <c r="N55" s="15" t="s">
        <v>34</v>
      </c>
      <c r="O55" s="15" t="s">
        <v>34</v>
      </c>
      <c r="P55" s="15" t="s">
        <v>34</v>
      </c>
      <c r="Q55" s="15" t="s">
        <v>34</v>
      </c>
      <c r="R55" s="15" t="s">
        <v>34</v>
      </c>
      <c r="S55" s="15" t="s">
        <v>34</v>
      </c>
      <c r="T55" s="15" t="s">
        <v>34</v>
      </c>
      <c r="U55" s="15" t="s">
        <v>34</v>
      </c>
      <c r="V55" s="15" t="s">
        <v>34</v>
      </c>
      <c r="W55" s="15" t="s">
        <v>34</v>
      </c>
      <c r="X55" s="15" t="s">
        <v>34</v>
      </c>
      <c r="Y55" s="15" t="s">
        <v>34</v>
      </c>
      <c r="Z55" s="15" t="s">
        <v>34</v>
      </c>
      <c r="AA55" s="15" t="s">
        <v>34</v>
      </c>
      <c r="AB55" s="15" t="s">
        <v>34</v>
      </c>
      <c r="AC55" s="15" t="s">
        <v>34</v>
      </c>
      <c r="AD55" s="15" t="s">
        <v>34</v>
      </c>
    </row>
    <row r="56" spans="1:30">
      <c r="A56" s="198" t="s">
        <v>486</v>
      </c>
      <c r="B56" s="152" t="s">
        <v>34</v>
      </c>
      <c r="C56" s="15" t="s">
        <v>34</v>
      </c>
      <c r="D56" s="15" t="s">
        <v>34</v>
      </c>
      <c r="E56" s="15" t="s">
        <v>34</v>
      </c>
      <c r="F56" s="15" t="s">
        <v>34</v>
      </c>
      <c r="G56" s="15" t="s">
        <v>34</v>
      </c>
      <c r="H56" s="15" t="s">
        <v>34</v>
      </c>
      <c r="I56" s="15" t="s">
        <v>34</v>
      </c>
      <c r="J56" s="15" t="s">
        <v>34</v>
      </c>
      <c r="K56" s="15" t="s">
        <v>34</v>
      </c>
      <c r="L56" s="15" t="s">
        <v>34</v>
      </c>
      <c r="M56" s="15" t="s">
        <v>34</v>
      </c>
      <c r="N56" s="15" t="s">
        <v>34</v>
      </c>
      <c r="O56" s="15" t="s">
        <v>34</v>
      </c>
      <c r="P56" s="15" t="s">
        <v>34</v>
      </c>
      <c r="Q56" s="15" t="s">
        <v>34</v>
      </c>
      <c r="R56" s="15" t="s">
        <v>34</v>
      </c>
      <c r="S56" s="15" t="s">
        <v>34</v>
      </c>
      <c r="T56" s="15" t="s">
        <v>34</v>
      </c>
      <c r="U56" s="15" t="s">
        <v>34</v>
      </c>
      <c r="V56" s="15" t="s">
        <v>34</v>
      </c>
      <c r="W56" s="15" t="s">
        <v>34</v>
      </c>
      <c r="X56" s="15" t="s">
        <v>34</v>
      </c>
      <c r="Y56" s="15" t="s">
        <v>34</v>
      </c>
      <c r="Z56" s="15" t="s">
        <v>34</v>
      </c>
      <c r="AA56" s="15" t="s">
        <v>34</v>
      </c>
      <c r="AB56" s="15" t="s">
        <v>34</v>
      </c>
      <c r="AC56" s="15" t="s">
        <v>34</v>
      </c>
      <c r="AD56" s="15" t="s">
        <v>34</v>
      </c>
    </row>
    <row r="57" spans="1:30">
      <c r="A57" s="49" t="s">
        <v>487</v>
      </c>
      <c r="B57" s="30">
        <v>1000</v>
      </c>
      <c r="C57" s="15" t="s">
        <v>34</v>
      </c>
      <c r="D57" s="15" t="s">
        <v>34</v>
      </c>
      <c r="E57" s="15" t="s">
        <v>34</v>
      </c>
      <c r="F57" s="15" t="s">
        <v>34</v>
      </c>
      <c r="G57" s="15" t="s">
        <v>34</v>
      </c>
      <c r="H57" s="15" t="s">
        <v>34</v>
      </c>
      <c r="I57" s="15" t="s">
        <v>34</v>
      </c>
      <c r="J57" s="15" t="s">
        <v>34</v>
      </c>
      <c r="K57" s="15" t="s">
        <v>34</v>
      </c>
      <c r="L57" s="15" t="s">
        <v>34</v>
      </c>
      <c r="M57" s="15" t="s">
        <v>34</v>
      </c>
      <c r="N57" s="15" t="s">
        <v>34</v>
      </c>
      <c r="O57" s="15" t="s">
        <v>34</v>
      </c>
      <c r="P57" s="15" t="s">
        <v>34</v>
      </c>
      <c r="Q57" s="15" t="s">
        <v>34</v>
      </c>
      <c r="R57" s="15" t="s">
        <v>34</v>
      </c>
      <c r="S57" s="15" t="s">
        <v>34</v>
      </c>
      <c r="T57" s="15" t="s">
        <v>34</v>
      </c>
      <c r="U57" s="15" t="s">
        <v>34</v>
      </c>
      <c r="V57" s="15" t="s">
        <v>34</v>
      </c>
      <c r="W57" s="15" t="s">
        <v>34</v>
      </c>
      <c r="X57" s="15" t="s">
        <v>34</v>
      </c>
      <c r="Y57" s="15" t="s">
        <v>34</v>
      </c>
      <c r="Z57" s="15" t="s">
        <v>34</v>
      </c>
      <c r="AA57" s="15" t="s">
        <v>34</v>
      </c>
      <c r="AB57" s="15" t="s">
        <v>34</v>
      </c>
      <c r="AC57" s="15" t="s">
        <v>34</v>
      </c>
      <c r="AD57" s="15" t="s">
        <v>34</v>
      </c>
    </row>
    <row r="58" spans="1:30">
      <c r="A58" s="49" t="s">
        <v>488</v>
      </c>
      <c r="B58" s="30">
        <v>1000000</v>
      </c>
      <c r="C58" s="15" t="s">
        <v>34</v>
      </c>
      <c r="D58" s="15" t="s">
        <v>34</v>
      </c>
      <c r="E58" s="15" t="s">
        <v>34</v>
      </c>
      <c r="F58" s="15" t="s">
        <v>34</v>
      </c>
      <c r="G58" s="15" t="s">
        <v>34</v>
      </c>
      <c r="H58" s="15" t="s">
        <v>34</v>
      </c>
      <c r="I58" s="15" t="s">
        <v>34</v>
      </c>
      <c r="J58" s="15" t="s">
        <v>34</v>
      </c>
      <c r="K58" s="15" t="s">
        <v>34</v>
      </c>
      <c r="L58" s="15" t="s">
        <v>34</v>
      </c>
      <c r="M58" s="15" t="s">
        <v>34</v>
      </c>
      <c r="N58" s="15" t="s">
        <v>34</v>
      </c>
      <c r="O58" s="15" t="s">
        <v>34</v>
      </c>
      <c r="P58" s="15" t="s">
        <v>34</v>
      </c>
      <c r="Q58" s="15" t="s">
        <v>34</v>
      </c>
      <c r="R58" s="15" t="s">
        <v>34</v>
      </c>
      <c r="S58" s="15" t="s">
        <v>34</v>
      </c>
      <c r="T58" s="15" t="s">
        <v>34</v>
      </c>
      <c r="U58" s="15" t="s">
        <v>34</v>
      </c>
      <c r="V58" s="15" t="s">
        <v>34</v>
      </c>
      <c r="W58" s="15" t="s">
        <v>34</v>
      </c>
      <c r="X58" s="15" t="s">
        <v>34</v>
      </c>
      <c r="Y58" s="15" t="s">
        <v>34</v>
      </c>
      <c r="Z58" s="15" t="s">
        <v>34</v>
      </c>
      <c r="AA58" s="15" t="s">
        <v>34</v>
      </c>
      <c r="AB58" s="15" t="s">
        <v>34</v>
      </c>
      <c r="AC58" s="15" t="s">
        <v>34</v>
      </c>
      <c r="AD58" s="15" t="s">
        <v>34</v>
      </c>
    </row>
    <row r="59" spans="1:30">
      <c r="A59" s="49" t="s">
        <v>489</v>
      </c>
      <c r="B59" s="30">
        <v>1000000000</v>
      </c>
      <c r="C59" s="15" t="s">
        <v>34</v>
      </c>
      <c r="D59" s="15" t="s">
        <v>34</v>
      </c>
      <c r="E59" s="15" t="s">
        <v>34</v>
      </c>
      <c r="F59" s="15" t="s">
        <v>34</v>
      </c>
      <c r="G59" s="15" t="s">
        <v>34</v>
      </c>
      <c r="H59" s="15" t="s">
        <v>34</v>
      </c>
      <c r="I59" s="15" t="s">
        <v>34</v>
      </c>
      <c r="J59" s="15" t="s">
        <v>34</v>
      </c>
      <c r="K59" s="15" t="s">
        <v>34</v>
      </c>
      <c r="L59" s="15" t="s">
        <v>34</v>
      </c>
      <c r="M59" s="15" t="s">
        <v>34</v>
      </c>
      <c r="N59" s="15" t="s">
        <v>34</v>
      </c>
      <c r="O59" s="15" t="s">
        <v>34</v>
      </c>
      <c r="P59" s="15" t="s">
        <v>34</v>
      </c>
      <c r="Q59" s="15" t="s">
        <v>34</v>
      </c>
      <c r="R59" s="15" t="s">
        <v>34</v>
      </c>
      <c r="S59" s="15" t="s">
        <v>34</v>
      </c>
      <c r="T59" s="15" t="s">
        <v>34</v>
      </c>
      <c r="U59" s="15" t="s">
        <v>34</v>
      </c>
      <c r="V59" s="15" t="s">
        <v>34</v>
      </c>
      <c r="W59" s="15" t="s">
        <v>34</v>
      </c>
      <c r="X59" s="15" t="s">
        <v>34</v>
      </c>
      <c r="Y59" s="15" t="s">
        <v>34</v>
      </c>
      <c r="Z59" s="15" t="s">
        <v>34</v>
      </c>
      <c r="AA59" s="15" t="s">
        <v>34</v>
      </c>
      <c r="AB59" s="15" t="s">
        <v>34</v>
      </c>
      <c r="AC59" s="15" t="s">
        <v>34</v>
      </c>
      <c r="AD59" s="15" t="s">
        <v>34</v>
      </c>
    </row>
    <row r="60" spans="1:30">
      <c r="A60" s="49" t="s">
        <v>490</v>
      </c>
      <c r="B60" s="30">
        <v>1000000000000</v>
      </c>
      <c r="C60" s="15" t="s">
        <v>34</v>
      </c>
      <c r="D60" s="15" t="s">
        <v>34</v>
      </c>
      <c r="E60" s="15" t="s">
        <v>34</v>
      </c>
      <c r="F60" s="15" t="s">
        <v>34</v>
      </c>
      <c r="G60" s="15" t="s">
        <v>34</v>
      </c>
      <c r="H60" s="15" t="s">
        <v>34</v>
      </c>
      <c r="I60" s="15" t="s">
        <v>34</v>
      </c>
      <c r="J60" s="15" t="s">
        <v>34</v>
      </c>
      <c r="K60" s="15" t="s">
        <v>34</v>
      </c>
      <c r="L60" s="15" t="s">
        <v>34</v>
      </c>
      <c r="M60" s="15" t="s">
        <v>34</v>
      </c>
      <c r="N60" s="15" t="s">
        <v>34</v>
      </c>
      <c r="O60" s="15" t="s">
        <v>34</v>
      </c>
      <c r="P60" s="15" t="s">
        <v>34</v>
      </c>
      <c r="Q60" s="15" t="s">
        <v>34</v>
      </c>
      <c r="R60" s="15" t="s">
        <v>34</v>
      </c>
      <c r="S60" s="15" t="s">
        <v>34</v>
      </c>
      <c r="T60" s="15" t="s">
        <v>34</v>
      </c>
      <c r="U60" s="15" t="s">
        <v>34</v>
      </c>
      <c r="V60" s="15" t="s">
        <v>34</v>
      </c>
      <c r="W60" s="15" t="s">
        <v>34</v>
      </c>
      <c r="X60" s="15" t="s">
        <v>34</v>
      </c>
      <c r="Y60" s="15" t="s">
        <v>34</v>
      </c>
      <c r="Z60" s="15" t="s">
        <v>34</v>
      </c>
      <c r="AA60" s="15" t="s">
        <v>34</v>
      </c>
      <c r="AB60" s="15" t="s">
        <v>34</v>
      </c>
      <c r="AC60" s="15" t="s">
        <v>34</v>
      </c>
      <c r="AD60" s="15" t="s">
        <v>34</v>
      </c>
    </row>
    <row r="61" spans="1:30">
      <c r="A61" s="49" t="s">
        <v>491</v>
      </c>
      <c r="B61" s="27">
        <v>12</v>
      </c>
      <c r="C61" s="15" t="s">
        <v>34</v>
      </c>
      <c r="D61" s="15" t="s">
        <v>34</v>
      </c>
      <c r="E61" s="15" t="s">
        <v>34</v>
      </c>
      <c r="F61" s="15" t="s">
        <v>34</v>
      </c>
      <c r="G61" s="15" t="s">
        <v>34</v>
      </c>
      <c r="H61" s="15" t="s">
        <v>34</v>
      </c>
      <c r="I61" s="15" t="s">
        <v>34</v>
      </c>
      <c r="J61" s="15" t="s">
        <v>34</v>
      </c>
      <c r="K61" s="15" t="s">
        <v>34</v>
      </c>
      <c r="L61" s="15" t="s">
        <v>34</v>
      </c>
      <c r="M61" s="15" t="s">
        <v>34</v>
      </c>
      <c r="N61" s="15" t="s">
        <v>34</v>
      </c>
      <c r="O61" s="15" t="s">
        <v>34</v>
      </c>
      <c r="P61" s="15" t="s">
        <v>34</v>
      </c>
      <c r="Q61" s="15" t="s">
        <v>34</v>
      </c>
      <c r="R61" s="15" t="s">
        <v>34</v>
      </c>
      <c r="S61" s="15" t="s">
        <v>34</v>
      </c>
      <c r="T61" s="15" t="s">
        <v>34</v>
      </c>
      <c r="U61" s="15" t="s">
        <v>34</v>
      </c>
      <c r="V61" s="15" t="s">
        <v>34</v>
      </c>
      <c r="W61" s="15" t="s">
        <v>34</v>
      </c>
      <c r="X61" s="15" t="s">
        <v>34</v>
      </c>
      <c r="Y61" s="15" t="s">
        <v>34</v>
      </c>
      <c r="Z61" s="15" t="s">
        <v>34</v>
      </c>
      <c r="AA61" s="15" t="s">
        <v>34</v>
      </c>
      <c r="AB61" s="15" t="s">
        <v>34</v>
      </c>
      <c r="AC61" s="15" t="s">
        <v>34</v>
      </c>
      <c r="AD61" s="15" t="s">
        <v>34</v>
      </c>
    </row>
    <row r="62" spans="1:30" ht="15.5">
      <c r="A62" s="49" t="s">
        <v>492</v>
      </c>
      <c r="B62" s="27">
        <v>44</v>
      </c>
      <c r="C62" s="15" t="s">
        <v>34</v>
      </c>
      <c r="D62" s="15" t="s">
        <v>34</v>
      </c>
      <c r="E62" s="15" t="s">
        <v>34</v>
      </c>
      <c r="F62" s="15" t="s">
        <v>34</v>
      </c>
      <c r="G62" s="15" t="s">
        <v>34</v>
      </c>
      <c r="H62" s="15" t="s">
        <v>34</v>
      </c>
      <c r="I62" s="15" t="s">
        <v>34</v>
      </c>
      <c r="J62" s="15" t="s">
        <v>34</v>
      </c>
      <c r="K62" s="15" t="s">
        <v>34</v>
      </c>
      <c r="L62" s="15" t="s">
        <v>34</v>
      </c>
      <c r="M62" s="15" t="s">
        <v>34</v>
      </c>
      <c r="N62" s="15" t="s">
        <v>34</v>
      </c>
      <c r="O62" s="15" t="s">
        <v>34</v>
      </c>
      <c r="P62" s="15" t="s">
        <v>34</v>
      </c>
      <c r="Q62" s="15" t="s">
        <v>34</v>
      </c>
      <c r="R62" s="15" t="s">
        <v>34</v>
      </c>
      <c r="S62" s="15" t="s">
        <v>34</v>
      </c>
      <c r="T62" s="15" t="s">
        <v>34</v>
      </c>
      <c r="U62" s="15" t="s">
        <v>34</v>
      </c>
      <c r="V62" s="15" t="s">
        <v>34</v>
      </c>
      <c r="W62" s="15" t="s">
        <v>34</v>
      </c>
      <c r="X62" s="15" t="s">
        <v>34</v>
      </c>
      <c r="Y62" s="15" t="s">
        <v>34</v>
      </c>
      <c r="Z62" s="15" t="s">
        <v>34</v>
      </c>
      <c r="AA62" s="15" t="s">
        <v>34</v>
      </c>
      <c r="AB62" s="15" t="s">
        <v>34</v>
      </c>
      <c r="AC62" s="15" t="s">
        <v>34</v>
      </c>
      <c r="AD62" s="15" t="s">
        <v>34</v>
      </c>
    </row>
  </sheetData>
  <mergeCells count="4">
    <mergeCell ref="A4:D4"/>
    <mergeCell ref="A18:D18"/>
    <mergeCell ref="A36:D36"/>
    <mergeCell ref="A50:D5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B3966-37C0-4587-8247-F58BB76EDDC5}">
  <dimension ref="A1:AD42"/>
  <sheetViews>
    <sheetView workbookViewId="0">
      <selection activeCell="D30" sqref="D30"/>
    </sheetView>
  </sheetViews>
  <sheetFormatPr defaultRowHeight="14.5"/>
  <cols>
    <col min="1" max="1" width="22.81640625" customWidth="1"/>
    <col min="2" max="2" width="16.81640625" customWidth="1"/>
    <col min="3" max="3" width="13.81640625" customWidth="1"/>
    <col min="4" max="4" width="14.26953125" customWidth="1"/>
    <col min="5" max="5" width="22.453125" customWidth="1"/>
    <col min="6" max="6" width="19.453125" customWidth="1"/>
  </cols>
  <sheetData>
    <row r="1" spans="1:30" ht="15.5">
      <c r="A1" s="144" t="s">
        <v>493</v>
      </c>
      <c r="B1" s="144"/>
      <c r="C1" s="13" t="s">
        <v>34</v>
      </c>
      <c r="D1" s="13" t="s">
        <v>34</v>
      </c>
      <c r="E1" s="13" t="s">
        <v>34</v>
      </c>
      <c r="F1" s="13" t="s">
        <v>34</v>
      </c>
      <c r="G1" s="13" t="s">
        <v>34</v>
      </c>
      <c r="H1" s="13" t="s">
        <v>34</v>
      </c>
      <c r="I1" s="13" t="s">
        <v>34</v>
      </c>
      <c r="J1" s="13" t="s">
        <v>34</v>
      </c>
      <c r="K1" s="13" t="s">
        <v>34</v>
      </c>
      <c r="L1" s="13" t="s">
        <v>34</v>
      </c>
      <c r="M1" s="13" t="s">
        <v>34</v>
      </c>
      <c r="N1" s="13" t="s">
        <v>34</v>
      </c>
      <c r="O1" s="13" t="s">
        <v>34</v>
      </c>
      <c r="P1" s="13" t="s">
        <v>34</v>
      </c>
      <c r="Q1" s="13" t="s">
        <v>34</v>
      </c>
      <c r="R1" s="13" t="s">
        <v>34</v>
      </c>
      <c r="S1" s="13" t="s">
        <v>34</v>
      </c>
      <c r="T1" s="13" t="s">
        <v>34</v>
      </c>
      <c r="U1" s="13" t="s">
        <v>34</v>
      </c>
      <c r="V1" s="13" t="s">
        <v>34</v>
      </c>
      <c r="W1" s="13" t="s">
        <v>34</v>
      </c>
      <c r="X1" s="13" t="s">
        <v>34</v>
      </c>
      <c r="Y1" s="13" t="s">
        <v>34</v>
      </c>
      <c r="Z1" s="13" t="s">
        <v>34</v>
      </c>
      <c r="AA1" s="13" t="s">
        <v>34</v>
      </c>
      <c r="AB1" s="13" t="s">
        <v>34</v>
      </c>
      <c r="AC1" s="13" t="s">
        <v>34</v>
      </c>
      <c r="AD1" s="13" t="s">
        <v>34</v>
      </c>
    </row>
    <row r="2" spans="1:30">
      <c r="A2" s="15" t="s">
        <v>494</v>
      </c>
      <c r="B2" s="15"/>
      <c r="C2" s="13" t="s">
        <v>34</v>
      </c>
      <c r="D2" s="13" t="s">
        <v>34</v>
      </c>
      <c r="E2" s="13" t="s">
        <v>34</v>
      </c>
      <c r="F2" s="13" t="s">
        <v>34</v>
      </c>
      <c r="G2" s="13" t="s">
        <v>34</v>
      </c>
      <c r="H2" s="13" t="s">
        <v>34</v>
      </c>
      <c r="I2" s="13" t="s">
        <v>34</v>
      </c>
      <c r="J2" s="13" t="s">
        <v>34</v>
      </c>
      <c r="K2" s="13" t="s">
        <v>34</v>
      </c>
      <c r="L2" s="13" t="s">
        <v>34</v>
      </c>
      <c r="M2" s="13" t="s">
        <v>34</v>
      </c>
      <c r="N2" s="13" t="s">
        <v>34</v>
      </c>
      <c r="O2" s="13" t="s">
        <v>34</v>
      </c>
      <c r="P2" s="13" t="s">
        <v>34</v>
      </c>
      <c r="Q2" s="13" t="s">
        <v>34</v>
      </c>
      <c r="R2" s="13" t="s">
        <v>34</v>
      </c>
      <c r="S2" s="13" t="s">
        <v>34</v>
      </c>
      <c r="T2" s="13" t="s">
        <v>34</v>
      </c>
      <c r="U2" s="13" t="s">
        <v>34</v>
      </c>
      <c r="V2" s="13" t="s">
        <v>34</v>
      </c>
      <c r="W2" s="13" t="s">
        <v>34</v>
      </c>
      <c r="X2" s="13" t="s">
        <v>34</v>
      </c>
      <c r="Y2" s="13" t="s">
        <v>34</v>
      </c>
      <c r="Z2" s="13" t="s">
        <v>34</v>
      </c>
      <c r="AA2" s="13" t="s">
        <v>34</v>
      </c>
      <c r="AB2" s="13" t="s">
        <v>34</v>
      </c>
      <c r="AC2" s="13" t="s">
        <v>34</v>
      </c>
      <c r="AD2" s="13" t="s">
        <v>34</v>
      </c>
    </row>
    <row r="3" spans="1:30">
      <c r="A3" s="14"/>
      <c r="B3" s="13" t="s">
        <v>34</v>
      </c>
      <c r="C3" s="13" t="s">
        <v>34</v>
      </c>
      <c r="D3" s="13" t="s">
        <v>34</v>
      </c>
      <c r="E3" s="13" t="s">
        <v>34</v>
      </c>
      <c r="F3" s="13" t="s">
        <v>34</v>
      </c>
      <c r="G3" s="13" t="s">
        <v>34</v>
      </c>
      <c r="H3" s="13" t="s">
        <v>34</v>
      </c>
      <c r="I3" s="13" t="s">
        <v>34</v>
      </c>
      <c r="J3" s="13" t="s">
        <v>34</v>
      </c>
      <c r="K3" s="13" t="s">
        <v>34</v>
      </c>
      <c r="L3" s="13" t="s">
        <v>34</v>
      </c>
      <c r="M3" s="13" t="s">
        <v>34</v>
      </c>
      <c r="N3" s="13" t="s">
        <v>34</v>
      </c>
      <c r="O3" s="13" t="s">
        <v>34</v>
      </c>
      <c r="P3" s="13" t="s">
        <v>34</v>
      </c>
      <c r="Q3" s="13" t="s">
        <v>34</v>
      </c>
      <c r="R3" s="13" t="s">
        <v>34</v>
      </c>
      <c r="S3" s="13" t="s">
        <v>34</v>
      </c>
      <c r="T3" s="13" t="s">
        <v>34</v>
      </c>
      <c r="U3" s="13" t="s">
        <v>34</v>
      </c>
      <c r="V3" s="13" t="s">
        <v>34</v>
      </c>
      <c r="W3" s="13" t="s">
        <v>34</v>
      </c>
      <c r="X3" s="13" t="s">
        <v>34</v>
      </c>
      <c r="Y3" s="13" t="s">
        <v>34</v>
      </c>
      <c r="Z3" s="13" t="s">
        <v>34</v>
      </c>
      <c r="AA3" s="13" t="s">
        <v>34</v>
      </c>
      <c r="AB3" s="13" t="s">
        <v>34</v>
      </c>
      <c r="AC3" s="13" t="s">
        <v>34</v>
      </c>
      <c r="AD3" s="13" t="s">
        <v>34</v>
      </c>
    </row>
    <row r="4" spans="1:30">
      <c r="A4" s="153" t="s">
        <v>40</v>
      </c>
      <c r="B4" s="154" t="s">
        <v>414</v>
      </c>
      <c r="C4" s="154" t="s">
        <v>415</v>
      </c>
      <c r="D4" s="154" t="s">
        <v>416</v>
      </c>
      <c r="E4" s="154" t="s">
        <v>301</v>
      </c>
      <c r="F4" s="155" t="s">
        <v>495</v>
      </c>
      <c r="G4" s="15" t="s">
        <v>34</v>
      </c>
      <c r="H4" s="13" t="s">
        <v>34</v>
      </c>
      <c r="I4" s="13" t="s">
        <v>34</v>
      </c>
      <c r="J4" s="13" t="s">
        <v>34</v>
      </c>
      <c r="K4" s="13" t="s">
        <v>34</v>
      </c>
      <c r="L4" s="13" t="s">
        <v>34</v>
      </c>
      <c r="M4" s="13" t="s">
        <v>34</v>
      </c>
      <c r="N4" s="13" t="s">
        <v>34</v>
      </c>
      <c r="O4" s="13" t="s">
        <v>34</v>
      </c>
      <c r="P4" s="13" t="s">
        <v>34</v>
      </c>
      <c r="Q4" s="13" t="s">
        <v>34</v>
      </c>
      <c r="R4" s="13" t="s">
        <v>34</v>
      </c>
      <c r="S4" s="13" t="s">
        <v>34</v>
      </c>
      <c r="T4" s="13" t="s">
        <v>34</v>
      </c>
      <c r="U4" s="13" t="s">
        <v>34</v>
      </c>
      <c r="V4" s="13" t="s">
        <v>34</v>
      </c>
      <c r="W4" s="13" t="s">
        <v>34</v>
      </c>
      <c r="X4" s="13" t="s">
        <v>34</v>
      </c>
      <c r="Y4" s="13" t="s">
        <v>34</v>
      </c>
      <c r="Z4" s="13" t="s">
        <v>34</v>
      </c>
      <c r="AA4" s="13" t="s">
        <v>34</v>
      </c>
      <c r="AB4" s="13" t="s">
        <v>34</v>
      </c>
      <c r="AC4" s="13" t="s">
        <v>34</v>
      </c>
      <c r="AD4" s="13" t="s">
        <v>34</v>
      </c>
    </row>
    <row r="5" spans="1:30">
      <c r="A5" s="130" t="s">
        <v>48</v>
      </c>
      <c r="B5" s="83" t="s">
        <v>496</v>
      </c>
      <c r="C5" s="83" t="s">
        <v>49</v>
      </c>
      <c r="D5" s="83">
        <v>974.7</v>
      </c>
      <c r="E5" s="83" t="s">
        <v>497</v>
      </c>
      <c r="F5" s="320" t="s">
        <v>498</v>
      </c>
      <c r="G5" s="13" t="s">
        <v>34</v>
      </c>
      <c r="H5" s="13" t="s">
        <v>34</v>
      </c>
      <c r="I5" s="13" t="s">
        <v>34</v>
      </c>
      <c r="J5" s="13" t="s">
        <v>34</v>
      </c>
      <c r="K5" s="13" t="s">
        <v>34</v>
      </c>
      <c r="L5" s="13" t="s">
        <v>34</v>
      </c>
      <c r="M5" s="13" t="s">
        <v>34</v>
      </c>
      <c r="N5" s="13" t="s">
        <v>34</v>
      </c>
      <c r="O5" s="13" t="s">
        <v>34</v>
      </c>
      <c r="P5" s="13" t="s">
        <v>34</v>
      </c>
      <c r="Q5" s="13" t="s">
        <v>34</v>
      </c>
      <c r="R5" s="13" t="s">
        <v>34</v>
      </c>
      <c r="S5" s="13" t="s">
        <v>34</v>
      </c>
      <c r="T5" s="13" t="s">
        <v>34</v>
      </c>
      <c r="U5" s="13" t="s">
        <v>34</v>
      </c>
      <c r="V5" s="13" t="s">
        <v>34</v>
      </c>
      <c r="W5" s="13" t="s">
        <v>34</v>
      </c>
      <c r="X5" s="13" t="s">
        <v>34</v>
      </c>
      <c r="Y5" s="13" t="s">
        <v>34</v>
      </c>
      <c r="Z5" s="13" t="s">
        <v>34</v>
      </c>
      <c r="AA5" s="13" t="s">
        <v>34</v>
      </c>
      <c r="AB5" s="13" t="s">
        <v>34</v>
      </c>
      <c r="AC5" s="13" t="s">
        <v>34</v>
      </c>
      <c r="AD5" s="13" t="s">
        <v>34</v>
      </c>
    </row>
    <row r="6" spans="1:30">
      <c r="A6" s="86" t="s">
        <v>48</v>
      </c>
      <c r="B6" s="31" t="s">
        <v>499</v>
      </c>
      <c r="C6" s="31" t="s">
        <v>49</v>
      </c>
      <c r="D6" s="50">
        <v>974.7</v>
      </c>
      <c r="E6" s="31" t="s">
        <v>500</v>
      </c>
      <c r="F6" s="321"/>
      <c r="G6" s="13" t="s">
        <v>34</v>
      </c>
      <c r="H6" s="13" t="s">
        <v>34</v>
      </c>
      <c r="I6" s="13" t="s">
        <v>34</v>
      </c>
      <c r="J6" s="13" t="s">
        <v>34</v>
      </c>
      <c r="K6" s="15" t="s">
        <v>34</v>
      </c>
      <c r="L6" s="13" t="s">
        <v>34</v>
      </c>
      <c r="M6" s="13" t="s">
        <v>34</v>
      </c>
      <c r="N6" s="13" t="s">
        <v>34</v>
      </c>
      <c r="O6" s="13" t="s">
        <v>34</v>
      </c>
      <c r="P6" s="13" t="s">
        <v>34</v>
      </c>
      <c r="Q6" s="13" t="s">
        <v>34</v>
      </c>
      <c r="R6" s="13" t="s">
        <v>34</v>
      </c>
      <c r="S6" s="13" t="s">
        <v>34</v>
      </c>
      <c r="T6" s="13" t="s">
        <v>34</v>
      </c>
      <c r="U6" s="13" t="s">
        <v>34</v>
      </c>
      <c r="V6" s="13" t="s">
        <v>34</v>
      </c>
      <c r="W6" s="13" t="s">
        <v>34</v>
      </c>
      <c r="X6" s="13" t="s">
        <v>34</v>
      </c>
      <c r="Y6" s="13" t="s">
        <v>34</v>
      </c>
      <c r="Z6" s="13" t="s">
        <v>34</v>
      </c>
      <c r="AA6" s="13" t="s">
        <v>34</v>
      </c>
      <c r="AB6" s="13" t="s">
        <v>34</v>
      </c>
      <c r="AC6" s="13" t="s">
        <v>34</v>
      </c>
      <c r="AD6" s="13" t="s">
        <v>34</v>
      </c>
    </row>
    <row r="7" spans="1:30">
      <c r="A7" s="86" t="s">
        <v>48</v>
      </c>
      <c r="B7" s="31" t="s">
        <v>473</v>
      </c>
      <c r="C7" s="31" t="s">
        <v>49</v>
      </c>
      <c r="D7" s="50">
        <v>97.5</v>
      </c>
      <c r="E7" s="31" t="s">
        <v>501</v>
      </c>
      <c r="F7" s="321"/>
      <c r="G7" s="13" t="s">
        <v>34</v>
      </c>
      <c r="H7" s="13" t="s">
        <v>34</v>
      </c>
      <c r="I7" s="13" t="s">
        <v>34</v>
      </c>
      <c r="J7" s="13" t="s">
        <v>34</v>
      </c>
      <c r="K7" s="13" t="s">
        <v>34</v>
      </c>
      <c r="L7" s="13" t="s">
        <v>34</v>
      </c>
      <c r="M7" s="13" t="s">
        <v>34</v>
      </c>
      <c r="N7" s="13" t="s">
        <v>34</v>
      </c>
      <c r="O7" s="13" t="s">
        <v>34</v>
      </c>
      <c r="P7" s="13" t="s">
        <v>34</v>
      </c>
      <c r="Q7" s="13" t="s">
        <v>34</v>
      </c>
      <c r="R7" s="13" t="s">
        <v>34</v>
      </c>
      <c r="S7" s="13" t="s">
        <v>34</v>
      </c>
      <c r="T7" s="13" t="s">
        <v>34</v>
      </c>
      <c r="U7" s="13" t="s">
        <v>34</v>
      </c>
      <c r="V7" s="13" t="s">
        <v>34</v>
      </c>
      <c r="W7" s="13" t="s">
        <v>34</v>
      </c>
      <c r="X7" s="13" t="s">
        <v>34</v>
      </c>
      <c r="Y7" s="13" t="s">
        <v>34</v>
      </c>
      <c r="Z7" s="13" t="s">
        <v>34</v>
      </c>
      <c r="AA7" s="13" t="s">
        <v>34</v>
      </c>
      <c r="AB7" s="13" t="s">
        <v>34</v>
      </c>
      <c r="AC7" s="13" t="s">
        <v>34</v>
      </c>
      <c r="AD7" s="13" t="s">
        <v>34</v>
      </c>
    </row>
    <row r="8" spans="1:30">
      <c r="A8" s="86" t="s">
        <v>48</v>
      </c>
      <c r="B8" s="31" t="s">
        <v>502</v>
      </c>
      <c r="C8" s="31" t="s">
        <v>49</v>
      </c>
      <c r="D8" s="50">
        <v>100</v>
      </c>
      <c r="E8" s="31" t="s">
        <v>503</v>
      </c>
      <c r="F8" s="321"/>
      <c r="G8" s="13" t="s">
        <v>34</v>
      </c>
      <c r="H8" s="13" t="s">
        <v>34</v>
      </c>
      <c r="I8" s="13" t="s">
        <v>34</v>
      </c>
      <c r="J8" s="13" t="s">
        <v>34</v>
      </c>
      <c r="K8" s="13" t="s">
        <v>34</v>
      </c>
      <c r="L8" s="13" t="s">
        <v>34</v>
      </c>
      <c r="M8" s="13" t="s">
        <v>34</v>
      </c>
      <c r="N8" s="13" t="s">
        <v>34</v>
      </c>
      <c r="O8" s="13" t="s">
        <v>34</v>
      </c>
      <c r="P8" s="13" t="s">
        <v>34</v>
      </c>
      <c r="Q8" s="13" t="s">
        <v>34</v>
      </c>
      <c r="R8" s="13" t="s">
        <v>34</v>
      </c>
      <c r="S8" s="13" t="s">
        <v>34</v>
      </c>
      <c r="T8" s="13" t="s">
        <v>34</v>
      </c>
      <c r="U8" s="13" t="s">
        <v>34</v>
      </c>
      <c r="V8" s="13" t="s">
        <v>34</v>
      </c>
      <c r="W8" s="13" t="s">
        <v>34</v>
      </c>
      <c r="X8" s="13" t="s">
        <v>34</v>
      </c>
      <c r="Y8" s="13" t="s">
        <v>34</v>
      </c>
      <c r="Z8" s="13" t="s">
        <v>34</v>
      </c>
      <c r="AA8" s="13" t="s">
        <v>34</v>
      </c>
      <c r="AB8" s="13" t="s">
        <v>34</v>
      </c>
      <c r="AC8" s="13" t="s">
        <v>34</v>
      </c>
      <c r="AD8" s="13" t="s">
        <v>34</v>
      </c>
    </row>
    <row r="9" spans="1:30">
      <c r="A9" s="86" t="s">
        <v>48</v>
      </c>
      <c r="B9" s="31" t="s">
        <v>504</v>
      </c>
      <c r="C9" s="31" t="s">
        <v>49</v>
      </c>
      <c r="D9" s="50">
        <v>1000</v>
      </c>
      <c r="E9" s="31" t="s">
        <v>505</v>
      </c>
      <c r="F9" s="321"/>
      <c r="G9" s="13" t="s">
        <v>34</v>
      </c>
      <c r="H9" s="13" t="s">
        <v>34</v>
      </c>
      <c r="I9" s="13" t="s">
        <v>34</v>
      </c>
      <c r="J9" s="13" t="s">
        <v>34</v>
      </c>
      <c r="K9" s="13" t="s">
        <v>34</v>
      </c>
      <c r="L9" s="13" t="s">
        <v>34</v>
      </c>
      <c r="M9" s="13" t="s">
        <v>506</v>
      </c>
      <c r="N9" s="13" t="s">
        <v>34</v>
      </c>
      <c r="O9" s="13" t="s">
        <v>34</v>
      </c>
      <c r="P9" s="13" t="s">
        <v>34</v>
      </c>
      <c r="Q9" s="13" t="s">
        <v>34</v>
      </c>
      <c r="R9" s="13" t="s">
        <v>34</v>
      </c>
      <c r="S9" s="13" t="s">
        <v>34</v>
      </c>
      <c r="T9" s="13" t="s">
        <v>34</v>
      </c>
      <c r="U9" s="13" t="s">
        <v>34</v>
      </c>
      <c r="V9" s="13" t="s">
        <v>34</v>
      </c>
      <c r="W9" s="13" t="s">
        <v>34</v>
      </c>
      <c r="X9" s="13" t="s">
        <v>34</v>
      </c>
      <c r="Y9" s="13" t="s">
        <v>34</v>
      </c>
      <c r="Z9" s="13" t="s">
        <v>34</v>
      </c>
      <c r="AA9" s="13" t="s">
        <v>34</v>
      </c>
      <c r="AB9" s="13" t="s">
        <v>34</v>
      </c>
      <c r="AC9" s="13" t="s">
        <v>34</v>
      </c>
      <c r="AD9" s="13" t="s">
        <v>34</v>
      </c>
    </row>
    <row r="10" spans="1:30">
      <c r="A10" s="86" t="s">
        <v>48</v>
      </c>
      <c r="B10" s="31" t="s">
        <v>507</v>
      </c>
      <c r="C10" s="31" t="s">
        <v>49</v>
      </c>
      <c r="D10" s="50">
        <v>35.31</v>
      </c>
      <c r="E10" s="31" t="s">
        <v>508</v>
      </c>
      <c r="F10" s="321"/>
      <c r="G10" s="13" t="s">
        <v>34</v>
      </c>
      <c r="H10" s="13" t="s">
        <v>34</v>
      </c>
      <c r="I10" s="13" t="s">
        <v>34</v>
      </c>
      <c r="J10" s="13" t="s">
        <v>34</v>
      </c>
      <c r="K10" s="13" t="s">
        <v>34</v>
      </c>
      <c r="L10" s="15" t="s">
        <v>34</v>
      </c>
      <c r="M10" s="13" t="s">
        <v>34</v>
      </c>
      <c r="N10" s="13" t="s">
        <v>34</v>
      </c>
      <c r="O10" s="13" t="s">
        <v>34</v>
      </c>
      <c r="P10" s="13" t="s">
        <v>34</v>
      </c>
      <c r="Q10" s="13" t="s">
        <v>34</v>
      </c>
      <c r="R10" s="13" t="s">
        <v>34</v>
      </c>
      <c r="S10" s="13" t="s">
        <v>34</v>
      </c>
      <c r="T10" s="13" t="s">
        <v>34</v>
      </c>
      <c r="U10" s="13" t="s">
        <v>34</v>
      </c>
      <c r="V10" s="13" t="s">
        <v>34</v>
      </c>
      <c r="W10" s="13" t="s">
        <v>34</v>
      </c>
      <c r="X10" s="13" t="s">
        <v>34</v>
      </c>
      <c r="Y10" s="13" t="s">
        <v>34</v>
      </c>
      <c r="Z10" s="13" t="s">
        <v>34</v>
      </c>
      <c r="AA10" s="13" t="s">
        <v>34</v>
      </c>
      <c r="AB10" s="13" t="s">
        <v>34</v>
      </c>
      <c r="AC10" s="13" t="s">
        <v>34</v>
      </c>
      <c r="AD10" s="13" t="s">
        <v>34</v>
      </c>
    </row>
    <row r="11" spans="1:30">
      <c r="A11" s="86" t="s">
        <v>48</v>
      </c>
      <c r="B11" s="31" t="s">
        <v>509</v>
      </c>
      <c r="C11" s="31" t="s">
        <v>49</v>
      </c>
      <c r="D11" s="50">
        <v>3.3260000000000001</v>
      </c>
      <c r="E11" s="31" t="s">
        <v>510</v>
      </c>
      <c r="F11" s="321"/>
      <c r="G11" s="13" t="s">
        <v>34</v>
      </c>
      <c r="H11" s="13" t="s">
        <v>34</v>
      </c>
      <c r="I11" s="13" t="s">
        <v>34</v>
      </c>
      <c r="J11" s="13" t="s">
        <v>34</v>
      </c>
      <c r="K11" s="13" t="s">
        <v>34</v>
      </c>
      <c r="L11" s="15" t="s">
        <v>34</v>
      </c>
      <c r="M11" s="13" t="s">
        <v>34</v>
      </c>
      <c r="N11" s="13" t="s">
        <v>34</v>
      </c>
      <c r="O11" s="13" t="s">
        <v>34</v>
      </c>
      <c r="P11" s="13" t="s">
        <v>34</v>
      </c>
      <c r="Q11" s="13" t="s">
        <v>34</v>
      </c>
      <c r="R11" s="13" t="s">
        <v>34</v>
      </c>
      <c r="S11" s="13" t="s">
        <v>34</v>
      </c>
      <c r="T11" s="13" t="s">
        <v>34</v>
      </c>
      <c r="U11" s="13" t="s">
        <v>34</v>
      </c>
      <c r="V11" s="13" t="s">
        <v>34</v>
      </c>
      <c r="W11" s="13" t="s">
        <v>34</v>
      </c>
      <c r="X11" s="13" t="s">
        <v>34</v>
      </c>
      <c r="Y11" s="13" t="s">
        <v>34</v>
      </c>
      <c r="Z11" s="13" t="s">
        <v>34</v>
      </c>
      <c r="AA11" s="13" t="s">
        <v>34</v>
      </c>
      <c r="AB11" s="13" t="s">
        <v>34</v>
      </c>
      <c r="AC11" s="13" t="s">
        <v>34</v>
      </c>
      <c r="AD11" s="13" t="s">
        <v>34</v>
      </c>
    </row>
    <row r="12" spans="1:30">
      <c r="A12" s="86" t="s">
        <v>55</v>
      </c>
      <c r="B12" s="31" t="s">
        <v>496</v>
      </c>
      <c r="C12" s="31" t="s">
        <v>511</v>
      </c>
      <c r="D12" s="50">
        <v>3.986E-2</v>
      </c>
      <c r="E12" s="31" t="s">
        <v>512</v>
      </c>
      <c r="F12" s="321"/>
      <c r="G12" s="13" t="s">
        <v>34</v>
      </c>
      <c r="H12" s="13" t="s">
        <v>34</v>
      </c>
      <c r="I12" s="13" t="s">
        <v>34</v>
      </c>
      <c r="J12" s="13" t="s">
        <v>34</v>
      </c>
      <c r="K12" s="13" t="s">
        <v>34</v>
      </c>
      <c r="L12" s="13" t="s">
        <v>34</v>
      </c>
      <c r="M12" s="13" t="s">
        <v>34</v>
      </c>
      <c r="N12" s="13" t="s">
        <v>34</v>
      </c>
      <c r="O12" s="13" t="s">
        <v>34</v>
      </c>
      <c r="P12" s="13" t="s">
        <v>34</v>
      </c>
      <c r="Q12" s="13" t="s">
        <v>34</v>
      </c>
      <c r="R12" s="13" t="s">
        <v>34</v>
      </c>
      <c r="S12" s="13" t="s">
        <v>34</v>
      </c>
      <c r="T12" s="13" t="s">
        <v>34</v>
      </c>
      <c r="U12" s="13" t="s">
        <v>34</v>
      </c>
      <c r="V12" s="13" t="s">
        <v>34</v>
      </c>
      <c r="W12" s="13" t="s">
        <v>34</v>
      </c>
      <c r="X12" s="13" t="s">
        <v>34</v>
      </c>
      <c r="Y12" s="13" t="s">
        <v>34</v>
      </c>
      <c r="Z12" s="13" t="s">
        <v>34</v>
      </c>
      <c r="AA12" s="13" t="s">
        <v>34</v>
      </c>
      <c r="AB12" s="13" t="s">
        <v>34</v>
      </c>
      <c r="AC12" s="13" t="s">
        <v>34</v>
      </c>
      <c r="AD12" s="13" t="s">
        <v>34</v>
      </c>
    </row>
    <row r="13" spans="1:30">
      <c r="A13" s="86" t="s">
        <v>57</v>
      </c>
      <c r="B13" s="31" t="s">
        <v>496</v>
      </c>
      <c r="C13" s="31" t="s">
        <v>511</v>
      </c>
      <c r="D13" s="50">
        <v>4.011E-2</v>
      </c>
      <c r="E13" s="31" t="s">
        <v>512</v>
      </c>
      <c r="F13" s="321"/>
      <c r="G13" s="13" t="s">
        <v>34</v>
      </c>
      <c r="H13" s="13" t="s">
        <v>34</v>
      </c>
      <c r="I13" s="13" t="s">
        <v>34</v>
      </c>
      <c r="J13" s="13" t="s">
        <v>34</v>
      </c>
      <c r="K13" s="13" t="s">
        <v>34</v>
      </c>
      <c r="L13" s="13" t="s">
        <v>34</v>
      </c>
      <c r="M13" s="13" t="s">
        <v>34</v>
      </c>
      <c r="N13" s="13" t="s">
        <v>34</v>
      </c>
      <c r="O13" s="13" t="s">
        <v>34</v>
      </c>
      <c r="P13" s="13" t="s">
        <v>34</v>
      </c>
      <c r="Q13" s="13" t="s">
        <v>34</v>
      </c>
      <c r="R13" s="13" t="s">
        <v>34</v>
      </c>
      <c r="S13" s="13" t="s">
        <v>34</v>
      </c>
      <c r="T13" s="13" t="s">
        <v>34</v>
      </c>
      <c r="U13" s="13" t="s">
        <v>34</v>
      </c>
      <c r="V13" s="13" t="s">
        <v>34</v>
      </c>
      <c r="W13" s="13" t="s">
        <v>34</v>
      </c>
      <c r="X13" s="13" t="s">
        <v>34</v>
      </c>
      <c r="Y13" s="13" t="s">
        <v>34</v>
      </c>
      <c r="Z13" s="13" t="s">
        <v>34</v>
      </c>
      <c r="AA13" s="13" t="s">
        <v>34</v>
      </c>
      <c r="AB13" s="13" t="s">
        <v>34</v>
      </c>
      <c r="AC13" s="13" t="s">
        <v>34</v>
      </c>
      <c r="AD13" s="13" t="s">
        <v>34</v>
      </c>
    </row>
    <row r="14" spans="1:30">
      <c r="A14" s="86" t="s">
        <v>58</v>
      </c>
      <c r="B14" s="31" t="s">
        <v>496</v>
      </c>
      <c r="C14" s="31" t="s">
        <v>511</v>
      </c>
      <c r="D14" s="50">
        <v>5.7970000000000001E-2</v>
      </c>
      <c r="E14" s="31" t="s">
        <v>512</v>
      </c>
      <c r="F14" s="321"/>
      <c r="G14" s="13" t="s">
        <v>34</v>
      </c>
      <c r="H14" s="13" t="s">
        <v>34</v>
      </c>
      <c r="I14" s="13" t="s">
        <v>34</v>
      </c>
      <c r="J14" s="13" t="s">
        <v>34</v>
      </c>
      <c r="K14" s="13" t="s">
        <v>34</v>
      </c>
      <c r="L14" s="13" t="s">
        <v>34</v>
      </c>
      <c r="M14" s="13" t="s">
        <v>34</v>
      </c>
      <c r="N14" s="13" t="s">
        <v>34</v>
      </c>
      <c r="O14" s="13" t="s">
        <v>34</v>
      </c>
      <c r="P14" s="13" t="s">
        <v>34</v>
      </c>
      <c r="Q14" s="13" t="s">
        <v>34</v>
      </c>
      <c r="R14" s="13" t="s">
        <v>34</v>
      </c>
      <c r="S14" s="13" t="s">
        <v>34</v>
      </c>
      <c r="T14" s="13" t="s">
        <v>34</v>
      </c>
      <c r="U14" s="13" t="s">
        <v>34</v>
      </c>
      <c r="V14" s="13" t="s">
        <v>34</v>
      </c>
      <c r="W14" s="13" t="s">
        <v>34</v>
      </c>
      <c r="X14" s="13" t="s">
        <v>34</v>
      </c>
      <c r="Y14" s="13" t="s">
        <v>34</v>
      </c>
      <c r="Z14" s="13" t="s">
        <v>34</v>
      </c>
      <c r="AA14" s="13" t="s">
        <v>34</v>
      </c>
      <c r="AB14" s="13" t="s">
        <v>34</v>
      </c>
      <c r="AC14" s="13" t="s">
        <v>34</v>
      </c>
      <c r="AD14" s="13" t="s">
        <v>34</v>
      </c>
    </row>
    <row r="15" spans="1:30">
      <c r="A15" s="86" t="s">
        <v>59</v>
      </c>
      <c r="B15" s="31" t="s">
        <v>496</v>
      </c>
      <c r="C15" s="31" t="s">
        <v>511</v>
      </c>
      <c r="D15" s="50">
        <v>7.0370000000000002E-2</v>
      </c>
      <c r="E15" s="31" t="s">
        <v>512</v>
      </c>
      <c r="F15" s="321"/>
      <c r="G15" s="13" t="s">
        <v>34</v>
      </c>
      <c r="H15" s="13" t="s">
        <v>34</v>
      </c>
      <c r="I15" s="13" t="s">
        <v>34</v>
      </c>
      <c r="J15" s="13" t="s">
        <v>34</v>
      </c>
      <c r="K15" s="13" t="s">
        <v>34</v>
      </c>
      <c r="L15" s="13" t="s">
        <v>34</v>
      </c>
      <c r="M15" s="13" t="s">
        <v>34</v>
      </c>
      <c r="N15" s="13" t="s">
        <v>34</v>
      </c>
      <c r="O15" s="13" t="s">
        <v>34</v>
      </c>
      <c r="P15" s="13" t="s">
        <v>34</v>
      </c>
      <c r="Q15" s="13" t="s">
        <v>34</v>
      </c>
      <c r="R15" s="13" t="s">
        <v>34</v>
      </c>
      <c r="S15" s="13" t="s">
        <v>34</v>
      </c>
      <c r="T15" s="13" t="s">
        <v>34</v>
      </c>
      <c r="U15" s="13" t="s">
        <v>34</v>
      </c>
      <c r="V15" s="13" t="s">
        <v>34</v>
      </c>
      <c r="W15" s="13" t="s">
        <v>34</v>
      </c>
      <c r="X15" s="13" t="s">
        <v>34</v>
      </c>
      <c r="Y15" s="13" t="s">
        <v>34</v>
      </c>
      <c r="Z15" s="13" t="s">
        <v>34</v>
      </c>
      <c r="AA15" s="13" t="s">
        <v>34</v>
      </c>
      <c r="AB15" s="13" t="s">
        <v>34</v>
      </c>
      <c r="AC15" s="13" t="s">
        <v>34</v>
      </c>
      <c r="AD15" s="13" t="s">
        <v>34</v>
      </c>
    </row>
    <row r="16" spans="1:30">
      <c r="A16" s="86" t="s">
        <v>60</v>
      </c>
      <c r="B16" s="31" t="s">
        <v>496</v>
      </c>
      <c r="C16" s="31" t="s">
        <v>511</v>
      </c>
      <c r="D16" s="50">
        <v>4.675E-2</v>
      </c>
      <c r="E16" s="31" t="s">
        <v>512</v>
      </c>
      <c r="F16" s="321"/>
      <c r="G16" s="13" t="s">
        <v>34</v>
      </c>
      <c r="H16" s="13" t="s">
        <v>34</v>
      </c>
      <c r="I16" s="13" t="s">
        <v>34</v>
      </c>
      <c r="J16" s="13" t="s">
        <v>34</v>
      </c>
      <c r="K16" s="13" t="s">
        <v>34</v>
      </c>
      <c r="L16" s="13" t="s">
        <v>34</v>
      </c>
      <c r="M16" s="13" t="s">
        <v>34</v>
      </c>
      <c r="N16" s="13" t="s">
        <v>34</v>
      </c>
      <c r="O16" s="13" t="s">
        <v>34</v>
      </c>
      <c r="P16" s="13" t="s">
        <v>34</v>
      </c>
      <c r="Q16" s="13" t="s">
        <v>34</v>
      </c>
      <c r="R16" s="13" t="s">
        <v>34</v>
      </c>
      <c r="S16" s="13" t="s">
        <v>34</v>
      </c>
      <c r="T16" s="13" t="s">
        <v>34</v>
      </c>
      <c r="U16" s="13" t="s">
        <v>34</v>
      </c>
      <c r="V16" s="13" t="s">
        <v>34</v>
      </c>
      <c r="W16" s="13" t="s">
        <v>34</v>
      </c>
      <c r="X16" s="13" t="s">
        <v>34</v>
      </c>
      <c r="Y16" s="13" t="s">
        <v>34</v>
      </c>
      <c r="Z16" s="13" t="s">
        <v>34</v>
      </c>
      <c r="AA16" s="13" t="s">
        <v>34</v>
      </c>
      <c r="AB16" s="13" t="s">
        <v>34</v>
      </c>
      <c r="AC16" s="13" t="s">
        <v>34</v>
      </c>
      <c r="AD16" s="13" t="s">
        <v>34</v>
      </c>
    </row>
    <row r="17" spans="1:30">
      <c r="A17" s="156" t="s">
        <v>61</v>
      </c>
      <c r="B17" s="31" t="s">
        <v>496</v>
      </c>
      <c r="C17" s="31" t="s">
        <v>511</v>
      </c>
      <c r="D17" s="50">
        <v>5.0680000000000003E-2</v>
      </c>
      <c r="E17" s="31" t="s">
        <v>512</v>
      </c>
      <c r="F17" s="321"/>
      <c r="G17" s="13" t="s">
        <v>34</v>
      </c>
      <c r="H17" s="13" t="s">
        <v>34</v>
      </c>
      <c r="I17" s="13" t="s">
        <v>34</v>
      </c>
      <c r="J17" s="13" t="s">
        <v>34</v>
      </c>
      <c r="K17" s="13" t="s">
        <v>34</v>
      </c>
      <c r="L17" s="13" t="s">
        <v>34</v>
      </c>
      <c r="M17" s="13" t="s">
        <v>34</v>
      </c>
      <c r="N17" s="13" t="s">
        <v>34</v>
      </c>
      <c r="O17" s="13" t="s">
        <v>34</v>
      </c>
      <c r="P17" s="13" t="s">
        <v>34</v>
      </c>
      <c r="Q17" s="13" t="s">
        <v>34</v>
      </c>
      <c r="R17" s="13" t="s">
        <v>34</v>
      </c>
      <c r="S17" s="13" t="s">
        <v>34</v>
      </c>
      <c r="T17" s="13" t="s">
        <v>34</v>
      </c>
      <c r="U17" s="13" t="s">
        <v>34</v>
      </c>
      <c r="V17" s="13" t="s">
        <v>34</v>
      </c>
      <c r="W17" s="13" t="s">
        <v>34</v>
      </c>
      <c r="X17" s="13" t="s">
        <v>34</v>
      </c>
      <c r="Y17" s="13" t="s">
        <v>34</v>
      </c>
      <c r="Z17" s="13" t="s">
        <v>34</v>
      </c>
      <c r="AA17" s="13" t="s">
        <v>34</v>
      </c>
      <c r="AB17" s="13" t="s">
        <v>34</v>
      </c>
      <c r="AC17" s="13" t="s">
        <v>34</v>
      </c>
      <c r="AD17" s="13" t="s">
        <v>34</v>
      </c>
    </row>
    <row r="18" spans="1:30">
      <c r="A18" s="26" t="s">
        <v>62</v>
      </c>
      <c r="B18" s="31" t="s">
        <v>496</v>
      </c>
      <c r="C18" s="31" t="s">
        <v>511</v>
      </c>
      <c r="D18" s="50">
        <v>3.805E-2</v>
      </c>
      <c r="E18" s="31" t="s">
        <v>512</v>
      </c>
      <c r="F18" s="321"/>
      <c r="G18" s="13" t="s">
        <v>34</v>
      </c>
      <c r="H18" s="13" t="s">
        <v>34</v>
      </c>
      <c r="I18" s="13" t="s">
        <v>34</v>
      </c>
      <c r="J18" s="13" t="s">
        <v>34</v>
      </c>
      <c r="K18" s="13" t="s">
        <v>34</v>
      </c>
      <c r="L18" s="13" t="s">
        <v>34</v>
      </c>
      <c r="M18" s="13" t="s">
        <v>34</v>
      </c>
      <c r="N18" s="13" t="s">
        <v>34</v>
      </c>
      <c r="O18" s="13" t="s">
        <v>34</v>
      </c>
      <c r="P18" s="13" t="s">
        <v>34</v>
      </c>
      <c r="Q18" s="13" t="s">
        <v>34</v>
      </c>
      <c r="R18" s="13" t="s">
        <v>34</v>
      </c>
      <c r="S18" s="13" t="s">
        <v>34</v>
      </c>
      <c r="T18" s="13" t="s">
        <v>34</v>
      </c>
      <c r="U18" s="13" t="s">
        <v>34</v>
      </c>
      <c r="V18" s="13" t="s">
        <v>34</v>
      </c>
      <c r="W18" s="13" t="s">
        <v>34</v>
      </c>
      <c r="X18" s="13" t="s">
        <v>34</v>
      </c>
      <c r="Y18" s="13" t="s">
        <v>34</v>
      </c>
      <c r="Z18" s="13" t="s">
        <v>34</v>
      </c>
      <c r="AA18" s="13" t="s">
        <v>34</v>
      </c>
      <c r="AB18" s="13" t="s">
        <v>34</v>
      </c>
      <c r="AC18" s="13" t="s">
        <v>34</v>
      </c>
      <c r="AD18" s="13" t="s">
        <v>34</v>
      </c>
    </row>
    <row r="19" spans="1:30">
      <c r="A19" s="26" t="s">
        <v>63</v>
      </c>
      <c r="B19" s="31" t="s">
        <v>496</v>
      </c>
      <c r="C19" s="31" t="s">
        <v>511</v>
      </c>
      <c r="D19" s="50">
        <v>4.4740000000000002E-2</v>
      </c>
      <c r="E19" s="31" t="s">
        <v>512</v>
      </c>
      <c r="F19" s="321"/>
      <c r="G19" s="13" t="s">
        <v>34</v>
      </c>
      <c r="H19" s="13" t="s">
        <v>34</v>
      </c>
      <c r="I19" s="13" t="s">
        <v>34</v>
      </c>
      <c r="J19" s="13" t="s">
        <v>34</v>
      </c>
      <c r="K19" s="13" t="s">
        <v>34</v>
      </c>
      <c r="L19" s="13" t="s">
        <v>34</v>
      </c>
      <c r="M19" s="13" t="s">
        <v>34</v>
      </c>
      <c r="N19" s="13" t="s">
        <v>34</v>
      </c>
      <c r="O19" s="13" t="s">
        <v>34</v>
      </c>
      <c r="P19" s="13" t="s">
        <v>34</v>
      </c>
      <c r="Q19" s="13" t="s">
        <v>34</v>
      </c>
      <c r="R19" s="13" t="s">
        <v>34</v>
      </c>
      <c r="S19" s="13" t="s">
        <v>34</v>
      </c>
      <c r="T19" s="13" t="s">
        <v>34</v>
      </c>
      <c r="U19" s="13" t="s">
        <v>34</v>
      </c>
      <c r="V19" s="13" t="s">
        <v>34</v>
      </c>
      <c r="W19" s="13" t="s">
        <v>34</v>
      </c>
      <c r="X19" s="13" t="s">
        <v>34</v>
      </c>
      <c r="Y19" s="13" t="s">
        <v>34</v>
      </c>
      <c r="Z19" s="13" t="s">
        <v>34</v>
      </c>
      <c r="AA19" s="13" t="s">
        <v>34</v>
      </c>
      <c r="AB19" s="13" t="s">
        <v>34</v>
      </c>
      <c r="AC19" s="13" t="s">
        <v>34</v>
      </c>
      <c r="AD19" s="13" t="s">
        <v>34</v>
      </c>
    </row>
    <row r="20" spans="1:30">
      <c r="A20" s="156" t="s">
        <v>64</v>
      </c>
      <c r="B20" s="31" t="s">
        <v>496</v>
      </c>
      <c r="C20" s="31" t="s">
        <v>511</v>
      </c>
      <c r="D20" s="50">
        <v>4.0320000000000002E-2</v>
      </c>
      <c r="E20" s="31" t="s">
        <v>512</v>
      </c>
      <c r="F20" s="321"/>
      <c r="G20" s="13" t="s">
        <v>34</v>
      </c>
      <c r="H20" s="13" t="s">
        <v>34</v>
      </c>
      <c r="I20" s="13" t="s">
        <v>34</v>
      </c>
      <c r="J20" s="13" t="s">
        <v>34</v>
      </c>
      <c r="K20" s="13" t="s">
        <v>34</v>
      </c>
      <c r="L20" s="13" t="s">
        <v>34</v>
      </c>
      <c r="M20" s="13" t="s">
        <v>34</v>
      </c>
      <c r="N20" s="13" t="s">
        <v>34</v>
      </c>
      <c r="O20" s="13" t="s">
        <v>34</v>
      </c>
      <c r="P20" s="13" t="s">
        <v>34</v>
      </c>
      <c r="Q20" s="13" t="s">
        <v>34</v>
      </c>
      <c r="R20" s="13" t="s">
        <v>34</v>
      </c>
      <c r="S20" s="13" t="s">
        <v>34</v>
      </c>
      <c r="T20" s="13" t="s">
        <v>34</v>
      </c>
      <c r="U20" s="13" t="s">
        <v>34</v>
      </c>
      <c r="V20" s="13" t="s">
        <v>34</v>
      </c>
      <c r="W20" s="13" t="s">
        <v>34</v>
      </c>
      <c r="X20" s="13" t="s">
        <v>34</v>
      </c>
      <c r="Y20" s="13" t="s">
        <v>34</v>
      </c>
      <c r="Z20" s="13" t="s">
        <v>34</v>
      </c>
      <c r="AA20" s="13" t="s">
        <v>34</v>
      </c>
      <c r="AB20" s="13" t="s">
        <v>34</v>
      </c>
      <c r="AC20" s="13" t="s">
        <v>34</v>
      </c>
      <c r="AD20" s="13" t="s">
        <v>34</v>
      </c>
    </row>
    <row r="21" spans="1:30">
      <c r="A21" s="156" t="s">
        <v>69</v>
      </c>
      <c r="B21" s="31" t="s">
        <v>496</v>
      </c>
      <c r="C21" s="31" t="s">
        <v>511</v>
      </c>
      <c r="D21" s="50">
        <v>0.12121</v>
      </c>
      <c r="E21" s="31" t="s">
        <v>512</v>
      </c>
      <c r="F21" s="321"/>
      <c r="G21" s="13" t="s">
        <v>34</v>
      </c>
      <c r="H21" s="13" t="s">
        <v>34</v>
      </c>
      <c r="I21" s="13" t="s">
        <v>34</v>
      </c>
      <c r="J21" s="13" t="s">
        <v>34</v>
      </c>
      <c r="K21" s="13" t="s">
        <v>34</v>
      </c>
      <c r="L21" s="13" t="s">
        <v>34</v>
      </c>
      <c r="M21" s="13" t="s">
        <v>34</v>
      </c>
      <c r="N21" s="13" t="s">
        <v>34</v>
      </c>
      <c r="O21" s="13" t="s">
        <v>34</v>
      </c>
      <c r="P21" s="13" t="s">
        <v>34</v>
      </c>
      <c r="Q21" s="13" t="s">
        <v>34</v>
      </c>
      <c r="R21" s="13" t="s">
        <v>34</v>
      </c>
      <c r="S21" s="13" t="s">
        <v>34</v>
      </c>
      <c r="T21" s="13" t="s">
        <v>34</v>
      </c>
      <c r="U21" s="13" t="s">
        <v>34</v>
      </c>
      <c r="V21" s="13" t="s">
        <v>34</v>
      </c>
      <c r="W21" s="13" t="s">
        <v>34</v>
      </c>
      <c r="X21" s="13" t="s">
        <v>34</v>
      </c>
      <c r="Y21" s="13" t="s">
        <v>34</v>
      </c>
      <c r="Z21" s="13" t="s">
        <v>34</v>
      </c>
      <c r="AA21" s="13" t="s">
        <v>34</v>
      </c>
      <c r="AB21" s="13" t="s">
        <v>34</v>
      </c>
      <c r="AC21" s="13" t="s">
        <v>34</v>
      </c>
      <c r="AD21" s="13" t="s">
        <v>34</v>
      </c>
    </row>
    <row r="22" spans="1:30">
      <c r="A22" s="156" t="s">
        <v>70</v>
      </c>
      <c r="B22" s="31" t="s">
        <v>496</v>
      </c>
      <c r="C22" s="31" t="s">
        <v>511</v>
      </c>
      <c r="D22" s="50">
        <v>0.125</v>
      </c>
      <c r="E22" s="31" t="s">
        <v>512</v>
      </c>
      <c r="F22" s="321"/>
      <c r="G22" s="13" t="s">
        <v>34</v>
      </c>
      <c r="H22" s="13" t="s">
        <v>34</v>
      </c>
      <c r="I22" s="13" t="s">
        <v>34</v>
      </c>
      <c r="J22" s="13" t="s">
        <v>34</v>
      </c>
      <c r="K22" s="13" t="s">
        <v>34</v>
      </c>
      <c r="L22" s="13" t="s">
        <v>34</v>
      </c>
      <c r="M22" s="13" t="s">
        <v>34</v>
      </c>
      <c r="N22" s="13" t="s">
        <v>34</v>
      </c>
      <c r="O22" s="13" t="s">
        <v>34</v>
      </c>
      <c r="P22" s="13" t="s">
        <v>34</v>
      </c>
      <c r="Q22" s="13" t="s">
        <v>34</v>
      </c>
      <c r="R22" s="13" t="s">
        <v>34</v>
      </c>
      <c r="S22" s="13" t="s">
        <v>34</v>
      </c>
      <c r="T22" s="13" t="s">
        <v>34</v>
      </c>
      <c r="U22" s="13" t="s">
        <v>34</v>
      </c>
      <c r="V22" s="13" t="s">
        <v>34</v>
      </c>
      <c r="W22" s="13" t="s">
        <v>34</v>
      </c>
      <c r="X22" s="13" t="s">
        <v>34</v>
      </c>
      <c r="Y22" s="13" t="s">
        <v>34</v>
      </c>
      <c r="Z22" s="13" t="s">
        <v>34</v>
      </c>
      <c r="AA22" s="13" t="s">
        <v>34</v>
      </c>
      <c r="AB22" s="13" t="s">
        <v>34</v>
      </c>
      <c r="AC22" s="13" t="s">
        <v>34</v>
      </c>
      <c r="AD22" s="13" t="s">
        <v>34</v>
      </c>
    </row>
    <row r="23" spans="1:30">
      <c r="A23" s="156" t="s">
        <v>71</v>
      </c>
      <c r="B23" s="31" t="s">
        <v>496</v>
      </c>
      <c r="C23" s="31" t="s">
        <v>511</v>
      </c>
      <c r="D23" s="50">
        <v>9.6250000000000002E-2</v>
      </c>
      <c r="E23" s="31" t="s">
        <v>512</v>
      </c>
      <c r="F23" s="321"/>
      <c r="G23" s="13" t="s">
        <v>34</v>
      </c>
      <c r="H23" s="13" t="s">
        <v>34</v>
      </c>
      <c r="I23" s="13" t="s">
        <v>34</v>
      </c>
      <c r="J23" s="13" t="s">
        <v>34</v>
      </c>
      <c r="K23" s="13" t="s">
        <v>34</v>
      </c>
      <c r="L23" s="13" t="s">
        <v>34</v>
      </c>
      <c r="M23" s="13" t="s">
        <v>34</v>
      </c>
      <c r="N23" s="13" t="s">
        <v>34</v>
      </c>
      <c r="O23" s="13" t="s">
        <v>34</v>
      </c>
      <c r="P23" s="13" t="s">
        <v>34</v>
      </c>
      <c r="Q23" s="13" t="s">
        <v>34</v>
      </c>
      <c r="R23" s="13" t="s">
        <v>34</v>
      </c>
      <c r="S23" s="13" t="s">
        <v>34</v>
      </c>
      <c r="T23" s="13" t="s">
        <v>34</v>
      </c>
      <c r="U23" s="13" t="s">
        <v>34</v>
      </c>
      <c r="V23" s="13" t="s">
        <v>34</v>
      </c>
      <c r="W23" s="13" t="s">
        <v>34</v>
      </c>
      <c r="X23" s="13" t="s">
        <v>34</v>
      </c>
      <c r="Y23" s="13" t="s">
        <v>34</v>
      </c>
      <c r="Z23" s="13" t="s">
        <v>34</v>
      </c>
      <c r="AA23" s="13" t="s">
        <v>34</v>
      </c>
      <c r="AB23" s="13" t="s">
        <v>34</v>
      </c>
      <c r="AC23" s="13" t="s">
        <v>34</v>
      </c>
      <c r="AD23" s="13" t="s">
        <v>34</v>
      </c>
    </row>
    <row r="24" spans="1:30">
      <c r="A24" s="156" t="s">
        <v>72</v>
      </c>
      <c r="B24" s="31" t="s">
        <v>496</v>
      </c>
      <c r="C24" s="31" t="s">
        <v>511</v>
      </c>
      <c r="D24" s="50">
        <v>5.7209999999999997E-2</v>
      </c>
      <c r="E24" s="31" t="s">
        <v>512</v>
      </c>
      <c r="F24" s="321"/>
      <c r="G24" s="13" t="s">
        <v>34</v>
      </c>
      <c r="H24" s="13" t="s">
        <v>34</v>
      </c>
      <c r="I24" s="13" t="s">
        <v>34</v>
      </c>
      <c r="J24" s="13" t="s">
        <v>34</v>
      </c>
      <c r="K24" s="13" t="s">
        <v>34</v>
      </c>
      <c r="L24" s="13" t="s">
        <v>34</v>
      </c>
      <c r="M24" s="13" t="s">
        <v>34</v>
      </c>
      <c r="N24" s="13" t="s">
        <v>34</v>
      </c>
      <c r="O24" s="13" t="s">
        <v>34</v>
      </c>
      <c r="P24" s="13" t="s">
        <v>34</v>
      </c>
      <c r="Q24" s="13" t="s">
        <v>34</v>
      </c>
      <c r="R24" s="13" t="s">
        <v>34</v>
      </c>
      <c r="S24" s="13" t="s">
        <v>34</v>
      </c>
      <c r="T24" s="13" t="s">
        <v>34</v>
      </c>
      <c r="U24" s="13" t="s">
        <v>34</v>
      </c>
      <c r="V24" s="13" t="s">
        <v>34</v>
      </c>
      <c r="W24" s="13" t="s">
        <v>34</v>
      </c>
      <c r="X24" s="13" t="s">
        <v>34</v>
      </c>
      <c r="Y24" s="13" t="s">
        <v>34</v>
      </c>
      <c r="Z24" s="13" t="s">
        <v>34</v>
      </c>
      <c r="AA24" s="13" t="s">
        <v>34</v>
      </c>
      <c r="AB24" s="13" t="s">
        <v>34</v>
      </c>
      <c r="AC24" s="13" t="s">
        <v>34</v>
      </c>
      <c r="AD24" s="13" t="s">
        <v>34</v>
      </c>
    </row>
    <row r="25" spans="1:30">
      <c r="A25" s="156" t="s">
        <v>65</v>
      </c>
      <c r="B25" s="31" t="s">
        <v>496</v>
      </c>
      <c r="C25" s="31" t="s">
        <v>511</v>
      </c>
      <c r="D25" s="50">
        <v>0.10050000000000001</v>
      </c>
      <c r="E25" s="31" t="s">
        <v>512</v>
      </c>
      <c r="F25" s="321"/>
      <c r="G25" s="13" t="s">
        <v>34</v>
      </c>
      <c r="H25" s="13" t="s">
        <v>34</v>
      </c>
      <c r="I25" s="13" t="s">
        <v>34</v>
      </c>
      <c r="J25" s="13" t="s">
        <v>34</v>
      </c>
      <c r="K25" s="13" t="s">
        <v>34</v>
      </c>
      <c r="L25" s="13" t="s">
        <v>34</v>
      </c>
      <c r="M25" s="13" t="s">
        <v>34</v>
      </c>
      <c r="N25" s="13" t="s">
        <v>34</v>
      </c>
      <c r="O25" s="13" t="s">
        <v>34</v>
      </c>
      <c r="P25" s="13" t="s">
        <v>34</v>
      </c>
      <c r="Q25" s="13" t="s">
        <v>34</v>
      </c>
      <c r="R25" s="13" t="s">
        <v>34</v>
      </c>
      <c r="S25" s="13" t="s">
        <v>34</v>
      </c>
      <c r="T25" s="13" t="s">
        <v>34</v>
      </c>
      <c r="U25" s="13" t="s">
        <v>34</v>
      </c>
      <c r="V25" s="13" t="s">
        <v>34</v>
      </c>
      <c r="W25" s="13" t="s">
        <v>34</v>
      </c>
      <c r="X25" s="13" t="s">
        <v>34</v>
      </c>
      <c r="Y25" s="13" t="s">
        <v>34</v>
      </c>
      <c r="Z25" s="13" t="s">
        <v>34</v>
      </c>
      <c r="AA25" s="13" t="s">
        <v>34</v>
      </c>
      <c r="AB25" s="13" t="s">
        <v>34</v>
      </c>
      <c r="AC25" s="13" t="s">
        <v>34</v>
      </c>
      <c r="AD25" s="13" t="s">
        <v>34</v>
      </c>
    </row>
    <row r="26" spans="1:30">
      <c r="A26" s="156" t="s">
        <v>66</v>
      </c>
      <c r="B26" s="31" t="s">
        <v>496</v>
      </c>
      <c r="C26" s="31" t="s">
        <v>511</v>
      </c>
      <c r="D26" s="50">
        <v>3.3329999999999999E-2</v>
      </c>
      <c r="E26" s="31" t="s">
        <v>512</v>
      </c>
      <c r="F26" s="321"/>
      <c r="G26" s="13" t="s">
        <v>34</v>
      </c>
      <c r="H26" s="13" t="s">
        <v>34</v>
      </c>
      <c r="I26" s="13" t="s">
        <v>34</v>
      </c>
      <c r="J26" s="13" t="s">
        <v>34</v>
      </c>
      <c r="K26" s="13" t="s">
        <v>34</v>
      </c>
      <c r="L26" s="13" t="s">
        <v>34</v>
      </c>
      <c r="M26" s="13" t="s">
        <v>34</v>
      </c>
      <c r="N26" s="13" t="s">
        <v>34</v>
      </c>
      <c r="O26" s="13" t="s">
        <v>34</v>
      </c>
      <c r="P26" s="13" t="s">
        <v>34</v>
      </c>
      <c r="Q26" s="13" t="s">
        <v>34</v>
      </c>
      <c r="R26" s="13" t="s">
        <v>34</v>
      </c>
      <c r="S26" s="13" t="s">
        <v>34</v>
      </c>
      <c r="T26" s="13" t="s">
        <v>34</v>
      </c>
      <c r="U26" s="13" t="s">
        <v>34</v>
      </c>
      <c r="V26" s="13" t="s">
        <v>34</v>
      </c>
      <c r="W26" s="13" t="s">
        <v>34</v>
      </c>
      <c r="X26" s="13" t="s">
        <v>34</v>
      </c>
      <c r="Y26" s="13" t="s">
        <v>34</v>
      </c>
      <c r="Z26" s="13" t="s">
        <v>34</v>
      </c>
      <c r="AA26" s="13" t="s">
        <v>34</v>
      </c>
      <c r="AB26" s="13" t="s">
        <v>34</v>
      </c>
      <c r="AC26" s="13" t="s">
        <v>34</v>
      </c>
      <c r="AD26" s="13" t="s">
        <v>34</v>
      </c>
    </row>
    <row r="27" spans="1:30">
      <c r="A27" s="156" t="s">
        <v>67</v>
      </c>
      <c r="B27" s="31" t="s">
        <v>496</v>
      </c>
      <c r="C27" s="31" t="s">
        <v>511</v>
      </c>
      <c r="D27" s="50">
        <v>2.632E-2</v>
      </c>
      <c r="E27" s="31" t="s">
        <v>512</v>
      </c>
      <c r="F27" s="321"/>
      <c r="G27" s="13" t="s">
        <v>34</v>
      </c>
      <c r="H27" s="13" t="s">
        <v>34</v>
      </c>
      <c r="I27" s="13" t="s">
        <v>34</v>
      </c>
      <c r="J27" s="13" t="s">
        <v>34</v>
      </c>
      <c r="K27" s="13" t="s">
        <v>34</v>
      </c>
      <c r="L27" s="13" t="s">
        <v>34</v>
      </c>
      <c r="M27" s="13" t="s">
        <v>34</v>
      </c>
      <c r="N27" s="13" t="s">
        <v>34</v>
      </c>
      <c r="O27" s="13" t="s">
        <v>34</v>
      </c>
      <c r="P27" s="13" t="s">
        <v>34</v>
      </c>
      <c r="Q27" s="13" t="s">
        <v>34</v>
      </c>
      <c r="R27" s="13" t="s">
        <v>34</v>
      </c>
      <c r="S27" s="13" t="s">
        <v>34</v>
      </c>
      <c r="T27" s="13" t="s">
        <v>34</v>
      </c>
      <c r="U27" s="13" t="s">
        <v>34</v>
      </c>
      <c r="V27" s="13" t="s">
        <v>34</v>
      </c>
      <c r="W27" s="13" t="s">
        <v>34</v>
      </c>
      <c r="X27" s="13" t="s">
        <v>34</v>
      </c>
      <c r="Y27" s="13" t="s">
        <v>34</v>
      </c>
      <c r="Z27" s="13" t="s">
        <v>34</v>
      </c>
      <c r="AA27" s="13" t="s">
        <v>34</v>
      </c>
      <c r="AB27" s="13" t="s">
        <v>34</v>
      </c>
      <c r="AC27" s="13" t="s">
        <v>34</v>
      </c>
      <c r="AD27" s="13" t="s">
        <v>34</v>
      </c>
    </row>
    <row r="28" spans="1:30">
      <c r="A28" s="156" t="s">
        <v>68</v>
      </c>
      <c r="B28" s="31" t="s">
        <v>496</v>
      </c>
      <c r="C28" s="31" t="s">
        <v>511</v>
      </c>
      <c r="D28" s="50">
        <v>3.5709999999999999E-2</v>
      </c>
      <c r="E28" s="31" t="s">
        <v>512</v>
      </c>
      <c r="F28" s="321"/>
      <c r="G28" s="13" t="s">
        <v>34</v>
      </c>
      <c r="H28" s="13" t="s">
        <v>34</v>
      </c>
      <c r="I28" s="13" t="s">
        <v>34</v>
      </c>
      <c r="J28" s="13" t="s">
        <v>34</v>
      </c>
      <c r="K28" s="13" t="s">
        <v>34</v>
      </c>
      <c r="L28" s="13" t="s">
        <v>34</v>
      </c>
      <c r="M28" s="13" t="s">
        <v>34</v>
      </c>
      <c r="N28" s="13" t="s">
        <v>34</v>
      </c>
      <c r="O28" s="13" t="s">
        <v>34</v>
      </c>
      <c r="P28" s="13" t="s">
        <v>34</v>
      </c>
      <c r="Q28" s="13" t="s">
        <v>34</v>
      </c>
      <c r="R28" s="13" t="s">
        <v>34</v>
      </c>
      <c r="S28" s="13" t="s">
        <v>34</v>
      </c>
      <c r="T28" s="13" t="s">
        <v>34</v>
      </c>
      <c r="U28" s="13" t="s">
        <v>34</v>
      </c>
      <c r="V28" s="13" t="s">
        <v>34</v>
      </c>
      <c r="W28" s="13" t="s">
        <v>34</v>
      </c>
      <c r="X28" s="13" t="s">
        <v>34</v>
      </c>
      <c r="Y28" s="13" t="s">
        <v>34</v>
      </c>
      <c r="Z28" s="13" t="s">
        <v>34</v>
      </c>
      <c r="AA28" s="13" t="s">
        <v>34</v>
      </c>
      <c r="AB28" s="13" t="s">
        <v>34</v>
      </c>
      <c r="AC28" s="13" t="s">
        <v>34</v>
      </c>
      <c r="AD28" s="13" t="s">
        <v>34</v>
      </c>
    </row>
    <row r="29" spans="1:30">
      <c r="A29" s="86" t="s">
        <v>50</v>
      </c>
      <c r="B29" s="31" t="s">
        <v>496</v>
      </c>
      <c r="C29" s="31" t="s">
        <v>83</v>
      </c>
      <c r="D29" s="50">
        <v>7.2464000000000004</v>
      </c>
      <c r="E29" s="31" t="s">
        <v>513</v>
      </c>
      <c r="F29" s="321"/>
      <c r="G29" s="13" t="s">
        <v>34</v>
      </c>
      <c r="H29" s="13" t="s">
        <v>34</v>
      </c>
      <c r="I29" s="13" t="s">
        <v>34</v>
      </c>
      <c r="J29" s="13" t="s">
        <v>34</v>
      </c>
      <c r="K29" s="13" t="s">
        <v>34</v>
      </c>
      <c r="L29" s="13" t="s">
        <v>34</v>
      </c>
      <c r="M29" s="13" t="s">
        <v>34</v>
      </c>
      <c r="N29" s="13" t="s">
        <v>34</v>
      </c>
      <c r="O29" s="13" t="s">
        <v>34</v>
      </c>
      <c r="P29" s="13" t="s">
        <v>34</v>
      </c>
      <c r="Q29" s="13" t="s">
        <v>34</v>
      </c>
      <c r="R29" s="13" t="s">
        <v>34</v>
      </c>
      <c r="S29" s="13" t="s">
        <v>34</v>
      </c>
      <c r="T29" s="13" t="s">
        <v>34</v>
      </c>
      <c r="U29" s="13" t="s">
        <v>34</v>
      </c>
      <c r="V29" s="13" t="s">
        <v>34</v>
      </c>
      <c r="W29" s="13" t="s">
        <v>34</v>
      </c>
      <c r="X29" s="13" t="s">
        <v>34</v>
      </c>
      <c r="Y29" s="13" t="s">
        <v>34</v>
      </c>
      <c r="Z29" s="13" t="s">
        <v>34</v>
      </c>
      <c r="AA29" s="13" t="s">
        <v>34</v>
      </c>
      <c r="AB29" s="13" t="s">
        <v>34</v>
      </c>
      <c r="AC29" s="13" t="s">
        <v>34</v>
      </c>
      <c r="AD29" s="13" t="s">
        <v>34</v>
      </c>
    </row>
    <row r="30" spans="1:30">
      <c r="A30" s="86" t="s">
        <v>52</v>
      </c>
      <c r="B30" s="31" t="s">
        <v>496</v>
      </c>
      <c r="C30" s="31" t="s">
        <v>83</v>
      </c>
      <c r="D30" s="50">
        <v>6.6669999999999998</v>
      </c>
      <c r="E30" s="31" t="s">
        <v>513</v>
      </c>
      <c r="F30" s="321"/>
      <c r="G30" s="13" t="s">
        <v>34</v>
      </c>
      <c r="H30" s="13" t="s">
        <v>34</v>
      </c>
      <c r="I30" s="13" t="s">
        <v>34</v>
      </c>
      <c r="J30" s="13" t="s">
        <v>34</v>
      </c>
      <c r="K30" s="13" t="s">
        <v>34</v>
      </c>
      <c r="L30" s="13" t="s">
        <v>34</v>
      </c>
      <c r="M30" s="13" t="s">
        <v>34</v>
      </c>
      <c r="N30" s="13" t="s">
        <v>34</v>
      </c>
      <c r="O30" s="13" t="s">
        <v>34</v>
      </c>
      <c r="P30" s="13" t="s">
        <v>34</v>
      </c>
      <c r="Q30" s="13" t="s">
        <v>34</v>
      </c>
      <c r="R30" s="13" t="s">
        <v>34</v>
      </c>
      <c r="S30" s="13" t="s">
        <v>34</v>
      </c>
      <c r="T30" s="13" t="s">
        <v>34</v>
      </c>
      <c r="U30" s="13" t="s">
        <v>34</v>
      </c>
      <c r="V30" s="13" t="s">
        <v>34</v>
      </c>
      <c r="W30" s="13" t="s">
        <v>34</v>
      </c>
      <c r="X30" s="13" t="s">
        <v>34</v>
      </c>
      <c r="Y30" s="13" t="s">
        <v>34</v>
      </c>
      <c r="Z30" s="13" t="s">
        <v>34</v>
      </c>
      <c r="AA30" s="13" t="s">
        <v>34</v>
      </c>
      <c r="AB30" s="13" t="s">
        <v>34</v>
      </c>
      <c r="AC30" s="13" t="s">
        <v>34</v>
      </c>
      <c r="AD30" s="13" t="s">
        <v>34</v>
      </c>
    </row>
    <row r="31" spans="1:30">
      <c r="A31" s="86" t="s">
        <v>53</v>
      </c>
      <c r="B31" s="31" t="s">
        <v>496</v>
      </c>
      <c r="C31" s="31" t="s">
        <v>83</v>
      </c>
      <c r="D31" s="50">
        <v>7.407</v>
      </c>
      <c r="E31" s="31" t="s">
        <v>513</v>
      </c>
      <c r="F31" s="321"/>
      <c r="G31" s="13" t="s">
        <v>34</v>
      </c>
      <c r="H31" s="13" t="s">
        <v>34</v>
      </c>
      <c r="I31" s="13" t="s">
        <v>34</v>
      </c>
      <c r="J31" s="13" t="s">
        <v>34</v>
      </c>
      <c r="K31" s="13" t="s">
        <v>34</v>
      </c>
      <c r="L31" s="13" t="s">
        <v>34</v>
      </c>
      <c r="M31" s="13" t="s">
        <v>34</v>
      </c>
      <c r="N31" s="13" t="s">
        <v>34</v>
      </c>
      <c r="O31" s="13" t="s">
        <v>34</v>
      </c>
      <c r="P31" s="13" t="s">
        <v>34</v>
      </c>
      <c r="Q31" s="13" t="s">
        <v>34</v>
      </c>
      <c r="R31" s="13" t="s">
        <v>34</v>
      </c>
      <c r="S31" s="13" t="s">
        <v>34</v>
      </c>
      <c r="T31" s="13" t="s">
        <v>34</v>
      </c>
      <c r="U31" s="13" t="s">
        <v>34</v>
      </c>
      <c r="V31" s="13" t="s">
        <v>34</v>
      </c>
      <c r="W31" s="13" t="s">
        <v>34</v>
      </c>
      <c r="X31" s="13" t="s">
        <v>34</v>
      </c>
      <c r="Y31" s="13" t="s">
        <v>34</v>
      </c>
      <c r="Z31" s="13" t="s">
        <v>34</v>
      </c>
      <c r="AA31" s="13" t="s">
        <v>34</v>
      </c>
      <c r="AB31" s="13" t="s">
        <v>34</v>
      </c>
      <c r="AC31" s="13" t="s">
        <v>34</v>
      </c>
      <c r="AD31" s="13" t="s">
        <v>34</v>
      </c>
    </row>
    <row r="32" spans="1:30">
      <c r="A32" s="86" t="s">
        <v>54</v>
      </c>
      <c r="B32" s="31" t="s">
        <v>496</v>
      </c>
      <c r="C32" s="31" t="s">
        <v>83</v>
      </c>
      <c r="D32" s="50">
        <v>10.87</v>
      </c>
      <c r="E32" s="31" t="s">
        <v>513</v>
      </c>
      <c r="F32" s="321"/>
      <c r="G32" s="13" t="s">
        <v>34</v>
      </c>
      <c r="H32" s="13" t="s">
        <v>34</v>
      </c>
      <c r="I32" s="13" t="s">
        <v>34</v>
      </c>
      <c r="J32" s="13" t="s">
        <v>34</v>
      </c>
      <c r="K32" s="13" t="s">
        <v>34</v>
      </c>
      <c r="L32" s="13" t="s">
        <v>34</v>
      </c>
      <c r="M32" s="13" t="s">
        <v>34</v>
      </c>
      <c r="N32" s="13" t="s">
        <v>34</v>
      </c>
      <c r="O32" s="13" t="s">
        <v>34</v>
      </c>
      <c r="P32" s="13" t="s">
        <v>34</v>
      </c>
      <c r="Q32" s="13" t="s">
        <v>34</v>
      </c>
      <c r="R32" s="13" t="s">
        <v>34</v>
      </c>
      <c r="S32" s="13" t="s">
        <v>34</v>
      </c>
      <c r="T32" s="13" t="s">
        <v>34</v>
      </c>
      <c r="U32" s="13" t="s">
        <v>34</v>
      </c>
      <c r="V32" s="13" t="s">
        <v>34</v>
      </c>
      <c r="W32" s="13" t="s">
        <v>34</v>
      </c>
      <c r="X32" s="13" t="s">
        <v>34</v>
      </c>
      <c r="Y32" s="13" t="s">
        <v>34</v>
      </c>
      <c r="Z32" s="13" t="s">
        <v>34</v>
      </c>
      <c r="AA32" s="13" t="s">
        <v>34</v>
      </c>
      <c r="AB32" s="13" t="s">
        <v>34</v>
      </c>
      <c r="AC32" s="13" t="s">
        <v>34</v>
      </c>
      <c r="AD32" s="13" t="s">
        <v>34</v>
      </c>
    </row>
    <row r="33" spans="1:30">
      <c r="A33" s="86" t="s">
        <v>75</v>
      </c>
      <c r="B33" s="31" t="s">
        <v>496</v>
      </c>
      <c r="C33" s="31" t="s">
        <v>83</v>
      </c>
      <c r="D33" s="50">
        <v>7.8129999999999997</v>
      </c>
      <c r="E33" s="31" t="s">
        <v>513</v>
      </c>
      <c r="F33" s="321"/>
      <c r="G33" s="13" t="s">
        <v>34</v>
      </c>
      <c r="H33" s="13" t="s">
        <v>34</v>
      </c>
      <c r="I33" s="13" t="s">
        <v>34</v>
      </c>
      <c r="J33" s="13" t="s">
        <v>34</v>
      </c>
      <c r="K33" s="13" t="s">
        <v>34</v>
      </c>
      <c r="L33" s="13" t="s">
        <v>34</v>
      </c>
      <c r="M33" s="13" t="s">
        <v>34</v>
      </c>
      <c r="N33" s="13" t="s">
        <v>34</v>
      </c>
      <c r="O33" s="13" t="s">
        <v>34</v>
      </c>
      <c r="P33" s="13" t="s">
        <v>34</v>
      </c>
      <c r="Q33" s="13" t="s">
        <v>34</v>
      </c>
      <c r="R33" s="13" t="s">
        <v>34</v>
      </c>
      <c r="S33" s="13" t="s">
        <v>34</v>
      </c>
      <c r="T33" s="13" t="s">
        <v>34</v>
      </c>
      <c r="U33" s="13" t="s">
        <v>34</v>
      </c>
      <c r="V33" s="13" t="s">
        <v>34</v>
      </c>
      <c r="W33" s="13" t="s">
        <v>34</v>
      </c>
      <c r="X33" s="13" t="s">
        <v>34</v>
      </c>
      <c r="Y33" s="13" t="s">
        <v>34</v>
      </c>
      <c r="Z33" s="13" t="s">
        <v>34</v>
      </c>
      <c r="AA33" s="13" t="s">
        <v>34</v>
      </c>
      <c r="AB33" s="13" t="s">
        <v>34</v>
      </c>
      <c r="AC33" s="13" t="s">
        <v>34</v>
      </c>
      <c r="AD33" s="13" t="s">
        <v>34</v>
      </c>
    </row>
    <row r="34" spans="1:30">
      <c r="A34" s="86" t="s">
        <v>76</v>
      </c>
      <c r="B34" s="31" t="s">
        <v>496</v>
      </c>
      <c r="C34" s="31" t="s">
        <v>83</v>
      </c>
      <c r="D34" s="50">
        <v>11.904999999999999</v>
      </c>
      <c r="E34" s="31" t="s">
        <v>513</v>
      </c>
      <c r="F34" s="321"/>
      <c r="G34" s="13" t="s">
        <v>34</v>
      </c>
      <c r="H34" s="13" t="s">
        <v>34</v>
      </c>
      <c r="I34" s="13" t="s">
        <v>34</v>
      </c>
      <c r="J34" s="13" t="s">
        <v>34</v>
      </c>
      <c r="K34" s="13" t="s">
        <v>34</v>
      </c>
      <c r="L34" s="13" t="s">
        <v>34</v>
      </c>
      <c r="M34" s="13" t="s">
        <v>34</v>
      </c>
      <c r="N34" s="13" t="s">
        <v>34</v>
      </c>
      <c r="O34" s="13" t="s">
        <v>34</v>
      </c>
      <c r="P34" s="13" t="s">
        <v>34</v>
      </c>
      <c r="Q34" s="13" t="s">
        <v>34</v>
      </c>
      <c r="R34" s="13" t="s">
        <v>34</v>
      </c>
      <c r="S34" s="13" t="s">
        <v>34</v>
      </c>
      <c r="T34" s="13" t="s">
        <v>34</v>
      </c>
      <c r="U34" s="13" t="s">
        <v>34</v>
      </c>
      <c r="V34" s="13" t="s">
        <v>34</v>
      </c>
      <c r="W34" s="13" t="s">
        <v>34</v>
      </c>
      <c r="X34" s="13" t="s">
        <v>34</v>
      </c>
      <c r="Y34" s="13" t="s">
        <v>34</v>
      </c>
      <c r="Z34" s="13" t="s">
        <v>34</v>
      </c>
      <c r="AA34" s="13" t="s">
        <v>34</v>
      </c>
      <c r="AB34" s="13" t="s">
        <v>34</v>
      </c>
      <c r="AC34" s="13" t="s">
        <v>34</v>
      </c>
      <c r="AD34" s="13" t="s">
        <v>34</v>
      </c>
    </row>
    <row r="35" spans="1:30">
      <c r="A35" s="86" t="s">
        <v>78</v>
      </c>
      <c r="B35" s="31" t="s">
        <v>496</v>
      </c>
      <c r="C35" s="31" t="s">
        <v>83</v>
      </c>
      <c r="D35" s="50">
        <v>8.3330000000000002</v>
      </c>
      <c r="E35" s="31" t="s">
        <v>513</v>
      </c>
      <c r="F35" s="321"/>
      <c r="G35" s="13" t="s">
        <v>34</v>
      </c>
      <c r="H35" s="13" t="s">
        <v>34</v>
      </c>
      <c r="I35" s="13" t="s">
        <v>34</v>
      </c>
      <c r="J35" s="13" t="s">
        <v>34</v>
      </c>
      <c r="K35" s="13" t="s">
        <v>34</v>
      </c>
      <c r="L35" s="13" t="s">
        <v>34</v>
      </c>
      <c r="M35" s="13" t="s">
        <v>34</v>
      </c>
      <c r="N35" s="13" t="s">
        <v>34</v>
      </c>
      <c r="O35" s="13" t="s">
        <v>34</v>
      </c>
      <c r="P35" s="13" t="s">
        <v>34</v>
      </c>
      <c r="Q35" s="13" t="s">
        <v>34</v>
      </c>
      <c r="R35" s="13" t="s">
        <v>34</v>
      </c>
      <c r="S35" s="13" t="s">
        <v>34</v>
      </c>
      <c r="T35" s="13" t="s">
        <v>34</v>
      </c>
      <c r="U35" s="13" t="s">
        <v>34</v>
      </c>
      <c r="V35" s="13" t="s">
        <v>34</v>
      </c>
      <c r="W35" s="13" t="s">
        <v>34</v>
      </c>
      <c r="X35" s="13" t="s">
        <v>34</v>
      </c>
      <c r="Y35" s="13" t="s">
        <v>34</v>
      </c>
      <c r="Z35" s="13" t="s">
        <v>34</v>
      </c>
      <c r="AA35" s="13" t="s">
        <v>34</v>
      </c>
      <c r="AB35" s="13" t="s">
        <v>34</v>
      </c>
      <c r="AC35" s="13" t="s">
        <v>34</v>
      </c>
      <c r="AD35" s="13" t="s">
        <v>34</v>
      </c>
    </row>
    <row r="36" spans="1:30">
      <c r="A36" s="86" t="s">
        <v>73</v>
      </c>
      <c r="B36" s="31" t="s">
        <v>496</v>
      </c>
      <c r="C36" s="31" t="s">
        <v>49</v>
      </c>
      <c r="D36" s="50">
        <v>397</v>
      </c>
      <c r="E36" s="31" t="s">
        <v>497</v>
      </c>
      <c r="F36" s="321"/>
      <c r="G36" s="13" t="s">
        <v>34</v>
      </c>
      <c r="H36" s="13" t="s">
        <v>34</v>
      </c>
      <c r="I36" s="13" t="s">
        <v>34</v>
      </c>
      <c r="J36" s="13" t="s">
        <v>34</v>
      </c>
      <c r="K36" s="13" t="s">
        <v>34</v>
      </c>
      <c r="L36" s="13" t="s">
        <v>34</v>
      </c>
      <c r="M36" s="13" t="s">
        <v>34</v>
      </c>
      <c r="N36" s="13" t="s">
        <v>34</v>
      </c>
      <c r="O36" s="13" t="s">
        <v>34</v>
      </c>
      <c r="P36" s="13" t="s">
        <v>34</v>
      </c>
      <c r="Q36" s="13" t="s">
        <v>34</v>
      </c>
      <c r="R36" s="13" t="s">
        <v>34</v>
      </c>
      <c r="S36" s="13" t="s">
        <v>34</v>
      </c>
      <c r="T36" s="13" t="s">
        <v>34</v>
      </c>
      <c r="U36" s="13" t="s">
        <v>34</v>
      </c>
      <c r="V36" s="13" t="s">
        <v>34</v>
      </c>
      <c r="W36" s="13" t="s">
        <v>34</v>
      </c>
      <c r="X36" s="13" t="s">
        <v>34</v>
      </c>
      <c r="Y36" s="13" t="s">
        <v>34</v>
      </c>
      <c r="Z36" s="13" t="s">
        <v>34</v>
      </c>
      <c r="AA36" s="13" t="s">
        <v>34</v>
      </c>
      <c r="AB36" s="13" t="s">
        <v>34</v>
      </c>
      <c r="AC36" s="13" t="s">
        <v>34</v>
      </c>
      <c r="AD36" s="13" t="s">
        <v>34</v>
      </c>
    </row>
    <row r="37" spans="1:30">
      <c r="A37" s="86" t="s">
        <v>73</v>
      </c>
      <c r="B37" s="31" t="s">
        <v>473</v>
      </c>
      <c r="C37" s="31" t="s">
        <v>49</v>
      </c>
      <c r="D37" s="50">
        <v>39.700000000000003</v>
      </c>
      <c r="E37" s="31" t="s">
        <v>501</v>
      </c>
      <c r="F37" s="321"/>
      <c r="G37" s="13" t="s">
        <v>34</v>
      </c>
      <c r="H37" s="13" t="s">
        <v>34</v>
      </c>
      <c r="I37" s="13" t="s">
        <v>34</v>
      </c>
      <c r="J37" s="13" t="s">
        <v>34</v>
      </c>
      <c r="K37" s="13" t="s">
        <v>34</v>
      </c>
      <c r="L37" s="13" t="s">
        <v>34</v>
      </c>
      <c r="M37" s="13" t="s">
        <v>34</v>
      </c>
      <c r="N37" s="13" t="s">
        <v>34</v>
      </c>
      <c r="O37" s="13" t="s">
        <v>34</v>
      </c>
      <c r="P37" s="13" t="s">
        <v>34</v>
      </c>
      <c r="Q37" s="13" t="s">
        <v>34</v>
      </c>
      <c r="R37" s="13" t="s">
        <v>34</v>
      </c>
      <c r="S37" s="13" t="s">
        <v>34</v>
      </c>
      <c r="T37" s="13" t="s">
        <v>34</v>
      </c>
      <c r="U37" s="13" t="s">
        <v>34</v>
      </c>
      <c r="V37" s="13" t="s">
        <v>34</v>
      </c>
      <c r="W37" s="13" t="s">
        <v>34</v>
      </c>
      <c r="X37" s="13" t="s">
        <v>34</v>
      </c>
      <c r="Y37" s="13" t="s">
        <v>34</v>
      </c>
      <c r="Z37" s="13" t="s">
        <v>34</v>
      </c>
      <c r="AA37" s="13" t="s">
        <v>34</v>
      </c>
      <c r="AB37" s="13" t="s">
        <v>34</v>
      </c>
      <c r="AC37" s="13" t="s">
        <v>34</v>
      </c>
      <c r="AD37" s="13" t="s">
        <v>34</v>
      </c>
    </row>
    <row r="38" spans="1:30">
      <c r="A38" s="86" t="s">
        <v>74</v>
      </c>
      <c r="B38" s="31" t="s">
        <v>496</v>
      </c>
      <c r="C38" s="31" t="s">
        <v>49</v>
      </c>
      <c r="D38" s="50">
        <v>2062</v>
      </c>
      <c r="E38" s="31" t="s">
        <v>497</v>
      </c>
      <c r="F38" s="321"/>
      <c r="G38" s="13" t="s">
        <v>34</v>
      </c>
      <c r="H38" s="13" t="s">
        <v>34</v>
      </c>
      <c r="I38" s="13" t="s">
        <v>34</v>
      </c>
      <c r="J38" s="13" t="s">
        <v>34</v>
      </c>
      <c r="K38" s="13" t="s">
        <v>34</v>
      </c>
      <c r="L38" s="13" t="s">
        <v>34</v>
      </c>
      <c r="M38" s="13" t="s">
        <v>34</v>
      </c>
      <c r="N38" s="13" t="s">
        <v>34</v>
      </c>
      <c r="O38" s="13" t="s">
        <v>34</v>
      </c>
      <c r="P38" s="13" t="s">
        <v>34</v>
      </c>
      <c r="Q38" s="13" t="s">
        <v>34</v>
      </c>
      <c r="R38" s="13" t="s">
        <v>34</v>
      </c>
      <c r="S38" s="13" t="s">
        <v>34</v>
      </c>
      <c r="T38" s="13" t="s">
        <v>34</v>
      </c>
      <c r="U38" s="13" t="s">
        <v>34</v>
      </c>
      <c r="V38" s="13" t="s">
        <v>34</v>
      </c>
      <c r="W38" s="13" t="s">
        <v>34</v>
      </c>
      <c r="X38" s="13" t="s">
        <v>34</v>
      </c>
      <c r="Y38" s="13" t="s">
        <v>34</v>
      </c>
      <c r="Z38" s="13" t="s">
        <v>34</v>
      </c>
      <c r="AA38" s="13" t="s">
        <v>34</v>
      </c>
      <c r="AB38" s="13" t="s">
        <v>34</v>
      </c>
      <c r="AC38" s="13" t="s">
        <v>34</v>
      </c>
      <c r="AD38" s="13" t="s">
        <v>34</v>
      </c>
    </row>
    <row r="39" spans="1:30">
      <c r="A39" s="86" t="s">
        <v>74</v>
      </c>
      <c r="B39" s="31" t="s">
        <v>473</v>
      </c>
      <c r="C39" s="31" t="s">
        <v>49</v>
      </c>
      <c r="D39" s="50">
        <v>206.2</v>
      </c>
      <c r="E39" s="31" t="s">
        <v>501</v>
      </c>
      <c r="F39" s="322"/>
      <c r="G39" s="13" t="s">
        <v>34</v>
      </c>
      <c r="H39" s="13" t="s">
        <v>34</v>
      </c>
      <c r="I39" s="13" t="s">
        <v>34</v>
      </c>
      <c r="J39" s="13" t="s">
        <v>34</v>
      </c>
      <c r="K39" s="13" t="s">
        <v>34</v>
      </c>
      <c r="L39" s="13" t="s">
        <v>34</v>
      </c>
      <c r="M39" s="13" t="s">
        <v>34</v>
      </c>
      <c r="N39" s="13" t="s">
        <v>34</v>
      </c>
      <c r="O39" s="13" t="s">
        <v>34</v>
      </c>
      <c r="P39" s="13" t="s">
        <v>34</v>
      </c>
      <c r="Q39" s="13" t="s">
        <v>34</v>
      </c>
      <c r="R39" s="13" t="s">
        <v>34</v>
      </c>
      <c r="S39" s="13" t="s">
        <v>34</v>
      </c>
      <c r="T39" s="13" t="s">
        <v>34</v>
      </c>
      <c r="U39" s="13" t="s">
        <v>34</v>
      </c>
      <c r="V39" s="13" t="s">
        <v>34</v>
      </c>
      <c r="W39" s="13" t="s">
        <v>34</v>
      </c>
      <c r="X39" s="13" t="s">
        <v>34</v>
      </c>
      <c r="Y39" s="13" t="s">
        <v>34</v>
      </c>
      <c r="Z39" s="13" t="s">
        <v>34</v>
      </c>
      <c r="AA39" s="13" t="s">
        <v>34</v>
      </c>
      <c r="AB39" s="13" t="s">
        <v>34</v>
      </c>
      <c r="AC39" s="13" t="s">
        <v>34</v>
      </c>
      <c r="AD39" s="13" t="s">
        <v>34</v>
      </c>
    </row>
    <row r="40" spans="1:30">
      <c r="A40" s="49" t="s">
        <v>514</v>
      </c>
      <c r="B40" s="27" t="s">
        <v>515</v>
      </c>
      <c r="C40" s="27" t="s">
        <v>496</v>
      </c>
      <c r="D40" s="41">
        <v>1.194</v>
      </c>
      <c r="E40" s="27" t="s">
        <v>516</v>
      </c>
      <c r="F40" s="323" t="s">
        <v>517</v>
      </c>
      <c r="G40" s="13" t="s">
        <v>34</v>
      </c>
      <c r="H40" s="13" t="s">
        <v>34</v>
      </c>
      <c r="I40" s="13" t="s">
        <v>34</v>
      </c>
      <c r="J40" s="13" t="s">
        <v>34</v>
      </c>
      <c r="K40" s="13" t="s">
        <v>34</v>
      </c>
      <c r="L40" s="13" t="s">
        <v>34</v>
      </c>
      <c r="M40" s="13" t="s">
        <v>34</v>
      </c>
      <c r="N40" s="13" t="s">
        <v>34</v>
      </c>
      <c r="O40" s="13" t="s">
        <v>34</v>
      </c>
      <c r="P40" s="13" t="s">
        <v>34</v>
      </c>
      <c r="Q40" s="13" t="s">
        <v>34</v>
      </c>
      <c r="R40" s="13" t="s">
        <v>34</v>
      </c>
      <c r="S40" s="13" t="s">
        <v>34</v>
      </c>
      <c r="T40" s="13" t="s">
        <v>34</v>
      </c>
      <c r="U40" s="13" t="s">
        <v>34</v>
      </c>
      <c r="V40" s="13" t="s">
        <v>34</v>
      </c>
      <c r="W40" s="13" t="s">
        <v>34</v>
      </c>
      <c r="X40" s="13" t="s">
        <v>34</v>
      </c>
      <c r="Y40" s="13" t="s">
        <v>34</v>
      </c>
      <c r="Z40" s="13" t="s">
        <v>34</v>
      </c>
      <c r="AA40" s="13" t="s">
        <v>34</v>
      </c>
      <c r="AB40" s="13" t="s">
        <v>34</v>
      </c>
      <c r="AC40" s="13" t="s">
        <v>34</v>
      </c>
      <c r="AD40" s="13" t="s">
        <v>34</v>
      </c>
    </row>
    <row r="41" spans="1:30">
      <c r="A41" s="52" t="s">
        <v>514</v>
      </c>
      <c r="B41" s="27" t="s">
        <v>518</v>
      </c>
      <c r="C41" s="41" t="s">
        <v>496</v>
      </c>
      <c r="D41" s="41">
        <v>1.194E-3</v>
      </c>
      <c r="E41" s="27" t="s">
        <v>519</v>
      </c>
      <c r="F41" s="323"/>
      <c r="G41" s="13" t="s">
        <v>34</v>
      </c>
      <c r="H41" s="13" t="s">
        <v>34</v>
      </c>
      <c r="I41" s="13" t="s">
        <v>34</v>
      </c>
      <c r="J41" s="13" t="s">
        <v>34</v>
      </c>
      <c r="K41" s="13" t="s">
        <v>34</v>
      </c>
      <c r="L41" s="13" t="s">
        <v>34</v>
      </c>
      <c r="M41" s="13" t="s">
        <v>34</v>
      </c>
      <c r="N41" s="13" t="s">
        <v>34</v>
      </c>
      <c r="O41" s="13" t="s">
        <v>34</v>
      </c>
      <c r="P41" s="13" t="s">
        <v>34</v>
      </c>
      <c r="Q41" s="13" t="s">
        <v>34</v>
      </c>
      <c r="R41" s="13" t="s">
        <v>34</v>
      </c>
      <c r="S41" s="13" t="s">
        <v>34</v>
      </c>
      <c r="T41" s="13" t="s">
        <v>34</v>
      </c>
      <c r="U41" s="13" t="s">
        <v>34</v>
      </c>
      <c r="V41" s="13" t="s">
        <v>34</v>
      </c>
      <c r="W41" s="13" t="s">
        <v>34</v>
      </c>
      <c r="X41" s="13" t="s">
        <v>34</v>
      </c>
      <c r="Y41" s="13" t="s">
        <v>34</v>
      </c>
      <c r="Z41" s="13" t="s">
        <v>34</v>
      </c>
      <c r="AA41" s="13" t="s">
        <v>34</v>
      </c>
      <c r="AB41" s="13" t="s">
        <v>34</v>
      </c>
      <c r="AC41" s="13" t="s">
        <v>34</v>
      </c>
      <c r="AD41" s="13" t="s">
        <v>34</v>
      </c>
    </row>
    <row r="42" spans="1:30">
      <c r="A42" s="52" t="s">
        <v>514</v>
      </c>
      <c r="B42" s="41" t="s">
        <v>425</v>
      </c>
      <c r="C42" s="41" t="s">
        <v>496</v>
      </c>
      <c r="D42" s="41">
        <v>2.3879999999999999</v>
      </c>
      <c r="E42" s="41" t="s">
        <v>520</v>
      </c>
      <c r="F42" s="324"/>
      <c r="G42" s="13" t="s">
        <v>34</v>
      </c>
      <c r="H42" s="13" t="s">
        <v>34</v>
      </c>
      <c r="I42" s="13" t="s">
        <v>34</v>
      </c>
      <c r="J42" s="13" t="s">
        <v>34</v>
      </c>
      <c r="K42" s="13" t="s">
        <v>34</v>
      </c>
      <c r="L42" s="13" t="s">
        <v>34</v>
      </c>
      <c r="M42" s="13" t="s">
        <v>34</v>
      </c>
      <c r="N42" s="13" t="s">
        <v>34</v>
      </c>
      <c r="O42" s="13" t="s">
        <v>34</v>
      </c>
      <c r="P42" s="13" t="s">
        <v>34</v>
      </c>
      <c r="Q42" s="13" t="s">
        <v>34</v>
      </c>
      <c r="R42" s="13" t="s">
        <v>34</v>
      </c>
      <c r="S42" s="13" t="s">
        <v>34</v>
      </c>
      <c r="T42" s="13" t="s">
        <v>34</v>
      </c>
      <c r="U42" s="13" t="s">
        <v>34</v>
      </c>
      <c r="V42" s="13" t="s">
        <v>34</v>
      </c>
      <c r="W42" s="13" t="s">
        <v>34</v>
      </c>
      <c r="X42" s="13" t="s">
        <v>34</v>
      </c>
      <c r="Y42" s="13" t="s">
        <v>34</v>
      </c>
      <c r="Z42" s="13" t="s">
        <v>34</v>
      </c>
      <c r="AA42" s="13" t="s">
        <v>34</v>
      </c>
      <c r="AB42" s="13" t="s">
        <v>34</v>
      </c>
      <c r="AC42" s="13" t="s">
        <v>34</v>
      </c>
      <c r="AD42" s="13" t="s">
        <v>34</v>
      </c>
    </row>
  </sheetData>
  <mergeCells count="2">
    <mergeCell ref="F5:F39"/>
    <mergeCell ref="F40:F4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D7B1C-1D5B-4BF2-A508-D9DD21BC20F4}">
  <dimension ref="A1:P8"/>
  <sheetViews>
    <sheetView tabSelected="1" topLeftCell="D1" workbookViewId="0">
      <selection activeCell="K13" sqref="K13"/>
    </sheetView>
  </sheetViews>
  <sheetFormatPr defaultRowHeight="15" customHeight="1"/>
  <cols>
    <col min="1" max="1" width="33.453125" customWidth="1"/>
    <col min="2" max="2" width="26.81640625" customWidth="1"/>
    <col min="3" max="3" width="4.1796875" customWidth="1"/>
    <col min="4" max="4" width="19.81640625" customWidth="1"/>
    <col min="5" max="5" width="15.54296875" customWidth="1"/>
    <col min="6" max="6" width="15.1796875" customWidth="1"/>
    <col min="7" max="7" width="15.54296875" customWidth="1"/>
    <col min="8" max="8" width="2.26953125" customWidth="1"/>
    <col min="9" max="9" width="18.1796875" customWidth="1"/>
    <col min="10" max="10" width="15.1796875" customWidth="1"/>
    <col min="11" max="11" width="19.453125" customWidth="1"/>
    <col min="12" max="12" width="3.7265625" customWidth="1"/>
    <col min="13" max="13" width="12" customWidth="1"/>
    <col min="14" max="15" width="12.54296875" customWidth="1"/>
  </cols>
  <sheetData>
    <row r="1" spans="1:16" ht="58">
      <c r="A1" s="186" t="s">
        <v>521</v>
      </c>
      <c r="B1" s="186" t="s">
        <v>522</v>
      </c>
      <c r="C1" s="186"/>
      <c r="D1" s="186" t="s">
        <v>523</v>
      </c>
      <c r="E1" s="187" t="s">
        <v>524</v>
      </c>
      <c r="F1" s="187" t="s">
        <v>525</v>
      </c>
      <c r="G1" s="187" t="s">
        <v>526</v>
      </c>
      <c r="H1" s="161"/>
      <c r="I1" s="187" t="s">
        <v>527</v>
      </c>
      <c r="J1" s="187" t="s">
        <v>528</v>
      </c>
      <c r="K1" s="187" t="s">
        <v>529</v>
      </c>
      <c r="L1" s="1"/>
      <c r="M1" s="187" t="s">
        <v>530</v>
      </c>
      <c r="N1" s="187" t="s">
        <v>531</v>
      </c>
      <c r="O1" s="187" t="s">
        <v>532</v>
      </c>
    </row>
    <row r="2" spans="1:16" ht="14.5" customHeight="1">
      <c r="A2" s="1" t="s">
        <v>533</v>
      </c>
      <c r="B2" s="183">
        <f>'Muni Buildings'!D2</f>
        <v>7109264</v>
      </c>
      <c r="C2" s="183"/>
      <c r="D2" s="183">
        <f>'Muni Buildings'!D2</f>
        <v>7109264</v>
      </c>
      <c r="E2" s="184">
        <f>'Muni Buildings'!E2</f>
        <v>34389.019295132726</v>
      </c>
      <c r="F2" s="184">
        <f>'Muni Buildings'!F2</f>
        <v>100612.35949200545</v>
      </c>
      <c r="G2" s="185">
        <f>'Muni Buildings'!G2</f>
        <v>70.659947106845209</v>
      </c>
      <c r="H2" s="1"/>
      <c r="I2" s="179">
        <f>'Muni Buildings'!I2</f>
        <v>3.1206006619902651E-2</v>
      </c>
      <c r="J2" s="1">
        <f>'Muni Buildings'!J2</f>
        <v>9.1299781753180972E-2</v>
      </c>
      <c r="K2" s="188">
        <f>'Muni Buildings'!K2</f>
        <v>77867261.711743429</v>
      </c>
      <c r="L2" s="190"/>
      <c r="M2" s="184">
        <f>E2/'Unit Conversions'!$C$12</f>
        <v>31206.006619902651</v>
      </c>
      <c r="N2" s="184">
        <f>F2/'Unit Conversions'!$C$12</f>
        <v>91299.781753180971</v>
      </c>
      <c r="O2" s="183">
        <f>D2/N2</f>
        <v>77.867261711743424</v>
      </c>
    </row>
    <row r="3" spans="1:16" ht="14.5" customHeight="1">
      <c r="A3" s="1" t="s">
        <v>534</v>
      </c>
      <c r="B3" s="183">
        <v>15058345</v>
      </c>
      <c r="C3" s="183"/>
      <c r="D3" s="183">
        <v>15058345</v>
      </c>
      <c r="E3" s="184">
        <f>Schools!D5</f>
        <v>63700.127198970862</v>
      </c>
      <c r="F3" s="184">
        <f>Schools!E5</f>
        <v>198812.56588869798</v>
      </c>
      <c r="G3" s="185">
        <f>Schools!F5</f>
        <v>75.741414697248928</v>
      </c>
      <c r="H3" s="1"/>
      <c r="I3" s="179">
        <f>Schools!H5</f>
        <v>5.7804108166035255E-2</v>
      </c>
      <c r="J3" s="1">
        <f>Schools!I5</f>
        <v>0.18041067684999815</v>
      </c>
      <c r="K3" s="188">
        <f>Schools!J5</f>
        <v>83467038.996368334</v>
      </c>
      <c r="L3" s="190"/>
      <c r="M3" s="184">
        <f>E3/'Unit Conversions'!$C$12</f>
        <v>57804.108166035257</v>
      </c>
      <c r="N3" s="184">
        <f>F3/'Unit Conversions'!$C$12</f>
        <v>180410.67684999816</v>
      </c>
      <c r="O3" s="183">
        <f>D3/N3</f>
        <v>83.467038996368331</v>
      </c>
    </row>
    <row r="4" spans="1:16" ht="14.5">
      <c r="A4" s="1" t="s">
        <v>535</v>
      </c>
      <c r="B4" s="183">
        <v>18000000</v>
      </c>
      <c r="C4" s="1"/>
      <c r="D4" s="183">
        <f>'EV incentives'!D5</f>
        <v>18000000</v>
      </c>
      <c r="E4" s="184">
        <f>'EV incentives'!E5</f>
        <v>32823.440000000002</v>
      </c>
      <c r="F4" s="184">
        <f>'EV incentives'!F5</f>
        <v>113511.64000000001</v>
      </c>
      <c r="G4" s="185">
        <f>'EV incentives'!G5</f>
        <v>158.57404579829873</v>
      </c>
      <c r="H4" s="1"/>
      <c r="I4" s="179">
        <f>'EV incentives'!I5</f>
        <v>2.9785335753176045E-2</v>
      </c>
      <c r="J4" s="1">
        <f>'EV incentives'!J5</f>
        <v>0.10300511796733212</v>
      </c>
      <c r="K4" s="188">
        <f>'EV incentives'!K5</f>
        <v>174748598.46972522</v>
      </c>
      <c r="L4" s="190"/>
      <c r="M4" s="184">
        <f>E4/'Unit Conversions'!$C$12</f>
        <v>29785.335753176045</v>
      </c>
      <c r="N4" s="184">
        <f>F4/'Unit Conversions'!$C$12</f>
        <v>103005.11796733213</v>
      </c>
      <c r="O4" s="183">
        <f>D4/N4</f>
        <v>174.74859846972521</v>
      </c>
    </row>
    <row r="5" spans="1:16" ht="14.5" customHeight="1">
      <c r="A5" s="1" t="s">
        <v>536</v>
      </c>
      <c r="B5" s="183">
        <v>5000000</v>
      </c>
      <c r="C5" s="1"/>
      <c r="D5" s="183">
        <v>5000000</v>
      </c>
      <c r="E5" s="184">
        <f>'MHD EV'!E5</f>
        <v>27434.312561538463</v>
      </c>
      <c r="F5" s="184">
        <f>'MHD EV'!F5</f>
        <v>207831.93305384618</v>
      </c>
      <c r="G5" s="185">
        <f>'MHD EV'!G5</f>
        <v>24.057900662958151</v>
      </c>
      <c r="H5" s="1"/>
      <c r="I5" s="179">
        <f>'MHD EV'!I5</f>
        <v>2.4895020473265392E-2</v>
      </c>
      <c r="J5" s="1">
        <f>'MHD EV'!J5</f>
        <v>0.18859522055702918</v>
      </c>
      <c r="K5" s="188">
        <f>'MHD EV'!K5</f>
        <v>26511806.530579884</v>
      </c>
      <c r="L5" s="190"/>
      <c r="M5" s="184">
        <f>E5/'Unit Conversions'!$C$12</f>
        <v>24895.020473265391</v>
      </c>
      <c r="N5" s="184">
        <f>F5/'Unit Conversions'!$C$12</f>
        <v>188595.22055702918</v>
      </c>
      <c r="O5" s="183">
        <f>D5/N5</f>
        <v>26.511806530579886</v>
      </c>
    </row>
    <row r="6" spans="1:16" ht="14.5" customHeight="1">
      <c r="A6" s="1" t="s">
        <v>537</v>
      </c>
      <c r="B6" s="183">
        <v>4000000</v>
      </c>
      <c r="C6" s="183"/>
      <c r="D6" s="183">
        <v>4000000</v>
      </c>
      <c r="E6" s="184">
        <f>'Rural Transit'!E4</f>
        <v>10873.038016794144</v>
      </c>
      <c r="F6" s="184">
        <f>'Rural Transit'!F4</f>
        <v>58701.408138057246</v>
      </c>
      <c r="G6" s="185">
        <f>'Rural Transit'!G4</f>
        <v>68.141465884303443</v>
      </c>
      <c r="H6" s="1"/>
      <c r="I6" s="179">
        <f>'Rural Transit'!I4</f>
        <v>9.8666406685972256E-3</v>
      </c>
      <c r="J6" s="1">
        <f>'Rural Transit'!J4</f>
        <v>5.3268065461031973E-2</v>
      </c>
      <c r="K6" s="188">
        <f>'Rural Transit'!K4</f>
        <v>75091895.404502407</v>
      </c>
      <c r="L6" s="190"/>
      <c r="M6" s="184">
        <f>E6/'Unit Conversions'!$C$12</f>
        <v>9866.6406685972252</v>
      </c>
      <c r="N6" s="184">
        <f>F6/'Unit Conversions'!$C$12</f>
        <v>53268.065461031976</v>
      </c>
      <c r="O6" s="183">
        <f>D6/N6</f>
        <v>75.091895404502395</v>
      </c>
    </row>
    <row r="7" spans="1:16" ht="15" customHeight="1">
      <c r="A7" s="165" t="s">
        <v>538</v>
      </c>
      <c r="B7" s="189">
        <f>SUM(B2:B6)</f>
        <v>49167609</v>
      </c>
      <c r="C7" s="189"/>
      <c r="D7" s="189">
        <f t="shared" ref="D7:J7" si="0">SUM(D2:D6)</f>
        <v>49167609</v>
      </c>
      <c r="E7" s="172">
        <f t="shared" si="0"/>
        <v>169219.93707243621</v>
      </c>
      <c r="F7" s="172">
        <f t="shared" si="0"/>
        <v>679469.90657260688</v>
      </c>
      <c r="G7" s="189">
        <f>SUM(G2:G6)/5</f>
        <v>79.434954829930888</v>
      </c>
      <c r="H7" s="189"/>
      <c r="I7" s="172">
        <f t="shared" si="0"/>
        <v>0.15355711168097655</v>
      </c>
      <c r="J7" s="172">
        <f t="shared" si="0"/>
        <v>0.61657886258857242</v>
      </c>
      <c r="K7" s="189">
        <f>SUM(K2:K6)/5</f>
        <v>87537320.22258386</v>
      </c>
      <c r="L7" s="191"/>
      <c r="M7" s="192">
        <f t="shared" ref="M7:N7" si="1">SUM(M2:M6)</f>
        <v>153557.11168097655</v>
      </c>
      <c r="N7" s="192">
        <f t="shared" si="1"/>
        <v>616578.86258857243</v>
      </c>
      <c r="O7" s="191"/>
    </row>
    <row r="8" spans="1:16" ht="15" customHeight="1">
      <c r="O8" s="189">
        <f>B7/N7</f>
        <v>79.742611988968406</v>
      </c>
      <c r="P8" t="s">
        <v>539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F4BE2-E328-4DC8-9C5F-0A2D66E21AC8}">
  <dimension ref="A1:R50"/>
  <sheetViews>
    <sheetView topLeftCell="A18" zoomScale="80" zoomScaleNormal="80" workbookViewId="0">
      <selection activeCell="A30" sqref="A30:B30"/>
    </sheetView>
  </sheetViews>
  <sheetFormatPr defaultRowHeight="14.5"/>
  <cols>
    <col min="1" max="1" width="33.54296875" customWidth="1"/>
    <col min="2" max="2" width="19.453125" customWidth="1"/>
    <col min="3" max="3" width="26.54296875" customWidth="1"/>
    <col min="4" max="4" width="22.7265625" customWidth="1"/>
    <col min="5" max="5" width="36.81640625" customWidth="1"/>
    <col min="6" max="6" width="24.26953125" customWidth="1"/>
    <col min="7" max="7" width="17" customWidth="1"/>
    <col min="8" max="8" width="18.54296875" customWidth="1"/>
    <col min="9" max="9" width="28" customWidth="1"/>
    <col min="10" max="10" width="20.81640625" customWidth="1"/>
    <col min="11" max="11" width="34.1796875" customWidth="1"/>
    <col min="12" max="12" width="27.54296875" customWidth="1"/>
    <col min="13" max="13" width="35.54296875" customWidth="1"/>
    <col min="14" max="14" width="31.81640625" customWidth="1"/>
    <col min="15" max="15" width="42.81640625" customWidth="1"/>
    <col min="16" max="16" width="45.453125" customWidth="1"/>
    <col min="17" max="17" width="36.7265625" customWidth="1"/>
    <col min="18" max="18" width="37.453125" customWidth="1"/>
  </cols>
  <sheetData>
    <row r="1" spans="1:18" ht="29">
      <c r="A1" s="176" t="s">
        <v>521</v>
      </c>
      <c r="B1" s="176" t="s">
        <v>540</v>
      </c>
      <c r="C1" s="176" t="s">
        <v>541</v>
      </c>
      <c r="D1" s="176" t="s">
        <v>523</v>
      </c>
      <c r="E1" s="176" t="s">
        <v>524</v>
      </c>
      <c r="F1" s="176" t="s">
        <v>525</v>
      </c>
      <c r="G1" s="176" t="s">
        <v>542</v>
      </c>
      <c r="I1" s="176" t="s">
        <v>527</v>
      </c>
      <c r="J1" s="176" t="s">
        <v>528</v>
      </c>
      <c r="K1" s="176" t="s">
        <v>543</v>
      </c>
    </row>
    <row r="2" spans="1:18">
      <c r="A2" s="1" t="s">
        <v>533</v>
      </c>
      <c r="B2" s="3">
        <f>5000000+1300000+809264</f>
        <v>7109264</v>
      </c>
      <c r="C2" s="3"/>
      <c r="D2" s="3">
        <f>B2</f>
        <v>7109264</v>
      </c>
      <c r="E2" s="179">
        <f>Q9+Q15+O23+O35+O36</f>
        <v>34389.019295132726</v>
      </c>
      <c r="F2" s="179">
        <f>R9+R15+P23+P35+P36</f>
        <v>100612.35949200545</v>
      </c>
      <c r="G2" s="177">
        <f>D2/F2</f>
        <v>70.659947106845209</v>
      </c>
      <c r="I2" s="1">
        <f>(E2/'Unit Conversions'!$C$12)/'Unit Conversions'!$B$58</f>
        <v>3.1206006619902651E-2</v>
      </c>
      <c r="J2" s="1">
        <f>(F2/'Unit Conversions'!$C$12)/'Unit Conversions'!$B$58</f>
        <v>9.1299781753180972E-2</v>
      </c>
      <c r="K2" s="177">
        <f>D2/J2</f>
        <v>77867261.711743429</v>
      </c>
    </row>
    <row r="3" spans="1:18">
      <c r="B3" t="s">
        <v>544</v>
      </c>
    </row>
    <row r="4" spans="1:18">
      <c r="B4" t="s">
        <v>545</v>
      </c>
    </row>
    <row r="5" spans="1:18">
      <c r="B5" t="s">
        <v>546</v>
      </c>
    </row>
    <row r="7" spans="1:18">
      <c r="A7" s="165" t="s">
        <v>547</v>
      </c>
      <c r="B7" s="165" t="s">
        <v>548</v>
      </c>
    </row>
    <row r="8" spans="1:18" s="165" customFormat="1" ht="29">
      <c r="B8" s="165" t="s">
        <v>549</v>
      </c>
      <c r="C8" s="165" t="s">
        <v>550</v>
      </c>
      <c r="D8" s="165" t="s">
        <v>551</v>
      </c>
      <c r="E8" s="165" t="s">
        <v>552</v>
      </c>
      <c r="F8" s="165" t="s">
        <v>553</v>
      </c>
      <c r="G8" s="165" t="s">
        <v>554</v>
      </c>
      <c r="H8" s="165" t="s">
        <v>555</v>
      </c>
      <c r="I8" s="166" t="s">
        <v>556</v>
      </c>
      <c r="J8" s="165" t="s">
        <v>557</v>
      </c>
      <c r="K8" s="166" t="s">
        <v>558</v>
      </c>
      <c r="L8" s="165" t="s">
        <v>559</v>
      </c>
      <c r="M8" s="165" t="s">
        <v>560</v>
      </c>
      <c r="N8" s="165" t="s">
        <v>561</v>
      </c>
      <c r="O8" s="165" t="s">
        <v>562</v>
      </c>
      <c r="P8" s="165" t="s">
        <v>563</v>
      </c>
      <c r="Q8" s="176" t="s">
        <v>564</v>
      </c>
      <c r="R8" s="176" t="s">
        <v>565</v>
      </c>
    </row>
    <row r="9" spans="1:18">
      <c r="A9" t="s">
        <v>566</v>
      </c>
      <c r="B9" s="10">
        <v>15000</v>
      </c>
      <c r="C9" s="10">
        <f>1700*0.4</f>
        <v>680</v>
      </c>
      <c r="D9" s="85" t="s">
        <v>567</v>
      </c>
      <c r="E9" t="s">
        <v>568</v>
      </c>
      <c r="F9" t="s">
        <v>569</v>
      </c>
      <c r="G9" s="173">
        <v>15.25</v>
      </c>
      <c r="H9" s="173">
        <f>B9*G9</f>
        <v>228750</v>
      </c>
      <c r="I9" s="161">
        <v>25</v>
      </c>
      <c r="J9" t="s">
        <v>570</v>
      </c>
      <c r="K9" s="162">
        <v>30000</v>
      </c>
      <c r="L9" t="s">
        <v>568</v>
      </c>
      <c r="M9" s="12">
        <f>(680*'Heat Content'!$D$30)/0.8</f>
        <v>5666.9499999999989</v>
      </c>
      <c r="N9" s="10">
        <f>680/0.8</f>
        <v>850</v>
      </c>
      <c r="O9" s="164">
        <f>((N9*'EPA Emission Factors'!$B$11)+(N9*'EPA Emission Factors'!C$11/1000)+(N9*'EPA Emission Factors'!D$11/1000))*'Unit Conversions'!C$11</f>
        <v>69.281704119999986</v>
      </c>
      <c r="P9" s="163">
        <f>((K9/1000)*'EPA Emission Factors'!D$327+(K9/1000)*'EPA Emission Factors'!E$327+(K9/1000)*'EPA Emission Factors'!G$327)*'Unit Conversions'!C$13*5</f>
        <v>40.461074999999994</v>
      </c>
      <c r="Q9" s="175">
        <f>((O9-P9)*5*(A12*0.25))+((O9-P9)*4*(A12*0.25))+((O9-P9)*3*(A12*0.25))+((O9-P9)*2*(A12*0.25))</f>
        <v>907.8498172799998</v>
      </c>
      <c r="R9" s="175">
        <f>((O9-P9)*20*A12)+Q9</f>
        <v>6095.5630588799986</v>
      </c>
    </row>
    <row r="10" spans="1:18" ht="15" customHeight="1">
      <c r="I10" s="161"/>
      <c r="K10" s="161"/>
    </row>
    <row r="11" spans="1:18">
      <c r="A11" t="s">
        <v>571</v>
      </c>
      <c r="G11" s="161"/>
      <c r="H11" s="161"/>
      <c r="I11" s="161"/>
      <c r="K11" s="161"/>
    </row>
    <row r="12" spans="1:18">
      <c r="A12" s="164">
        <v>9</v>
      </c>
      <c r="I12" s="161"/>
      <c r="K12" s="161"/>
    </row>
    <row r="13" spans="1:18">
      <c r="I13" s="161"/>
      <c r="K13" s="161"/>
    </row>
    <row r="14" spans="1:18" s="165" customFormat="1" ht="29">
      <c r="B14" s="165" t="s">
        <v>549</v>
      </c>
      <c r="C14" s="165" t="s">
        <v>550</v>
      </c>
      <c r="D14" s="165" t="s">
        <v>551</v>
      </c>
      <c r="E14" s="165" t="s">
        <v>552</v>
      </c>
      <c r="F14" s="165" t="s">
        <v>553</v>
      </c>
      <c r="G14" s="165" t="s">
        <v>572</v>
      </c>
      <c r="H14" s="165" t="s">
        <v>555</v>
      </c>
      <c r="I14" s="166" t="s">
        <v>556</v>
      </c>
      <c r="J14" s="165" t="s">
        <v>557</v>
      </c>
      <c r="K14" s="166" t="s">
        <v>558</v>
      </c>
      <c r="L14" s="165" t="s">
        <v>559</v>
      </c>
      <c r="M14" s="165" t="s">
        <v>560</v>
      </c>
      <c r="N14" s="165" t="s">
        <v>561</v>
      </c>
      <c r="O14" s="165" t="s">
        <v>562</v>
      </c>
      <c r="P14" s="165" t="s">
        <v>563</v>
      </c>
      <c r="Q14" s="176" t="s">
        <v>564</v>
      </c>
      <c r="R14" s="176" t="s">
        <v>565</v>
      </c>
    </row>
    <row r="15" spans="1:18">
      <c r="A15" t="s">
        <v>573</v>
      </c>
      <c r="B15" s="10">
        <v>15000</v>
      </c>
      <c r="C15" s="10">
        <v>680</v>
      </c>
      <c r="D15" s="85" t="s">
        <v>567</v>
      </c>
      <c r="E15" t="s">
        <v>568</v>
      </c>
      <c r="F15" t="s">
        <v>574</v>
      </c>
      <c r="G15" s="4">
        <v>4200</v>
      </c>
      <c r="H15" s="4">
        <f>G15*B16</f>
        <v>63000</v>
      </c>
      <c r="I15" s="161">
        <v>15</v>
      </c>
      <c r="J15" t="s">
        <v>570</v>
      </c>
      <c r="K15" s="162">
        <v>30000</v>
      </c>
      <c r="L15" t="s">
        <v>568</v>
      </c>
      <c r="M15" s="12">
        <f>(680*'Heat Content'!$D$30)/0.8</f>
        <v>5666.9499999999989</v>
      </c>
      <c r="N15" s="10">
        <f>680/0.8</f>
        <v>850</v>
      </c>
      <c r="O15" s="164">
        <f>((N15*'EPA Emission Factors'!$B$11)+(N15*'EPA Emission Factors'!C$11/1000)+(N15*'EPA Emission Factors'!D$11/1000))*'Unit Conversions'!C$11</f>
        <v>69.281704119999986</v>
      </c>
      <c r="P15" s="163">
        <f>((K15/1000)*'EPA Emission Factors'!D$327+(K15/1000)*'EPA Emission Factors'!E$327+(K15/1000)*'EPA Emission Factors'!G$327)*'Unit Conversions'!C$13</f>
        <v>8.0922149999999995</v>
      </c>
      <c r="Q15" s="175">
        <f>((O15-P15)*5*(A19*0.25))+((O15-P15)*4*(A19*0.25))+((O15-P15)*3*(A19*0.25))+((O15-P15)*2*(A19*0.25))</f>
        <v>5139.9170860799986</v>
      </c>
      <c r="R15" s="175">
        <f>((O15-P15)*20*A19)+Q15</f>
        <v>34510.871863679989</v>
      </c>
    </row>
    <row r="16" spans="1:18" ht="15" customHeight="1">
      <c r="B16">
        <v>15</v>
      </c>
      <c r="C16" t="s">
        <v>575</v>
      </c>
    </row>
    <row r="17" spans="1:16" ht="15" customHeight="1"/>
    <row r="18" spans="1:16">
      <c r="A18" t="s">
        <v>571</v>
      </c>
      <c r="H18" s="161"/>
      <c r="I18" s="161"/>
      <c r="J18" s="161"/>
      <c r="L18" s="161"/>
    </row>
    <row r="19" spans="1:16" ht="15" customHeight="1">
      <c r="A19" s="164">
        <v>24</v>
      </c>
    </row>
    <row r="21" spans="1:16">
      <c r="A21" s="165" t="s">
        <v>576</v>
      </c>
      <c r="B21" s="165" t="s">
        <v>577</v>
      </c>
    </row>
    <row r="22" spans="1:16" ht="29">
      <c r="A22" t="s">
        <v>578</v>
      </c>
      <c r="B22" t="s">
        <v>579</v>
      </c>
      <c r="C22" t="s">
        <v>556</v>
      </c>
      <c r="E22" t="s">
        <v>551</v>
      </c>
      <c r="F22" t="s">
        <v>580</v>
      </c>
      <c r="H22" t="s">
        <v>557</v>
      </c>
      <c r="I22" t="s">
        <v>559</v>
      </c>
      <c r="K22" t="s">
        <v>581</v>
      </c>
      <c r="L22" t="s">
        <v>582</v>
      </c>
      <c r="M22" s="161" t="s">
        <v>562</v>
      </c>
      <c r="N22" s="161" t="s">
        <v>583</v>
      </c>
      <c r="O22" s="174" t="s">
        <v>584</v>
      </c>
      <c r="P22" s="174" t="s">
        <v>585</v>
      </c>
    </row>
    <row r="23" spans="1:16">
      <c r="A23">
        <v>20</v>
      </c>
      <c r="B23" s="4">
        <v>10000</v>
      </c>
      <c r="C23">
        <v>50</v>
      </c>
      <c r="E23" t="s">
        <v>151</v>
      </c>
      <c r="F23" t="s">
        <v>586</v>
      </c>
      <c r="H23" t="s">
        <v>570</v>
      </c>
      <c r="I23" t="s">
        <v>568</v>
      </c>
      <c r="K23" s="10">
        <v>219000</v>
      </c>
      <c r="L23">
        <v>22</v>
      </c>
      <c r="M23">
        <f>(K23/22)*'EPA Emission Factors'!$B$42*'Unit Conversions'!$C$11</f>
        <v>96.315801818181797</v>
      </c>
      <c r="N23">
        <f>((K23/L25)*30*1/1000*'EPA Emission Factors'!$D$327*'Unit Conversions'!$C$13)+((K23/L25)*30*1/1000*'EPA Emission Factors'!$E$327*'Unit Conversions'!$C$13*GWP!$C$6)+((K23/L25)*30*1/1000*'EPA Emission Factors'!$G$327*'Unit Conversions'!C$13*GWP!$C$7)</f>
        <v>17.86386285</v>
      </c>
      <c r="O23" s="174">
        <f>(($M$23-$N$23)*5*$A$23*0.25)+(($M$23-$N$23)*4*$A$23*0.25)+(($M$23-$N$23)*3*$A$23*0.25)+(($M$23-$N$23)*2*$A$23*0.25)</f>
        <v>5491.6357277727257</v>
      </c>
      <c r="P23" s="174">
        <f>(($M$23-$N$23)*20*$A$23)+O23</f>
        <v>36872.41131504545</v>
      </c>
    </row>
    <row r="24" spans="1:16">
      <c r="B24" s="4"/>
      <c r="K24" s="10"/>
      <c r="O24" s="165"/>
      <c r="P24" s="165"/>
    </row>
    <row r="25" spans="1:16">
      <c r="A25" t="s">
        <v>587</v>
      </c>
      <c r="K25" t="s">
        <v>588</v>
      </c>
      <c r="L25">
        <v>100</v>
      </c>
    </row>
    <row r="26" spans="1:16">
      <c r="A26" s="232" t="s">
        <v>589</v>
      </c>
      <c r="B26" t="s">
        <v>590</v>
      </c>
    </row>
    <row r="27" spans="1:16">
      <c r="A27">
        <f>24*365</f>
        <v>8760</v>
      </c>
      <c r="B27" t="s">
        <v>591</v>
      </c>
    </row>
    <row r="28" spans="1:16">
      <c r="A28">
        <f>A27/8</f>
        <v>1095</v>
      </c>
      <c r="B28" t="s">
        <v>592</v>
      </c>
    </row>
    <row r="29" spans="1:16">
      <c r="A29">
        <f>A28*200</f>
        <v>219000</v>
      </c>
      <c r="B29" t="s">
        <v>593</v>
      </c>
    </row>
    <row r="30" spans="1:16">
      <c r="A30" s="232" t="s">
        <v>594</v>
      </c>
      <c r="B30" t="s">
        <v>595</v>
      </c>
    </row>
    <row r="32" spans="1:16">
      <c r="A32" s="165" t="s">
        <v>596</v>
      </c>
      <c r="B32" s="165" t="s">
        <v>597</v>
      </c>
    </row>
    <row r="34" spans="1:16">
      <c r="A34" t="s">
        <v>47</v>
      </c>
      <c r="B34" t="s">
        <v>579</v>
      </c>
      <c r="C34" t="s">
        <v>556</v>
      </c>
      <c r="E34" t="s">
        <v>551</v>
      </c>
      <c r="F34" t="s">
        <v>580</v>
      </c>
      <c r="H34" t="s">
        <v>557</v>
      </c>
      <c r="I34" t="s">
        <v>559</v>
      </c>
      <c r="K34" t="s">
        <v>598</v>
      </c>
      <c r="L34" t="s">
        <v>583</v>
      </c>
      <c r="M34" t="s">
        <v>599</v>
      </c>
      <c r="O34" s="174" t="s">
        <v>584</v>
      </c>
      <c r="P34" s="174" t="s">
        <v>585</v>
      </c>
    </row>
    <row r="35" spans="1:16">
      <c r="A35" t="s">
        <v>600</v>
      </c>
      <c r="B35" s="4">
        <v>100000</v>
      </c>
      <c r="C35">
        <v>25</v>
      </c>
      <c r="E35" t="s">
        <v>601</v>
      </c>
      <c r="F35" t="s">
        <v>568</v>
      </c>
      <c r="H35" t="s">
        <v>602</v>
      </c>
      <c r="I35">
        <v>0</v>
      </c>
      <c r="K35">
        <f>C38*1/1000*'EPA Emission Factors'!$D$327*'Unit Conversions'!$C$13</f>
        <v>97.091999999999999</v>
      </c>
      <c r="L35">
        <v>0</v>
      </c>
      <c r="M35">
        <f>K35-L35</f>
        <v>97.091999999999999</v>
      </c>
      <c r="O35" s="174">
        <f>(M35*5*B38*0.25)+(M35*4*B38*0.25)+(M35*3*B38*0.25)+(M35*2*B38*0.25)</f>
        <v>2718.576</v>
      </c>
      <c r="P35" s="174">
        <f>M35*25</f>
        <v>2427.3000000000002</v>
      </c>
    </row>
    <row r="36" spans="1:16">
      <c r="A36" t="s">
        <v>603</v>
      </c>
      <c r="B36" s="4">
        <v>10000</v>
      </c>
      <c r="C36">
        <v>10</v>
      </c>
      <c r="E36" t="s">
        <v>604</v>
      </c>
      <c r="F36" t="s">
        <v>568</v>
      </c>
      <c r="H36" t="s">
        <v>602</v>
      </c>
      <c r="I36">
        <v>0</v>
      </c>
      <c r="K36">
        <f>K47*'EPA Emission Factors'!$B$43*'Unit Conversions'!$C$11</f>
        <v>115.03451808</v>
      </c>
      <c r="L36">
        <v>0</v>
      </c>
      <c r="M36">
        <f>K36-L36</f>
        <v>115.03451808</v>
      </c>
      <c r="O36" s="174">
        <f>(M36*5*B39*0.25)+(M36*4*B39*0.25)+(M36*3*B39*0.25)+(M36*2*B39*0.25)</f>
        <v>20131.040664</v>
      </c>
      <c r="P36" s="174">
        <f>(M36*5)+O36</f>
        <v>20706.213254400001</v>
      </c>
    </row>
    <row r="38" spans="1:16">
      <c r="A38" t="s">
        <v>605</v>
      </c>
      <c r="B38" s="178">
        <f>800000/B35</f>
        <v>8</v>
      </c>
      <c r="C38">
        <f>B38*45000</f>
        <v>360000</v>
      </c>
      <c r="D38" t="s">
        <v>509</v>
      </c>
      <c r="E38" t="s">
        <v>606</v>
      </c>
      <c r="F38">
        <f>C38/8760</f>
        <v>41.095890410958901</v>
      </c>
    </row>
    <row r="39" spans="1:16">
      <c r="A39" t="s">
        <v>607</v>
      </c>
      <c r="B39" s="178">
        <f>500000/B36</f>
        <v>50</v>
      </c>
      <c r="C39">
        <f>B39*1000</f>
        <v>50000</v>
      </c>
      <c r="D39" t="s">
        <v>509</v>
      </c>
      <c r="F39">
        <f>F38/1000</f>
        <v>4.1095890410958902E-2</v>
      </c>
    </row>
    <row r="40" spans="1:16">
      <c r="B40" s="6"/>
      <c r="C40" s="8"/>
      <c r="D40" s="9"/>
      <c r="E40" s="169"/>
      <c r="I40" t="s">
        <v>608</v>
      </c>
    </row>
    <row r="41" spans="1:16">
      <c r="B41" s="7"/>
      <c r="C41" s="168"/>
      <c r="D41" s="167"/>
      <c r="E41" s="164"/>
      <c r="I41" s="170" t="s">
        <v>609</v>
      </c>
    </row>
    <row r="42" spans="1:16">
      <c r="B42" s="7"/>
      <c r="C42" s="168"/>
      <c r="D42" s="167"/>
      <c r="E42" s="164"/>
    </row>
    <row r="43" spans="1:16">
      <c r="B43" s="7"/>
      <c r="C43" s="168"/>
      <c r="D43" s="167"/>
      <c r="E43" s="164"/>
    </row>
    <row r="44" spans="1:16">
      <c r="B44" s="7"/>
      <c r="C44" s="168"/>
      <c r="D44" s="167"/>
      <c r="E44" s="164"/>
      <c r="I44" t="s">
        <v>610</v>
      </c>
    </row>
    <row r="45" spans="1:16">
      <c r="B45" s="7"/>
      <c r="C45" s="168"/>
      <c r="D45" s="167"/>
      <c r="E45" s="164"/>
      <c r="I45" t="s">
        <v>611</v>
      </c>
      <c r="K45" t="s">
        <v>612</v>
      </c>
    </row>
    <row r="46" spans="1:16">
      <c r="B46" s="7"/>
      <c r="C46" s="168"/>
      <c r="D46" s="167"/>
      <c r="E46" s="164"/>
      <c r="I46" t="s">
        <v>613</v>
      </c>
      <c r="K46">
        <f>6*24</f>
        <v>144</v>
      </c>
    </row>
    <row r="47" spans="1:16">
      <c r="I47" t="s">
        <v>614</v>
      </c>
      <c r="K47">
        <f>K46*71</f>
        <v>10224</v>
      </c>
    </row>
    <row r="48" spans="1:16">
      <c r="I48" t="s">
        <v>615</v>
      </c>
      <c r="K48">
        <v>50</v>
      </c>
    </row>
    <row r="49" spans="8:8" ht="16.5" customHeight="1">
      <c r="H49" s="11"/>
    </row>
    <row r="50" spans="8:8">
      <c r="H50" s="11"/>
    </row>
  </sheetData>
  <hyperlinks>
    <hyperlink ref="I41" r:id="rId1" xr:uid="{8FBB9706-4713-4275-A9AA-B14B56F3191A}"/>
  </hyperlinks>
  <pageMargins left="0.7" right="0.7" top="0.75" bottom="0.75" header="0.3" footer="0.3"/>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62A0D-9D58-4C1F-A6FB-DF40BE4EBED3}">
  <dimension ref="A4:R46"/>
  <sheetViews>
    <sheetView topLeftCell="H20" workbookViewId="0">
      <selection activeCell="A32" sqref="A32:XFD32"/>
    </sheetView>
  </sheetViews>
  <sheetFormatPr defaultRowHeight="15" customHeight="1"/>
  <cols>
    <col min="1" max="1" width="42.81640625" customWidth="1"/>
    <col min="2" max="2" width="18.7265625" customWidth="1"/>
    <col min="3" max="3" width="21.7265625" customWidth="1"/>
    <col min="4" max="4" width="22.81640625" customWidth="1"/>
    <col min="5" max="5" width="28.453125" customWidth="1"/>
    <col min="6" max="6" width="23" customWidth="1"/>
    <col min="7" max="9" width="22.453125" customWidth="1"/>
    <col min="10" max="10" width="18.81640625" customWidth="1"/>
    <col min="11" max="11" width="23.81640625" customWidth="1"/>
    <col min="12" max="12" width="29.26953125" customWidth="1"/>
    <col min="13" max="13" width="27.26953125" customWidth="1"/>
    <col min="14" max="14" width="23.81640625" customWidth="1"/>
    <col min="15" max="15" width="44.453125" customWidth="1"/>
    <col min="16" max="16" width="44.1796875" customWidth="1"/>
    <col min="17" max="17" width="36.7265625" customWidth="1"/>
    <col min="18" max="18" width="43.54296875" customWidth="1"/>
    <col min="19" max="19" width="41.453125" customWidth="1"/>
    <col min="20" max="20" width="38.453125" customWidth="1"/>
    <col min="21" max="21" width="35.26953125" customWidth="1"/>
    <col min="22" max="22" width="39.453125" customWidth="1"/>
    <col min="24" max="24" width="35.7265625" customWidth="1"/>
    <col min="25" max="25" width="36.26953125" customWidth="1"/>
  </cols>
  <sheetData>
    <row r="4" spans="1:18" ht="43.5">
      <c r="A4" s="176" t="s">
        <v>616</v>
      </c>
      <c r="B4" s="176" t="s">
        <v>541</v>
      </c>
      <c r="C4" s="176" t="s">
        <v>523</v>
      </c>
      <c r="D4" s="176" t="s">
        <v>524</v>
      </c>
      <c r="E4" s="176" t="s">
        <v>525</v>
      </c>
      <c r="F4" s="176" t="s">
        <v>526</v>
      </c>
      <c r="G4" s="161"/>
      <c r="H4" s="176" t="s">
        <v>527</v>
      </c>
      <c r="I4" s="176" t="s">
        <v>528</v>
      </c>
      <c r="J4" s="176" t="s">
        <v>543</v>
      </c>
    </row>
    <row r="5" spans="1:18" ht="14.5">
      <c r="A5" s="1">
        <f>14000000</f>
        <v>14000000</v>
      </c>
      <c r="B5" s="3"/>
      <c r="C5" s="3">
        <v>15058345</v>
      </c>
      <c r="D5" s="179">
        <f>Q10+Q16+O24+O35+O36</f>
        <v>63700.127198970862</v>
      </c>
      <c r="E5" s="1">
        <f>R16+R10+P24+P35+P36</f>
        <v>198812.56588869798</v>
      </c>
      <c r="F5" s="3">
        <f>C5/E5</f>
        <v>75.741414697248928</v>
      </c>
      <c r="G5" s="4"/>
      <c r="H5" s="1">
        <f>(D5/'Unit Conversions'!$C$12)/'Unit Conversions'!$B$58</f>
        <v>5.7804108166035255E-2</v>
      </c>
      <c r="I5" s="1">
        <f>(E5/'Unit Conversions'!$C$12)/'Unit Conversions'!$B$58</f>
        <v>0.18041067684999815</v>
      </c>
      <c r="J5" s="177">
        <f>C5/I5</f>
        <v>83467038.996368334</v>
      </c>
    </row>
    <row r="8" spans="1:18" ht="15" customHeight="1">
      <c r="A8" s="165" t="s">
        <v>547</v>
      </c>
      <c r="B8" s="165" t="s">
        <v>548</v>
      </c>
      <c r="C8" s="165"/>
    </row>
    <row r="9" spans="1:18" s="165" customFormat="1" ht="29">
      <c r="B9" s="165" t="s">
        <v>549</v>
      </c>
      <c r="C9" s="165" t="s">
        <v>550</v>
      </c>
      <c r="D9" s="165" t="s">
        <v>551</v>
      </c>
      <c r="E9" s="165" t="s">
        <v>552</v>
      </c>
      <c r="F9" s="165" t="s">
        <v>553</v>
      </c>
      <c r="G9" s="165" t="s">
        <v>554</v>
      </c>
      <c r="H9" s="165" t="s">
        <v>555</v>
      </c>
      <c r="I9" s="166" t="s">
        <v>556</v>
      </c>
      <c r="J9" s="165" t="s">
        <v>557</v>
      </c>
      <c r="K9" s="166" t="s">
        <v>558</v>
      </c>
      <c r="L9" s="165" t="s">
        <v>559</v>
      </c>
      <c r="M9" s="165" t="s">
        <v>560</v>
      </c>
      <c r="N9" s="165" t="s">
        <v>561</v>
      </c>
      <c r="O9" s="165" t="s">
        <v>562</v>
      </c>
      <c r="P9" s="165" t="s">
        <v>563</v>
      </c>
      <c r="Q9" s="174" t="s">
        <v>584</v>
      </c>
      <c r="R9" s="174" t="s">
        <v>585</v>
      </c>
    </row>
    <row r="10" spans="1:18" ht="14.5">
      <c r="A10" t="s">
        <v>566</v>
      </c>
      <c r="B10" s="10">
        <v>37069</v>
      </c>
      <c r="C10" s="10">
        <v>1757</v>
      </c>
      <c r="D10" s="85" t="s">
        <v>50</v>
      </c>
      <c r="E10" t="s">
        <v>568</v>
      </c>
      <c r="F10" t="s">
        <v>569</v>
      </c>
      <c r="G10" s="173">
        <v>15.25</v>
      </c>
      <c r="H10" s="173">
        <f>B10*G10</f>
        <v>565302.25</v>
      </c>
      <c r="I10" s="161">
        <v>25</v>
      </c>
      <c r="J10" t="s">
        <v>570</v>
      </c>
      <c r="K10" s="162">
        <v>84034</v>
      </c>
      <c r="L10" t="s">
        <v>568</v>
      </c>
      <c r="M10" s="12">
        <v>15688</v>
      </c>
      <c r="N10" s="10">
        <v>2196</v>
      </c>
      <c r="O10" s="164">
        <f>((C10*'EPA Emission Factors'!$B$11)+(C10*'EPA Emission Factors'!C$11/1000)+(C10*'EPA Emission Factors'!D$11/1000))*'Unit Conversions'!C$11</f>
        <v>143.20935781039995</v>
      </c>
      <c r="P10" s="163">
        <f>((K10/1000)*'EPA Emission Factors'!D$327+(K10/1000)*'EPA Emission Factors'!E$327+(K10/1000)*'EPA Emission Factors'!G$327)*'Unit Conversions'!C$13</f>
        <v>22.667373177000002</v>
      </c>
      <c r="Q10" s="175">
        <f>((O10-P10)*5*A13*0.25)+((O10-P10)*4*A13*0.25)+((O10-P10)*3*A13*0.25)+((O10-P10)*2*A13*0.25)</f>
        <v>4477.9260604418232</v>
      </c>
      <c r="R10" s="175">
        <f>((O10-P10)*20*A13)+Q10</f>
        <v>30066.074977252243</v>
      </c>
    </row>
    <row r="11" spans="1:18" ht="15" customHeight="1">
      <c r="I11" s="161"/>
      <c r="K11" s="161"/>
    </row>
    <row r="12" spans="1:18" ht="14.5">
      <c r="A12" t="s">
        <v>571</v>
      </c>
      <c r="G12" s="161"/>
      <c r="H12" s="161"/>
      <c r="I12" s="161"/>
      <c r="K12" s="161"/>
    </row>
    <row r="13" spans="1:18" ht="14.5">
      <c r="A13" s="164">
        <f>6000000/H10</f>
        <v>10.613791117937351</v>
      </c>
      <c r="I13" s="161"/>
      <c r="K13" s="161"/>
    </row>
    <row r="14" spans="1:18" ht="14.5">
      <c r="I14" s="161"/>
      <c r="K14" s="161"/>
    </row>
    <row r="15" spans="1:18" s="165" customFormat="1" ht="29">
      <c r="B15" s="165" t="s">
        <v>549</v>
      </c>
      <c r="C15" s="165" t="s">
        <v>550</v>
      </c>
      <c r="D15" s="165" t="s">
        <v>551</v>
      </c>
      <c r="E15" s="165" t="s">
        <v>552</v>
      </c>
      <c r="F15" s="165" t="s">
        <v>553</v>
      </c>
      <c r="G15" s="165" t="s">
        <v>572</v>
      </c>
      <c r="H15" s="165" t="s">
        <v>555</v>
      </c>
      <c r="I15" s="166" t="s">
        <v>556</v>
      </c>
      <c r="J15" s="165" t="s">
        <v>557</v>
      </c>
      <c r="K15" s="166" t="s">
        <v>558</v>
      </c>
      <c r="L15" s="165" t="s">
        <v>559</v>
      </c>
      <c r="M15" s="165" t="s">
        <v>560</v>
      </c>
      <c r="N15" s="165" t="s">
        <v>561</v>
      </c>
      <c r="O15" s="165" t="s">
        <v>562</v>
      </c>
      <c r="P15" s="165" t="s">
        <v>563</v>
      </c>
      <c r="Q15" s="174" t="s">
        <v>584</v>
      </c>
      <c r="R15" s="174" t="s">
        <v>585</v>
      </c>
    </row>
    <row r="16" spans="1:18" ht="14.5">
      <c r="A16" t="s">
        <v>573</v>
      </c>
      <c r="B16" s="10">
        <v>37069</v>
      </c>
      <c r="C16" s="10">
        <v>1757</v>
      </c>
      <c r="D16" s="85" t="s">
        <v>50</v>
      </c>
      <c r="E16" t="s">
        <v>568</v>
      </c>
      <c r="F16" t="s">
        <v>574</v>
      </c>
      <c r="G16" s="4">
        <v>4200</v>
      </c>
      <c r="H16" s="4">
        <f>G16*B17</f>
        <v>252000</v>
      </c>
      <c r="I16" s="161">
        <v>15</v>
      </c>
      <c r="J16" t="s">
        <v>570</v>
      </c>
      <c r="K16" s="162">
        <v>84034</v>
      </c>
      <c r="L16" t="s">
        <v>568</v>
      </c>
      <c r="M16" s="12">
        <v>15688</v>
      </c>
      <c r="N16" s="10">
        <v>2196</v>
      </c>
      <c r="O16" s="164">
        <f>((C16*'EPA Emission Factors'!$B$11)+(C16*'EPA Emission Factors'!C$11/1000)+(C16*'EPA Emission Factors'!D$11/1000))*'Unit Conversions'!C$11</f>
        <v>143.20935781039995</v>
      </c>
      <c r="P16" s="163">
        <f>((K16/1000)*'EPA Emission Factors'!D$327+(K16/1000)*'EPA Emission Factors'!E$327+(K16/1000)*'EPA Emission Factors'!G$327)*'Unit Conversions'!C$13</f>
        <v>22.667373177000002</v>
      </c>
      <c r="Q16" s="175">
        <f>((O16-P16)*5*A20*0.25)+((O16-P16)*4*A20*0.25)+((O16-P16)*3*A20*0.25)+((O16-P16)*2*A20*0.25)</f>
        <v>8370.9711550972188</v>
      </c>
      <c r="R16" s="175">
        <f>((O16-P16)*10*A20)+Q16</f>
        <v>32288.031598232126</v>
      </c>
    </row>
    <row r="17" spans="1:16" ht="15" customHeight="1">
      <c r="B17">
        <v>60</v>
      </c>
      <c r="C17" t="s">
        <v>575</v>
      </c>
    </row>
    <row r="19" spans="1:16" ht="14.5">
      <c r="A19" t="s">
        <v>571</v>
      </c>
      <c r="H19" s="161"/>
      <c r="I19" s="161"/>
      <c r="J19" s="161"/>
      <c r="L19" s="161"/>
    </row>
    <row r="20" spans="1:16" ht="15" customHeight="1">
      <c r="A20" s="164">
        <f>5000000/H16</f>
        <v>19.841269841269842</v>
      </c>
    </row>
    <row r="21" spans="1:16" ht="15" customHeight="1">
      <c r="A21" s="164"/>
    </row>
    <row r="22" spans="1:16" ht="15" customHeight="1">
      <c r="A22" s="172" t="s">
        <v>576</v>
      </c>
      <c r="B22" s="165" t="s">
        <v>577</v>
      </c>
    </row>
    <row r="23" spans="1:16" ht="29">
      <c r="A23" t="s">
        <v>578</v>
      </c>
      <c r="B23" t="s">
        <v>579</v>
      </c>
      <c r="C23" t="s">
        <v>556</v>
      </c>
      <c r="E23" t="s">
        <v>551</v>
      </c>
      <c r="F23" t="s">
        <v>580</v>
      </c>
      <c r="H23" t="s">
        <v>557</v>
      </c>
      <c r="I23" t="s">
        <v>559</v>
      </c>
      <c r="K23" t="s">
        <v>581</v>
      </c>
      <c r="L23" t="s">
        <v>582</v>
      </c>
      <c r="M23" s="161" t="s">
        <v>562</v>
      </c>
      <c r="N23" s="161" t="s">
        <v>583</v>
      </c>
      <c r="O23" s="174" t="s">
        <v>584</v>
      </c>
      <c r="P23" s="174" t="s">
        <v>585</v>
      </c>
    </row>
    <row r="24" spans="1:16" ht="14.5">
      <c r="A24">
        <v>50</v>
      </c>
      <c r="B24" s="4">
        <v>10000</v>
      </c>
      <c r="C24">
        <v>50</v>
      </c>
      <c r="E24" t="s">
        <v>151</v>
      </c>
      <c r="F24" t="s">
        <v>586</v>
      </c>
      <c r="H24" t="s">
        <v>570</v>
      </c>
      <c r="I24" t="s">
        <v>568</v>
      </c>
      <c r="K24" s="10">
        <v>219000</v>
      </c>
      <c r="L24">
        <v>22</v>
      </c>
      <c r="M24">
        <f>(K24/22)*'EPA Emission Factors'!$B$42*'Unit Conversions'!$C$11</f>
        <v>96.315801818181797</v>
      </c>
      <c r="N24">
        <f>((K24/L26)*30*1/1000*'EPA Emission Factors'!$D$327*'Unit Conversions'!$C$13)+((K24/L26)*30*1/1000*'EPA Emission Factors'!$E$327*'Unit Conversions'!$C$13*GWP!$C$6)+((K24/L26)*30*1/1000*'EPA Emission Factors'!$G$327*'Unit Conversions'!C$13*GWP!$C$7)</f>
        <v>17.86386285</v>
      </c>
      <c r="O24" s="174">
        <f>(($M$24-$N$24)*5*$A$24*0.25)+(($M$24-$N$24)*4*$A$24*0.25)+(($M$24-$N$24)*3*$A$24*0.25)+(($M$24-$N$24)*2*$A$24*0.25)</f>
        <v>13729.089319431814</v>
      </c>
      <c r="P24" s="174">
        <f>(($M$24-$N$24)*20*$A$24)+O24</f>
        <v>92181.028287613619</v>
      </c>
    </row>
    <row r="25" spans="1:16" ht="14.5">
      <c r="B25" s="4"/>
      <c r="K25" s="10"/>
      <c r="O25" s="165"/>
      <c r="P25" s="165"/>
    </row>
    <row r="26" spans="1:16" ht="14.5">
      <c r="A26" t="s">
        <v>587</v>
      </c>
      <c r="K26" t="s">
        <v>588</v>
      </c>
      <c r="L26">
        <v>100</v>
      </c>
    </row>
    <row r="27" spans="1:16" ht="14.5">
      <c r="A27" s="232" t="s">
        <v>589</v>
      </c>
      <c r="B27" t="s">
        <v>590</v>
      </c>
    </row>
    <row r="28" spans="1:16" ht="14.5">
      <c r="A28">
        <f>24*365</f>
        <v>8760</v>
      </c>
      <c r="B28" t="s">
        <v>591</v>
      </c>
    </row>
    <row r="29" spans="1:16" ht="14.5">
      <c r="A29">
        <f>A28/8</f>
        <v>1095</v>
      </c>
      <c r="B29" t="s">
        <v>592</v>
      </c>
    </row>
    <row r="30" spans="1:16" ht="14.5">
      <c r="A30">
        <f>A29*200</f>
        <v>219000</v>
      </c>
      <c r="B30" t="s">
        <v>593</v>
      </c>
    </row>
    <row r="31" spans="1:16" ht="14.5">
      <c r="A31" s="232" t="s">
        <v>594</v>
      </c>
      <c r="B31" t="s">
        <v>595</v>
      </c>
    </row>
    <row r="32" spans="1:16" ht="14.5">
      <c r="A32" s="232"/>
    </row>
    <row r="33" spans="1:16" ht="14.5">
      <c r="A33" s="165" t="s">
        <v>596</v>
      </c>
      <c r="B33" s="165" t="s">
        <v>597</v>
      </c>
    </row>
    <row r="34" spans="1:16" ht="14.5">
      <c r="A34" t="s">
        <v>47</v>
      </c>
      <c r="B34" t="s">
        <v>579</v>
      </c>
      <c r="C34" t="s">
        <v>556</v>
      </c>
      <c r="E34" t="s">
        <v>551</v>
      </c>
      <c r="F34" t="s">
        <v>580</v>
      </c>
      <c r="H34" t="s">
        <v>557</v>
      </c>
      <c r="I34" t="s">
        <v>559</v>
      </c>
      <c r="K34" t="s">
        <v>598</v>
      </c>
      <c r="L34" t="s">
        <v>583</v>
      </c>
      <c r="M34" t="s">
        <v>599</v>
      </c>
      <c r="O34" s="174" t="s">
        <v>584</v>
      </c>
      <c r="P34" s="174" t="s">
        <v>585</v>
      </c>
    </row>
    <row r="35" spans="1:16" ht="14.5">
      <c r="A35" t="s">
        <v>600</v>
      </c>
      <c r="B35" s="4">
        <v>100000</v>
      </c>
      <c r="C35">
        <v>25</v>
      </c>
      <c r="E35" t="s">
        <v>601</v>
      </c>
      <c r="F35" t="s">
        <v>568</v>
      </c>
      <c r="H35" t="s">
        <v>602</v>
      </c>
      <c r="I35">
        <v>0</v>
      </c>
      <c r="K35">
        <f>C38*1/1000*'EPA Emission Factors'!$D$327*'Unit Conversions'!$C$13</f>
        <v>242.73000000000002</v>
      </c>
      <c r="L35">
        <v>0</v>
      </c>
      <c r="M35">
        <f>K35-L35</f>
        <v>242.73000000000002</v>
      </c>
      <c r="O35" s="174">
        <f>(M35*5*B38*0.25)+(M35*4*B38*0.25)+(M35*3*B38*0.25)+(M35*2*B38*0.25)</f>
        <v>16991.100000000002</v>
      </c>
      <c r="P35" s="174">
        <f>(M35*20)+O35</f>
        <v>21845.700000000004</v>
      </c>
    </row>
    <row r="36" spans="1:16" ht="14.5">
      <c r="A36" t="s">
        <v>603</v>
      </c>
      <c r="B36" s="4">
        <v>10000</v>
      </c>
      <c r="C36">
        <v>10</v>
      </c>
      <c r="E36" t="s">
        <v>604</v>
      </c>
      <c r="F36" t="s">
        <v>568</v>
      </c>
      <c r="H36" t="s">
        <v>602</v>
      </c>
      <c r="I36">
        <v>0</v>
      </c>
      <c r="K36">
        <f>L45*'EPA Emission Factors'!$B$43*'Unit Conversions'!$C$11</f>
        <v>115.03451808</v>
      </c>
      <c r="L36">
        <v>0</v>
      </c>
      <c r="M36">
        <f>K36-L36</f>
        <v>115.03451808</v>
      </c>
      <c r="O36" s="174">
        <f>(M36*5*B39*0.25)+(M36*4*B39*0.25)+(M36*3*B39*0.25)+(M36*2*B39*0.25)</f>
        <v>20131.040664</v>
      </c>
      <c r="P36" s="174">
        <f>(M36*20)+O36</f>
        <v>22431.731025599998</v>
      </c>
    </row>
    <row r="37" spans="1:16" ht="14.5"/>
    <row r="38" spans="1:16" ht="14.5">
      <c r="A38" t="s">
        <v>605</v>
      </c>
      <c r="B38" s="178">
        <f>2000000/B35</f>
        <v>20</v>
      </c>
      <c r="C38">
        <f>B38*45000</f>
        <v>900000</v>
      </c>
      <c r="D38" t="s">
        <v>509</v>
      </c>
      <c r="E38" t="s">
        <v>606</v>
      </c>
      <c r="F38" t="s">
        <v>617</v>
      </c>
    </row>
    <row r="39" spans="1:16" ht="14.5">
      <c r="A39" t="s">
        <v>607</v>
      </c>
      <c r="B39" s="178">
        <f>500000/B36</f>
        <v>50</v>
      </c>
      <c r="C39">
        <f>B39*1000</f>
        <v>50000</v>
      </c>
      <c r="D39" t="s">
        <v>509</v>
      </c>
      <c r="F39">
        <f>102/1000000</f>
        <v>1.02E-4</v>
      </c>
    </row>
    <row r="42" spans="1:16" ht="15" customHeight="1">
      <c r="J42" t="s">
        <v>610</v>
      </c>
    </row>
    <row r="43" spans="1:16" ht="15" customHeight="1">
      <c r="J43" t="s">
        <v>611</v>
      </c>
      <c r="L43" t="s">
        <v>612</v>
      </c>
    </row>
    <row r="44" spans="1:16" ht="15" customHeight="1">
      <c r="J44" t="s">
        <v>613</v>
      </c>
      <c r="L44">
        <v>144</v>
      </c>
    </row>
    <row r="45" spans="1:16" ht="15" customHeight="1">
      <c r="J45" t="s">
        <v>614</v>
      </c>
      <c r="L45">
        <v>10224</v>
      </c>
    </row>
    <row r="46" spans="1:16" ht="15" customHeight="1">
      <c r="J46" t="s">
        <v>615</v>
      </c>
      <c r="L46">
        <v>50</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52A30-125B-4C6C-9118-6DD08D4331CA}">
  <dimension ref="A1:R42"/>
  <sheetViews>
    <sheetView topLeftCell="A23" workbookViewId="0">
      <selection activeCell="F36" sqref="F36"/>
    </sheetView>
  </sheetViews>
  <sheetFormatPr defaultRowHeight="14.5"/>
  <cols>
    <col min="1" max="1" width="52.453125" customWidth="1"/>
    <col min="2" max="2" width="21.1796875" customWidth="1"/>
    <col min="3" max="3" width="22.81640625" customWidth="1"/>
    <col min="4" max="4" width="18.453125" customWidth="1"/>
    <col min="5" max="5" width="16.7265625" customWidth="1"/>
    <col min="6" max="6" width="22.54296875" customWidth="1"/>
    <col min="7" max="7" width="14.26953125" customWidth="1"/>
    <col min="8" max="8" width="18.7265625" customWidth="1"/>
    <col min="9" max="9" width="13.81640625" customWidth="1"/>
    <col min="10" max="10" width="17.81640625" customWidth="1"/>
    <col min="11" max="11" width="15.54296875" customWidth="1"/>
    <col min="12" max="12" width="13.1796875" customWidth="1"/>
    <col min="13" max="13" width="17" customWidth="1"/>
    <col min="14" max="14" width="24.81640625" customWidth="1"/>
    <col min="15" max="15" width="16.54296875" customWidth="1"/>
    <col min="16" max="16" width="4.453125" customWidth="1"/>
    <col min="17" max="17" width="29.26953125" customWidth="1"/>
    <col min="18" max="18" width="25.7265625" customWidth="1"/>
  </cols>
  <sheetData>
    <row r="1" spans="1:18">
      <c r="A1" s="219" t="s">
        <v>618</v>
      </c>
    </row>
    <row r="4" spans="1:18" ht="58">
      <c r="A4" s="176"/>
      <c r="B4" s="176" t="s">
        <v>540</v>
      </c>
      <c r="C4" s="176" t="s">
        <v>541</v>
      </c>
      <c r="D4" s="176" t="s">
        <v>523</v>
      </c>
      <c r="E4" s="176" t="s">
        <v>524</v>
      </c>
      <c r="F4" s="176" t="s">
        <v>525</v>
      </c>
      <c r="G4" s="176" t="s">
        <v>526</v>
      </c>
      <c r="H4" s="1"/>
      <c r="I4" s="176" t="s">
        <v>527</v>
      </c>
      <c r="J4" s="176" t="s">
        <v>528</v>
      </c>
      <c r="K4" s="176" t="s">
        <v>543</v>
      </c>
    </row>
    <row r="5" spans="1:18">
      <c r="A5" s="1" t="s">
        <v>616</v>
      </c>
      <c r="B5" s="3">
        <v>18000000</v>
      </c>
      <c r="C5" s="3"/>
      <c r="D5" s="3">
        <v>18000000</v>
      </c>
      <c r="E5" s="179">
        <f>Q13</f>
        <v>32823.440000000002</v>
      </c>
      <c r="F5" s="179">
        <f>R13</f>
        <v>113511.64000000001</v>
      </c>
      <c r="G5" s="3">
        <f>D5/F5</f>
        <v>158.57404579829873</v>
      </c>
      <c r="H5" s="1"/>
      <c r="I5" s="1">
        <f>(E5/'Unit Conversions'!$C$12)/'Unit Conversions'!$B$58</f>
        <v>2.9785335753176045E-2</v>
      </c>
      <c r="J5" s="1">
        <f>(F5/'Unit Conversions'!$C$12)/'Unit Conversions'!$B$58</f>
        <v>0.10300511796733212</v>
      </c>
      <c r="K5" s="177">
        <f>D5/J5</f>
        <v>174748598.46972522</v>
      </c>
    </row>
    <row r="6" spans="1:18">
      <c r="A6" t="s">
        <v>619</v>
      </c>
      <c r="B6" s="4">
        <v>4000000</v>
      </c>
    </row>
    <row r="7" spans="1:18">
      <c r="A7" t="s">
        <v>620</v>
      </c>
      <c r="B7" s="180">
        <f>L36+L37</f>
        <v>0</v>
      </c>
    </row>
    <row r="8" spans="1:18">
      <c r="A8" t="s">
        <v>621</v>
      </c>
      <c r="B8" s="180">
        <f>L38+L39</f>
        <v>0</v>
      </c>
    </row>
    <row r="10" spans="1:18">
      <c r="A10" s="165" t="s">
        <v>622</v>
      </c>
    </row>
    <row r="12" spans="1:18" s="165" customFormat="1" ht="87">
      <c r="A12" s="165" t="s">
        <v>623</v>
      </c>
      <c r="B12" s="165" t="s">
        <v>579</v>
      </c>
      <c r="C12" s="165" t="s">
        <v>556</v>
      </c>
      <c r="D12" s="165" t="s">
        <v>624</v>
      </c>
      <c r="E12" s="165" t="s">
        <v>551</v>
      </c>
      <c r="F12" s="165" t="s">
        <v>580</v>
      </c>
      <c r="H12" s="165" t="s">
        <v>557</v>
      </c>
      <c r="I12" s="166" t="s">
        <v>559</v>
      </c>
      <c r="K12" s="166" t="s">
        <v>581</v>
      </c>
      <c r="L12" s="166" t="s">
        <v>625</v>
      </c>
      <c r="M12" s="166" t="s">
        <v>626</v>
      </c>
      <c r="N12" s="166" t="s">
        <v>627</v>
      </c>
      <c r="O12" s="166" t="s">
        <v>628</v>
      </c>
      <c r="Q12" s="176" t="s">
        <v>629</v>
      </c>
      <c r="R12" s="176" t="s">
        <v>630</v>
      </c>
    </row>
    <row r="13" spans="1:18">
      <c r="A13" t="s">
        <v>631</v>
      </c>
      <c r="B13" s="4">
        <v>10000</v>
      </c>
      <c r="C13">
        <v>14</v>
      </c>
      <c r="D13" s="178">
        <v>200</v>
      </c>
      <c r="E13" t="s">
        <v>632</v>
      </c>
      <c r="F13" t="s">
        <v>633</v>
      </c>
      <c r="H13" t="s">
        <v>634</v>
      </c>
      <c r="I13" t="s">
        <v>633</v>
      </c>
      <c r="K13" s="10">
        <v>11895</v>
      </c>
      <c r="L13">
        <v>22</v>
      </c>
      <c r="M13" s="218">
        <v>6.4</v>
      </c>
      <c r="N13">
        <v>1</v>
      </c>
      <c r="O13">
        <v>2.6</v>
      </c>
      <c r="Q13" s="182">
        <f>((M20-N20)*D14*0.2*5)+((M20-N20)*D14*0.3*4)+((M20-N20)*D14*0.5*3)+((M13-N13)*(D13+D15+D17)*0.2*5)+((M13-N13)*(D13+D15+D17)*0.3*4)+((M13-N13)*(D13+D15+D17)*0.5*3)+((M13-O13)*(D16+D18)*0.2*5)+((M13-O13)*(D16+D18)*0.3*4)+((M13-O13)*(D16+D18)*0.5*3)</f>
        <v>32823.440000000002</v>
      </c>
      <c r="R13" s="174">
        <f>Q13+((M20-N20)*(D14)*(C13-5))+((M13-N13)*(D13+D15+D17)*(C13-5))+((M13-O13)*(D16+D18)*(C13-4))</f>
        <v>113511.64000000001</v>
      </c>
    </row>
    <row r="14" spans="1:18">
      <c r="A14" t="s">
        <v>635</v>
      </c>
      <c r="B14" s="4">
        <v>10000</v>
      </c>
      <c r="C14">
        <v>14</v>
      </c>
      <c r="D14" s="178">
        <v>200</v>
      </c>
      <c r="E14" t="s">
        <v>632</v>
      </c>
      <c r="H14" t="s">
        <v>634</v>
      </c>
      <c r="I14" t="s">
        <v>636</v>
      </c>
      <c r="K14" s="10"/>
      <c r="M14" s="163"/>
      <c r="Q14" s="217"/>
      <c r="R14" s="165"/>
    </row>
    <row r="15" spans="1:18">
      <c r="A15" t="s">
        <v>637</v>
      </c>
      <c r="B15" s="4">
        <v>10000</v>
      </c>
      <c r="C15">
        <v>14</v>
      </c>
      <c r="D15" s="178">
        <v>345</v>
      </c>
      <c r="E15" t="s">
        <v>632</v>
      </c>
      <c r="H15" t="s">
        <v>634</v>
      </c>
      <c r="I15" t="s">
        <v>638</v>
      </c>
      <c r="M15" s="163"/>
    </row>
    <row r="16" spans="1:18">
      <c r="A16" t="s">
        <v>639</v>
      </c>
      <c r="B16" s="4">
        <v>4500</v>
      </c>
      <c r="C16">
        <v>14</v>
      </c>
      <c r="D16" s="178">
        <v>70</v>
      </c>
      <c r="E16" t="s">
        <v>632</v>
      </c>
      <c r="H16" t="s">
        <v>640</v>
      </c>
      <c r="M16" s="163"/>
      <c r="R16" s="163"/>
    </row>
    <row r="17" spans="1:18">
      <c r="A17" t="s">
        <v>641</v>
      </c>
      <c r="B17" s="4">
        <v>5000</v>
      </c>
      <c r="C17">
        <v>14</v>
      </c>
      <c r="D17" s="178">
        <v>752</v>
      </c>
      <c r="E17" t="s">
        <v>632</v>
      </c>
      <c r="H17" t="s">
        <v>634</v>
      </c>
      <c r="M17" s="163"/>
      <c r="R17" s="163"/>
    </row>
    <row r="18" spans="1:18">
      <c r="A18" t="s">
        <v>642</v>
      </c>
      <c r="B18" s="4">
        <v>3000</v>
      </c>
      <c r="C18">
        <v>14</v>
      </c>
      <c r="D18" s="178">
        <v>153</v>
      </c>
      <c r="E18" t="s">
        <v>632</v>
      </c>
      <c r="H18" t="s">
        <v>640</v>
      </c>
      <c r="M18" s="163"/>
      <c r="R18" s="163"/>
    </row>
    <row r="19" spans="1:18" ht="87">
      <c r="C19" s="165" t="s">
        <v>643</v>
      </c>
      <c r="D19" s="181">
        <f>SUM(D13:D18)</f>
        <v>1720</v>
      </c>
      <c r="L19" s="165"/>
      <c r="M19" s="166" t="s">
        <v>644</v>
      </c>
      <c r="N19" s="166" t="s">
        <v>645</v>
      </c>
      <c r="O19" s="166"/>
    </row>
    <row r="20" spans="1:18">
      <c r="L20" s="165"/>
      <c r="M20">
        <v>6.7</v>
      </c>
      <c r="N20">
        <v>1.6</v>
      </c>
    </row>
    <row r="21" spans="1:18">
      <c r="L21" s="165"/>
      <c r="N21" s="165"/>
    </row>
    <row r="24" spans="1:18">
      <c r="A24" t="s">
        <v>646</v>
      </c>
      <c r="B24" t="s">
        <v>579</v>
      </c>
      <c r="C24" t="s">
        <v>556</v>
      </c>
    </row>
    <row r="25" spans="1:18">
      <c r="A25">
        <v>1</v>
      </c>
      <c r="B25" s="4">
        <v>2000000</v>
      </c>
      <c r="C25">
        <v>5</v>
      </c>
    </row>
    <row r="27" spans="1:18">
      <c r="A27" t="s">
        <v>647</v>
      </c>
      <c r="B27" t="s">
        <v>579</v>
      </c>
      <c r="C27" t="s">
        <v>556</v>
      </c>
    </row>
    <row r="28" spans="1:18">
      <c r="A28">
        <v>5</v>
      </c>
      <c r="B28" s="4">
        <v>200000</v>
      </c>
      <c r="C28">
        <v>5</v>
      </c>
    </row>
    <row r="29" spans="1:18" ht="51.75" customHeight="1">
      <c r="A29" s="325" t="s">
        <v>648</v>
      </c>
      <c r="B29" s="325"/>
      <c r="C29" s="325"/>
      <c r="D29" s="325"/>
    </row>
    <row r="30" spans="1:18">
      <c r="A30" s="199" t="s">
        <v>34</v>
      </c>
    </row>
    <row r="31" spans="1:18">
      <c r="A31" s="200" t="s">
        <v>649</v>
      </c>
      <c r="B31" s="201" t="s">
        <v>650</v>
      </c>
      <c r="C31" s="233" t="s">
        <v>651</v>
      </c>
      <c r="D31" s="201" t="s">
        <v>96</v>
      </c>
    </row>
    <row r="32" spans="1:18" ht="58">
      <c r="A32" s="202" t="s">
        <v>652</v>
      </c>
      <c r="B32" s="204">
        <v>10000</v>
      </c>
      <c r="C32" s="234">
        <v>345</v>
      </c>
      <c r="D32" s="203" t="s">
        <v>653</v>
      </c>
    </row>
    <row r="33" spans="1:12">
      <c r="A33" s="202" t="s">
        <v>654</v>
      </c>
      <c r="B33" s="204">
        <v>4500</v>
      </c>
      <c r="C33" s="234">
        <v>70</v>
      </c>
      <c r="D33" s="203" t="s">
        <v>34</v>
      </c>
    </row>
    <row r="34" spans="1:12">
      <c r="A34" s="202" t="s">
        <v>655</v>
      </c>
      <c r="B34" s="204">
        <v>5000</v>
      </c>
      <c r="C34" s="234">
        <v>752</v>
      </c>
      <c r="D34" s="203" t="s">
        <v>34</v>
      </c>
    </row>
    <row r="35" spans="1:12">
      <c r="A35" s="202" t="s">
        <v>656</v>
      </c>
      <c r="B35" s="204">
        <v>3000</v>
      </c>
      <c r="C35" s="234">
        <v>153</v>
      </c>
      <c r="D35" s="203" t="s">
        <v>34</v>
      </c>
    </row>
    <row r="36" spans="1:12" ht="29">
      <c r="A36" s="202" t="s">
        <v>657</v>
      </c>
      <c r="B36" s="204">
        <v>10000</v>
      </c>
      <c r="C36" s="234">
        <v>400</v>
      </c>
      <c r="D36" s="203" t="s">
        <v>658</v>
      </c>
      <c r="F36" s="5"/>
      <c r="G36" s="5"/>
      <c r="I36" s="5"/>
      <c r="J36" s="4"/>
      <c r="L36" s="4"/>
    </row>
    <row r="37" spans="1:12">
      <c r="A37" s="205" t="s">
        <v>659</v>
      </c>
      <c r="B37" s="206" t="s">
        <v>34</v>
      </c>
      <c r="C37" s="235">
        <f>SUM(C32:C36)</f>
        <v>1720</v>
      </c>
      <c r="D37" s="203" t="s">
        <v>34</v>
      </c>
      <c r="I37" s="5"/>
      <c r="L37" s="4"/>
    </row>
    <row r="38" spans="1:12">
      <c r="A38" s="199" t="s">
        <v>34</v>
      </c>
      <c r="I38" s="5"/>
      <c r="L38" s="4"/>
    </row>
    <row r="39" spans="1:12" ht="29">
      <c r="A39" s="207" t="s">
        <v>660</v>
      </c>
      <c r="I39" s="5"/>
      <c r="L39" s="4"/>
    </row>
    <row r="40" spans="1:12">
      <c r="A40" s="199" t="s">
        <v>661</v>
      </c>
    </row>
    <row r="41" spans="1:12">
      <c r="A41" s="199" t="s">
        <v>662</v>
      </c>
    </row>
    <row r="42" spans="1:12" ht="43.5">
      <c r="A42" s="207" t="s">
        <v>663</v>
      </c>
    </row>
  </sheetData>
  <mergeCells count="1">
    <mergeCell ref="A29:D29"/>
  </mergeCells>
  <hyperlinks>
    <hyperlink ref="A39" r:id="rId1" xr:uid="{2B5CE359-09AE-4C0B-BB82-C5D8B8AB6D4F}"/>
    <hyperlink ref="A42" r:id="rId2" xr:uid="{9966D908-9D43-4835-BAA0-D49D71D9115A}"/>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E0E9B-F628-4768-8FC4-A0B611615D6F}">
  <dimension ref="A1:R53"/>
  <sheetViews>
    <sheetView topLeftCell="A44" workbookViewId="0">
      <selection activeCell="A56" sqref="A56"/>
    </sheetView>
  </sheetViews>
  <sheetFormatPr defaultRowHeight="14.5"/>
  <cols>
    <col min="1" max="1" width="46" customWidth="1"/>
    <col min="2" max="2" width="27.7265625" customWidth="1"/>
    <col min="3" max="3" width="23.1796875" customWidth="1"/>
    <col min="4" max="4" width="15.54296875" customWidth="1"/>
    <col min="5" max="5" width="18.26953125" customWidth="1"/>
    <col min="6" max="6" width="22.26953125" customWidth="1"/>
    <col min="7" max="7" width="21.26953125" customWidth="1"/>
    <col min="8" max="8" width="24.7265625" customWidth="1"/>
    <col min="9" max="9" width="26.1796875" customWidth="1"/>
    <col min="10" max="10" width="18.453125" customWidth="1"/>
    <col min="11" max="11" width="24.81640625" customWidth="1"/>
    <col min="12" max="12" width="15.26953125" customWidth="1"/>
    <col min="13" max="13" width="32.1796875" customWidth="1"/>
    <col min="14" max="14" width="28.1796875" customWidth="1"/>
    <col min="15" max="16" width="3.81640625" customWidth="1"/>
    <col min="17" max="17" width="41.7265625" customWidth="1"/>
    <col min="18" max="18" width="37.54296875" customWidth="1"/>
  </cols>
  <sheetData>
    <row r="1" spans="1:18">
      <c r="A1" s="170" t="s">
        <v>664</v>
      </c>
      <c r="B1" t="s">
        <v>665</v>
      </c>
    </row>
    <row r="2" spans="1:18">
      <c r="A2" s="170" t="s">
        <v>666</v>
      </c>
    </row>
    <row r="3" spans="1:18">
      <c r="A3" s="208"/>
    </row>
    <row r="4" spans="1:18" ht="58">
      <c r="A4" s="176"/>
      <c r="B4" s="176" t="s">
        <v>540</v>
      </c>
      <c r="C4" s="176" t="s">
        <v>541</v>
      </c>
      <c r="D4" s="176" t="s">
        <v>523</v>
      </c>
      <c r="E4" s="176" t="s">
        <v>524</v>
      </c>
      <c r="F4" s="176" t="s">
        <v>525</v>
      </c>
      <c r="G4" s="176" t="s">
        <v>526</v>
      </c>
      <c r="I4" s="176" t="s">
        <v>527</v>
      </c>
      <c r="J4" s="176" t="s">
        <v>528</v>
      </c>
      <c r="K4" s="176" t="s">
        <v>543</v>
      </c>
    </row>
    <row r="5" spans="1:18">
      <c r="A5" s="1" t="s">
        <v>616</v>
      </c>
      <c r="B5" s="3">
        <v>5000000</v>
      </c>
      <c r="C5" s="3"/>
      <c r="D5" s="3">
        <f>B5+C5</f>
        <v>5000000</v>
      </c>
      <c r="E5" s="1">
        <f>Q12+Q19+Q25</f>
        <v>27434.312561538463</v>
      </c>
      <c r="F5" s="1">
        <f>R12+R19+R25</f>
        <v>207831.93305384618</v>
      </c>
      <c r="G5" s="3">
        <f>D5/F5</f>
        <v>24.057900662958151</v>
      </c>
      <c r="I5" s="1">
        <f>(E5/'Unit Conversions'!$C$12)/'Unit Conversions'!$B$58</f>
        <v>2.4895020473265392E-2</v>
      </c>
      <c r="J5" s="1">
        <f>(F5/'Unit Conversions'!$C$12)/'Unit Conversions'!$B$58</f>
        <v>0.18859522055702918</v>
      </c>
      <c r="K5" s="177">
        <f>D5/J5</f>
        <v>26511806.530579884</v>
      </c>
    </row>
    <row r="6" spans="1:18">
      <c r="B6" t="s">
        <v>667</v>
      </c>
    </row>
    <row r="7" spans="1:18">
      <c r="B7" t="s">
        <v>668</v>
      </c>
    </row>
    <row r="9" spans="1:18">
      <c r="A9" s="165" t="s">
        <v>622</v>
      </c>
    </row>
    <row r="11" spans="1:18" ht="43.5">
      <c r="A11" t="s">
        <v>669</v>
      </c>
      <c r="B11" t="s">
        <v>670</v>
      </c>
      <c r="C11" t="s">
        <v>556</v>
      </c>
      <c r="E11" t="s">
        <v>551</v>
      </c>
      <c r="F11" t="s">
        <v>580</v>
      </c>
      <c r="H11" t="s">
        <v>557</v>
      </c>
      <c r="I11" t="s">
        <v>559</v>
      </c>
      <c r="K11" t="s">
        <v>581</v>
      </c>
      <c r="L11" t="s">
        <v>671</v>
      </c>
      <c r="M11" s="161" t="s">
        <v>672</v>
      </c>
      <c r="N11" s="161" t="s">
        <v>673</v>
      </c>
      <c r="Q11" s="176" t="s">
        <v>629</v>
      </c>
      <c r="R11" s="176" t="s">
        <v>630</v>
      </c>
    </row>
    <row r="12" spans="1:18">
      <c r="A12" s="164">
        <v>11</v>
      </c>
      <c r="B12" s="4">
        <v>200000</v>
      </c>
      <c r="C12">
        <v>14</v>
      </c>
      <c r="E12" t="s">
        <v>117</v>
      </c>
      <c r="F12" t="s">
        <v>586</v>
      </c>
      <c r="H12" t="s">
        <v>570</v>
      </c>
      <c r="I12" t="s">
        <v>586</v>
      </c>
      <c r="K12" s="10">
        <v>77896</v>
      </c>
      <c r="L12">
        <v>6.5</v>
      </c>
      <c r="M12" s="178">
        <v>165</v>
      </c>
      <c r="N12">
        <v>34</v>
      </c>
      <c r="Q12" s="174">
        <f>((M12-N12)*(A12*0.2*5))+((M12-N12)*(A12*0.3*4))+((M12-N12)*(A12*0.5*3))</f>
        <v>5331.7</v>
      </c>
      <c r="R12" s="174">
        <f>Q12+((M12-N12)*A12*(C12-5))</f>
        <v>18300.7</v>
      </c>
    </row>
    <row r="13" spans="1:18">
      <c r="I13" t="s">
        <v>636</v>
      </c>
      <c r="M13" s="163"/>
    </row>
    <row r="14" spans="1:18">
      <c r="B14" s="173"/>
      <c r="I14" t="s">
        <v>674</v>
      </c>
      <c r="M14" s="163"/>
      <c r="R14" s="163"/>
    </row>
    <row r="15" spans="1:18">
      <c r="B15" s="173"/>
      <c r="L15" s="165"/>
      <c r="N15" s="165"/>
    </row>
    <row r="16" spans="1:18">
      <c r="L16" s="165"/>
      <c r="N16" s="165"/>
    </row>
    <row r="17" spans="1:18">
      <c r="A17" s="208"/>
      <c r="L17" s="165"/>
      <c r="N17" s="165"/>
    </row>
    <row r="18" spans="1:18" ht="43.5">
      <c r="A18" t="s">
        <v>675</v>
      </c>
      <c r="B18" t="s">
        <v>670</v>
      </c>
      <c r="C18" t="s">
        <v>556</v>
      </c>
      <c r="E18" t="s">
        <v>551</v>
      </c>
      <c r="F18" t="s">
        <v>580</v>
      </c>
      <c r="H18" t="s">
        <v>557</v>
      </c>
      <c r="I18" t="s">
        <v>559</v>
      </c>
      <c r="K18" t="s">
        <v>581</v>
      </c>
      <c r="L18" t="s">
        <v>671</v>
      </c>
      <c r="M18" s="161" t="s">
        <v>672</v>
      </c>
      <c r="N18" s="161" t="s">
        <v>673</v>
      </c>
      <c r="Q18" s="176" t="s">
        <v>629</v>
      </c>
      <c r="R18" s="176" t="s">
        <v>630</v>
      </c>
    </row>
    <row r="19" spans="1:18">
      <c r="A19" s="164">
        <v>46</v>
      </c>
      <c r="B19" s="4">
        <v>50000</v>
      </c>
      <c r="C19">
        <v>10</v>
      </c>
      <c r="E19" t="s">
        <v>151</v>
      </c>
      <c r="F19" t="s">
        <v>586</v>
      </c>
      <c r="H19" t="s">
        <v>570</v>
      </c>
      <c r="I19" t="s">
        <v>586</v>
      </c>
      <c r="K19" s="10">
        <v>12130</v>
      </c>
      <c r="L19">
        <v>13</v>
      </c>
      <c r="M19" s="163">
        <v>11</v>
      </c>
      <c r="N19">
        <v>2.7</v>
      </c>
      <c r="Q19" s="174">
        <f>((M19-N19)*(A19*0.2*5))+((M19-N19)*(A19*0.3*4))+((M19-N19)*(A19*0.5*3))</f>
        <v>1412.66</v>
      </c>
      <c r="R19" s="174">
        <f>Q19+((M19-N19)*A19*(C19-5))</f>
        <v>3321.66</v>
      </c>
    </row>
    <row r="20" spans="1:18">
      <c r="I20" t="s">
        <v>636</v>
      </c>
      <c r="M20" s="163"/>
    </row>
    <row r="21" spans="1:18">
      <c r="I21" t="s">
        <v>674</v>
      </c>
      <c r="M21" s="163"/>
      <c r="R21" s="163"/>
    </row>
    <row r="22" spans="1:18">
      <c r="L22" s="165"/>
      <c r="N22" s="165"/>
    </row>
    <row r="23" spans="1:18">
      <c r="L23" s="165"/>
      <c r="N23" s="165"/>
    </row>
    <row r="24" spans="1:18" ht="29">
      <c r="A24" t="s">
        <v>676</v>
      </c>
      <c r="B24" t="s">
        <v>579</v>
      </c>
      <c r="C24" t="s">
        <v>556</v>
      </c>
      <c r="E24" t="s">
        <v>551</v>
      </c>
      <c r="F24" t="s">
        <v>580</v>
      </c>
      <c r="H24" t="s">
        <v>557</v>
      </c>
      <c r="I24" t="s">
        <v>559</v>
      </c>
      <c r="K24" t="s">
        <v>581</v>
      </c>
      <c r="L24" t="s">
        <v>582</v>
      </c>
      <c r="M24" s="161" t="s">
        <v>562</v>
      </c>
      <c r="N24" s="161" t="s">
        <v>677</v>
      </c>
      <c r="Q24" s="174" t="s">
        <v>584</v>
      </c>
      <c r="R24" s="174" t="s">
        <v>585</v>
      </c>
    </row>
    <row r="25" spans="1:18">
      <c r="A25" s="164">
        <v>10</v>
      </c>
      <c r="B25" s="4" t="s">
        <v>678</v>
      </c>
      <c r="C25">
        <v>50</v>
      </c>
      <c r="E25" t="s">
        <v>151</v>
      </c>
      <c r="F25" t="s">
        <v>586</v>
      </c>
      <c r="H25" t="s">
        <v>570</v>
      </c>
      <c r="I25" t="s">
        <v>568</v>
      </c>
      <c r="K25" s="10">
        <f>A30</f>
        <v>1752000</v>
      </c>
      <c r="L25">
        <v>13</v>
      </c>
      <c r="M25">
        <f>(K25/L25)*'EPA Emission Factors'!$B$42*'Unit Conversions'!$C$11</f>
        <v>1303.9677784615385</v>
      </c>
      <c r="N25">
        <f>(K25/L26)*100*1/1000*'EPA Emission Factors'!$D$327*'Unit Conversions'!$C$13</f>
        <v>472.51439999999997</v>
      </c>
      <c r="Q25" s="174">
        <f>($M$25-$N$28)*2.5*$A$25</f>
        <v>20689.952561538463</v>
      </c>
      <c r="R25" s="174">
        <f>Q25+($M$25-$N$28)*20*$A$25</f>
        <v>186209.57305384616</v>
      </c>
    </row>
    <row r="26" spans="1:18">
      <c r="K26" t="s">
        <v>679</v>
      </c>
      <c r="L26">
        <v>100</v>
      </c>
      <c r="N26">
        <f>((K25/L26)*100*1/1000*'EPA Emission Factors'!$E$327*GWP!$C$6*'Unit Conversions'!$C$13)</f>
        <v>1.7660159999999998</v>
      </c>
    </row>
    <row r="27" spans="1:18">
      <c r="A27" t="s">
        <v>680</v>
      </c>
      <c r="N27">
        <f>((K25/L26)*100*1/1000*'EPA Emission Factors'!$G$327*GWP!$C$7*'Unit Conversions'!$C$13)</f>
        <v>2.0892599999999999</v>
      </c>
    </row>
    <row r="28" spans="1:18">
      <c r="A28">
        <f>24*365</f>
        <v>8760</v>
      </c>
      <c r="B28" t="s">
        <v>591</v>
      </c>
      <c r="L28" s="165" t="s">
        <v>681</v>
      </c>
      <c r="N28" s="165">
        <f>SUM(N25:N27)</f>
        <v>476.36967599999997</v>
      </c>
    </row>
    <row r="29" spans="1:18">
      <c r="A29">
        <f>A28/8</f>
        <v>1095</v>
      </c>
    </row>
    <row r="30" spans="1:18">
      <c r="A30">
        <f>A29*1600</f>
        <v>1752000</v>
      </c>
      <c r="B30" t="s">
        <v>682</v>
      </c>
    </row>
    <row r="31" spans="1:18">
      <c r="A31" t="s">
        <v>683</v>
      </c>
      <c r="B31" t="s">
        <v>684</v>
      </c>
    </row>
    <row r="32" spans="1:18">
      <c r="A32" t="s">
        <v>685</v>
      </c>
    </row>
    <row r="33" spans="1:5">
      <c r="A33" s="171"/>
      <c r="B33" s="171"/>
      <c r="C33" s="171"/>
      <c r="D33" s="171"/>
      <c r="E33" s="171"/>
    </row>
    <row r="37" spans="1:5">
      <c r="A37" s="170" t="s">
        <v>686</v>
      </c>
    </row>
    <row r="38" spans="1:5">
      <c r="A38" t="s">
        <v>687</v>
      </c>
      <c r="B38" t="s">
        <v>688</v>
      </c>
      <c r="C38" t="s">
        <v>689</v>
      </c>
      <c r="D38" t="s">
        <v>690</v>
      </c>
    </row>
    <row r="39" spans="1:5" ht="35.25" customHeight="1">
      <c r="A39" t="s">
        <v>691</v>
      </c>
      <c r="B39" t="s">
        <v>692</v>
      </c>
      <c r="C39" t="s">
        <v>693</v>
      </c>
      <c r="D39" t="s">
        <v>694</v>
      </c>
    </row>
    <row r="40" spans="1:5" ht="45.75" customHeight="1">
      <c r="A40" t="s">
        <v>695</v>
      </c>
      <c r="B40" t="s">
        <v>696</v>
      </c>
      <c r="C40" t="s">
        <v>697</v>
      </c>
      <c r="D40" t="s">
        <v>698</v>
      </c>
    </row>
    <row r="41" spans="1:5">
      <c r="A41" t="s">
        <v>699</v>
      </c>
      <c r="B41" t="s">
        <v>700</v>
      </c>
      <c r="C41" t="s">
        <v>701</v>
      </c>
      <c r="D41" t="s">
        <v>702</v>
      </c>
    </row>
    <row r="42" spans="1:5" ht="37.5" customHeight="1">
      <c r="A42" t="s">
        <v>703</v>
      </c>
      <c r="B42" t="s">
        <v>704</v>
      </c>
      <c r="C42" t="s">
        <v>705</v>
      </c>
      <c r="D42" t="s">
        <v>706</v>
      </c>
    </row>
    <row r="43" spans="1:5" ht="45.75" customHeight="1">
      <c r="A43" t="s">
        <v>707</v>
      </c>
      <c r="B43" t="s">
        <v>708</v>
      </c>
      <c r="C43" t="s">
        <v>709</v>
      </c>
      <c r="D43" t="s">
        <v>710</v>
      </c>
    </row>
    <row r="46" spans="1:5" ht="58">
      <c r="A46" s="209" t="s">
        <v>711</v>
      </c>
    </row>
    <row r="47" spans="1:5">
      <c r="A47" s="209" t="s">
        <v>34</v>
      </c>
    </row>
    <row r="48" spans="1:5">
      <c r="A48" s="210" t="s">
        <v>649</v>
      </c>
      <c r="B48" s="211" t="s">
        <v>712</v>
      </c>
      <c r="C48" s="211" t="s">
        <v>713</v>
      </c>
      <c r="D48" s="211" t="s">
        <v>96</v>
      </c>
    </row>
    <row r="49" spans="1:4" ht="43.5">
      <c r="A49" s="212" t="s">
        <v>714</v>
      </c>
      <c r="B49" s="214">
        <v>50000</v>
      </c>
      <c r="C49" s="213">
        <v>46</v>
      </c>
      <c r="D49" s="213" t="s">
        <v>715</v>
      </c>
    </row>
    <row r="50" spans="1:4" ht="43.5">
      <c r="A50" s="212" t="s">
        <v>716</v>
      </c>
      <c r="B50" s="214">
        <v>200000</v>
      </c>
      <c r="C50" s="213">
        <v>11</v>
      </c>
      <c r="D50" s="213" t="s">
        <v>715</v>
      </c>
    </row>
    <row r="51" spans="1:4">
      <c r="A51" s="215" t="s">
        <v>659</v>
      </c>
      <c r="B51" s="216" t="s">
        <v>34</v>
      </c>
      <c r="C51" s="216">
        <v>57</v>
      </c>
      <c r="D51" s="213" t="s">
        <v>34</v>
      </c>
    </row>
    <row r="52" spans="1:4">
      <c r="A52" s="209" t="s">
        <v>34</v>
      </c>
    </row>
    <row r="53" spans="1:4" ht="29">
      <c r="A53" s="207" t="s">
        <v>717</v>
      </c>
    </row>
  </sheetData>
  <hyperlinks>
    <hyperlink ref="A1" r:id="rId1" xr:uid="{CBB6CBC7-BEE7-461A-9C61-2EEFAE666088}"/>
    <hyperlink ref="A2" r:id="rId2" xr:uid="{30C1868D-5E71-4129-B052-84782B4532B7}"/>
    <hyperlink ref="A37" r:id="rId3" xr:uid="{FAE6F7F1-7CC0-4676-BBA5-5FFA88F3F624}"/>
    <hyperlink ref="A53" r:id="rId4" xr:uid="{26EAF0F6-1083-478B-B87C-7A1CE120C67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b0cbb879-7dbf-4ec6-b582-a1fc135e6484">
      <Terms xmlns="http://schemas.microsoft.com/office/infopath/2007/PartnerControls"/>
    </lcf76f155ced4ddcb4097134ff3c332f>
    <TaxCatchAll xmlns="bf5db4fe-edfd-4879-9dd4-4c15e2ca2a7a" xsi:nil="true"/>
    <_ip_UnifiedCompliancePolicyProperties xmlns="http://schemas.microsoft.com/sharepoint/v3" xsi:nil="true"/>
    <SharedWithUsers xmlns="bf5db4fe-edfd-4879-9dd4-4c15e2ca2a7a">
      <UserInfo>
        <DisplayName>Knapp, Stacy R</DisplayName>
        <AccountId>1014</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CD3879D1B9CE4380FBB16293F54970" ma:contentTypeVersion="20" ma:contentTypeDescription="Create a new document." ma:contentTypeScope="" ma:versionID="e85abf9bf7790497770c9ae83ce28478">
  <xsd:schema xmlns:xsd="http://www.w3.org/2001/XMLSchema" xmlns:xs="http://www.w3.org/2001/XMLSchema" xmlns:p="http://schemas.microsoft.com/office/2006/metadata/properties" xmlns:ns1="http://schemas.microsoft.com/sharepoint/v3" xmlns:ns2="b0cbb879-7dbf-4ec6-b582-a1fc135e6484" xmlns:ns3="bf5db4fe-edfd-4879-9dd4-4c15e2ca2a7a" targetNamespace="http://schemas.microsoft.com/office/2006/metadata/properties" ma:root="true" ma:fieldsID="9ae1605ebd3bfa571641d713ea0a0810" ns1:_="" ns2:_="" ns3:_="">
    <xsd:import namespace="http://schemas.microsoft.com/sharepoint/v3"/>
    <xsd:import namespace="b0cbb879-7dbf-4ec6-b582-a1fc135e6484"/>
    <xsd:import namespace="bf5db4fe-edfd-4879-9dd4-4c15e2ca2a7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cbb879-7dbf-4ec6-b582-a1fc135e64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8e407dca-7e10-41d8-9780-494ed3966f6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f5db4fe-edfd-4879-9dd4-4c15e2ca2a7a"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f18e99d-8137-4a99-822d-efa562442bb9}" ma:internalName="TaxCatchAll" ma:showField="CatchAllData" ma:web="bf5db4fe-edfd-4879-9dd4-4c15e2ca2a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D8013F-8EA1-46C7-9713-D7C5ABF68F2C}">
  <ds:schemaRefs>
    <ds:schemaRef ds:uri="http://schemas.microsoft.com/office/2006/documentManagement/types"/>
    <ds:schemaRef ds:uri="http://purl.org/dc/terms/"/>
    <ds:schemaRef ds:uri="http://purl.org/dc/dcmitype/"/>
    <ds:schemaRef ds:uri="b0cbb879-7dbf-4ec6-b582-a1fc135e6484"/>
    <ds:schemaRef ds:uri="http://purl.org/dc/elements/1.1/"/>
    <ds:schemaRef ds:uri="http://schemas.microsoft.com/office/2006/metadata/properties"/>
    <ds:schemaRef ds:uri="http://schemas.microsoft.com/sharepoint/v3"/>
    <ds:schemaRef ds:uri="http://schemas.microsoft.com/office/infopath/2007/PartnerControls"/>
    <ds:schemaRef ds:uri="http://schemas.openxmlformats.org/package/2006/metadata/core-properties"/>
    <ds:schemaRef ds:uri="bf5db4fe-edfd-4879-9dd4-4c15e2ca2a7a"/>
    <ds:schemaRef ds:uri="http://www.w3.org/XML/1998/namespace"/>
  </ds:schemaRefs>
</ds:datastoreItem>
</file>

<file path=customXml/itemProps2.xml><?xml version="1.0" encoding="utf-8"?>
<ds:datastoreItem xmlns:ds="http://schemas.openxmlformats.org/officeDocument/2006/customXml" ds:itemID="{E08B79C1-1C83-4BFD-9F4C-5981B85693AC}">
  <ds:schemaRefs>
    <ds:schemaRef ds:uri="http://schemas.microsoft.com/sharepoint/v3/contenttype/forms"/>
  </ds:schemaRefs>
</ds:datastoreItem>
</file>

<file path=customXml/itemProps3.xml><?xml version="1.0" encoding="utf-8"?>
<ds:datastoreItem xmlns:ds="http://schemas.openxmlformats.org/officeDocument/2006/customXml" ds:itemID="{3D58DDFD-42D1-4DFE-9628-BC266737E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0cbb879-7dbf-4ec6-b582-a1fc135e6484"/>
    <ds:schemaRef ds:uri="bf5db4fe-edfd-4879-9dd4-4c15e2ca2a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GWP</vt:lpstr>
      <vt:lpstr>EPA Emission Factors</vt:lpstr>
      <vt:lpstr>Unit Conversions</vt:lpstr>
      <vt:lpstr>Heat Content</vt:lpstr>
      <vt:lpstr>Compiled GHG ER</vt:lpstr>
      <vt:lpstr>Muni Buildings</vt:lpstr>
      <vt:lpstr>Schools</vt:lpstr>
      <vt:lpstr>EV incentives</vt:lpstr>
      <vt:lpstr>MHD EV</vt:lpstr>
      <vt:lpstr>Rural Transit</vt:lpstr>
      <vt:lpstr>CAPs and HAPs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VanHook, Lucy</dc:creator>
  <cp:keywords/>
  <dc:description/>
  <cp:lastModifiedBy>Sally DelGreco</cp:lastModifiedBy>
  <cp:revision/>
  <dcterms:created xsi:type="dcterms:W3CDTF">2024-03-11T18:36:12Z</dcterms:created>
  <dcterms:modified xsi:type="dcterms:W3CDTF">2024-03-29T14:50:32Z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0x0101007DCD3879D1B9CE4380FBB16293F54970</vt:lpwstr>
  </property>
  <property fmtid="{D5CDD505-2E9C-101B-9397-08002B2CF9AE}" pid="3" name="MediaServiceImageTags">
    <vt:lpwstr/>
  </property>
</Properties>
</file>