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ehlera\Desktop\"/>
    </mc:Choice>
  </mc:AlternateContent>
  <xr:revisionPtr revIDLastSave="0" documentId="8_{B07650FF-8A00-4B60-BA4A-046928111A88}" xr6:coauthVersionLast="47" xr6:coauthVersionMax="47" xr10:uidLastSave="{00000000-0000-0000-0000-000000000000}"/>
  <bookViews>
    <workbookView xWindow="-14100" yWindow="-16425" windowWidth="29040" windowHeight="15840" xr2:uid="{C1D3C348-659F-4335-935F-15F3E7E2679E}"/>
  </bookViews>
  <sheets>
    <sheet name="Project Emissions" sheetId="1" r:id="rId1"/>
    <sheet name="Emission Factor Developmen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3" i="2" l="1"/>
  <c r="C52" i="2"/>
  <c r="C53" i="2" s="1"/>
  <c r="B52" i="2"/>
  <c r="B53" i="2" s="1"/>
  <c r="C46" i="2"/>
  <c r="D46" i="2" s="1"/>
  <c r="E46" i="2" s="1"/>
  <c r="B46" i="2"/>
  <c r="D45" i="2"/>
  <c r="E45" i="2" s="1"/>
  <c r="D44" i="2"/>
  <c r="E44" i="2" s="1"/>
  <c r="D43" i="2"/>
  <c r="E43" i="2" s="1"/>
  <c r="E42" i="2"/>
  <c r="D42" i="2"/>
  <c r="D41" i="2"/>
  <c r="E41" i="2" s="1"/>
  <c r="D20" i="2"/>
  <c r="E19" i="2"/>
  <c r="E20" i="2" s="1"/>
  <c r="D19" i="2"/>
  <c r="E18" i="2"/>
  <c r="D18" i="2"/>
  <c r="C18" i="2"/>
  <c r="B18" i="2"/>
  <c r="E17" i="2"/>
  <c r="D17" i="2"/>
  <c r="C17" i="2"/>
  <c r="B17" i="2"/>
  <c r="E16" i="2"/>
  <c r="D16" i="2"/>
  <c r="C16" i="2"/>
  <c r="B16" i="2"/>
  <c r="E15" i="2"/>
  <c r="D15" i="2"/>
  <c r="C15" i="2"/>
  <c r="B15" i="2"/>
  <c r="E14" i="2"/>
  <c r="D14" i="2"/>
  <c r="C14" i="2"/>
  <c r="B14" i="2"/>
  <c r="C13" i="2"/>
  <c r="Z93" i="1"/>
  <c r="Z92" i="1"/>
  <c r="Z91" i="1"/>
  <c r="Z98" i="1" s="1"/>
  <c r="Z90" i="1"/>
  <c r="Z89" i="1"/>
  <c r="Z97" i="1" s="1"/>
  <c r="Z88" i="1"/>
  <c r="Z87" i="1"/>
  <c r="Z96" i="1" s="1"/>
  <c r="Z86" i="1"/>
  <c r="Z95" i="1" s="1"/>
  <c r="F31" i="1"/>
  <c r="F14" i="1"/>
  <c r="G14" i="1" s="1"/>
  <c r="G13" i="1"/>
  <c r="H13" i="1" s="1"/>
  <c r="F13" i="1"/>
  <c r="F30" i="1" s="1"/>
  <c r="G4" i="1"/>
  <c r="H4" i="1" s="1"/>
  <c r="I4" i="1" s="1"/>
  <c r="J4" i="1" s="1"/>
  <c r="K4" i="1" s="1"/>
  <c r="L4" i="1" s="1"/>
  <c r="M4" i="1" s="1"/>
  <c r="N4" i="1" s="1"/>
  <c r="O4" i="1" s="1"/>
  <c r="P4" i="1" s="1"/>
  <c r="Q4" i="1" s="1"/>
  <c r="R4" i="1" s="1"/>
  <c r="S4" i="1" s="1"/>
  <c r="T4" i="1" s="1"/>
  <c r="U4" i="1" s="1"/>
  <c r="V4" i="1" s="1"/>
  <c r="W4" i="1" s="1"/>
  <c r="X4" i="1" s="1"/>
  <c r="Y4" i="1" s="1"/>
  <c r="F77" i="1" l="1"/>
  <c r="F75" i="1"/>
  <c r="F82" i="1" s="1"/>
  <c r="F76" i="1"/>
  <c r="F74" i="1"/>
  <c r="F72" i="1"/>
  <c r="F70" i="1"/>
  <c r="F79" i="1" s="1"/>
  <c r="F73" i="1"/>
  <c r="F81" i="1" s="1"/>
  <c r="F103" i="1" s="1"/>
  <c r="F71" i="1"/>
  <c r="F80" i="1" s="1"/>
  <c r="F102" i="1" s="1"/>
  <c r="F45" i="1"/>
  <c r="F43" i="1"/>
  <c r="F50" i="1" s="1"/>
  <c r="F40" i="1"/>
  <c r="F38" i="1"/>
  <c r="F39" i="1"/>
  <c r="F48" i="1" s="1"/>
  <c r="F108" i="1" s="1"/>
  <c r="F41" i="1"/>
  <c r="F49" i="1" s="1"/>
  <c r="F109" i="1" s="1"/>
  <c r="F44" i="1"/>
  <c r="F42" i="1"/>
  <c r="H14" i="1"/>
  <c r="G31" i="1"/>
  <c r="I13" i="1"/>
  <c r="H30" i="1"/>
  <c r="F90" i="1"/>
  <c r="F93" i="1"/>
  <c r="F88" i="1"/>
  <c r="F91" i="1"/>
  <c r="F98" i="1" s="1"/>
  <c r="F89" i="1"/>
  <c r="F97" i="1" s="1"/>
  <c r="F92" i="1"/>
  <c r="F60" i="1"/>
  <c r="F58" i="1"/>
  <c r="F56" i="1"/>
  <c r="F54" i="1"/>
  <c r="F63" i="1" s="1"/>
  <c r="F86" i="1"/>
  <c r="F95" i="1" s="1"/>
  <c r="F61" i="1"/>
  <c r="F59" i="1"/>
  <c r="F66" i="1" s="1"/>
  <c r="F57" i="1"/>
  <c r="F65" i="1" s="1"/>
  <c r="F55" i="1"/>
  <c r="F64" i="1" s="1"/>
  <c r="F87" i="1"/>
  <c r="F96" i="1" s="1"/>
  <c r="G30" i="1"/>
  <c r="B13" i="2"/>
  <c r="C19" i="2"/>
  <c r="C20" i="2" s="1"/>
  <c r="B19" i="2"/>
  <c r="B20" i="2" s="1"/>
  <c r="F114" i="1" l="1"/>
  <c r="G77" i="1"/>
  <c r="G75" i="1"/>
  <c r="G82" i="1" s="1"/>
  <c r="G104" i="1" s="1"/>
  <c r="G73" i="1"/>
  <c r="G81" i="1" s="1"/>
  <c r="G71" i="1"/>
  <c r="G80" i="1" s="1"/>
  <c r="G45" i="1"/>
  <c r="G43" i="1"/>
  <c r="G50" i="1" s="1"/>
  <c r="G76" i="1"/>
  <c r="G40" i="1"/>
  <c r="G44" i="1"/>
  <c r="G72" i="1"/>
  <c r="G70" i="1"/>
  <c r="G79" i="1" s="1"/>
  <c r="G42" i="1"/>
  <c r="G41" i="1"/>
  <c r="G49" i="1" s="1"/>
  <c r="G39" i="1"/>
  <c r="G48" i="1" s="1"/>
  <c r="G108" i="1" s="1"/>
  <c r="G38" i="1"/>
  <c r="G74" i="1"/>
  <c r="F101" i="1"/>
  <c r="H76" i="1"/>
  <c r="H77" i="1"/>
  <c r="H75" i="1"/>
  <c r="H82" i="1" s="1"/>
  <c r="H73" i="1"/>
  <c r="H81" i="1" s="1"/>
  <c r="H71" i="1"/>
  <c r="H80" i="1" s="1"/>
  <c r="H45" i="1"/>
  <c r="H38" i="1"/>
  <c r="H47" i="1" s="1"/>
  <c r="H44" i="1"/>
  <c r="H70" i="1"/>
  <c r="H79" i="1" s="1"/>
  <c r="H42" i="1"/>
  <c r="H41" i="1"/>
  <c r="H49" i="1" s="1"/>
  <c r="H39" i="1"/>
  <c r="H48" i="1" s="1"/>
  <c r="H40" i="1"/>
  <c r="H72" i="1"/>
  <c r="H74" i="1"/>
  <c r="H43" i="1"/>
  <c r="H50" i="1" s="1"/>
  <c r="F47" i="1"/>
  <c r="F107" i="1" s="1"/>
  <c r="F115" i="1"/>
  <c r="J13" i="1"/>
  <c r="I30" i="1"/>
  <c r="G93" i="1"/>
  <c r="G88" i="1"/>
  <c r="G91" i="1"/>
  <c r="G98" i="1" s="1"/>
  <c r="G86" i="1"/>
  <c r="G92" i="1"/>
  <c r="G87" i="1"/>
  <c r="G96" i="1" s="1"/>
  <c r="G89" i="1"/>
  <c r="G97" i="1" s="1"/>
  <c r="G90" i="1"/>
  <c r="G61" i="1"/>
  <c r="G59" i="1"/>
  <c r="G66" i="1" s="1"/>
  <c r="G57" i="1"/>
  <c r="G65" i="1" s="1"/>
  <c r="G55" i="1"/>
  <c r="G64" i="1" s="1"/>
  <c r="G60" i="1"/>
  <c r="G56" i="1"/>
  <c r="G54" i="1"/>
  <c r="G58" i="1"/>
  <c r="F110" i="1"/>
  <c r="F104" i="1"/>
  <c r="I14" i="1"/>
  <c r="H31" i="1"/>
  <c r="F116" i="1" l="1"/>
  <c r="F113" i="1"/>
  <c r="G103" i="1"/>
  <c r="G63" i="1"/>
  <c r="J30" i="1"/>
  <c r="K13" i="1"/>
  <c r="H102" i="1"/>
  <c r="G116" i="1"/>
  <c r="G47" i="1"/>
  <c r="G107" i="1" s="1"/>
  <c r="G110" i="1"/>
  <c r="H88" i="1"/>
  <c r="H91" i="1"/>
  <c r="H98" i="1" s="1"/>
  <c r="H104" i="1" s="1"/>
  <c r="H86" i="1"/>
  <c r="H95" i="1" s="1"/>
  <c r="H89" i="1"/>
  <c r="H97" i="1" s="1"/>
  <c r="H103" i="1" s="1"/>
  <c r="H115" i="1" s="1"/>
  <c r="H87" i="1"/>
  <c r="H96" i="1" s="1"/>
  <c r="H90" i="1"/>
  <c r="H93" i="1"/>
  <c r="H61" i="1"/>
  <c r="H59" i="1"/>
  <c r="H66" i="1" s="1"/>
  <c r="H110" i="1" s="1"/>
  <c r="H57" i="1"/>
  <c r="H65" i="1" s="1"/>
  <c r="H109" i="1" s="1"/>
  <c r="H55" i="1"/>
  <c r="H64" i="1" s="1"/>
  <c r="H108" i="1" s="1"/>
  <c r="H54" i="1"/>
  <c r="H58" i="1"/>
  <c r="H60" i="1"/>
  <c r="H56" i="1"/>
  <c r="H92" i="1"/>
  <c r="G95" i="1"/>
  <c r="G101" i="1" s="1"/>
  <c r="G109" i="1"/>
  <c r="I76" i="1"/>
  <c r="I77" i="1"/>
  <c r="I75" i="1"/>
  <c r="I82" i="1" s="1"/>
  <c r="I73" i="1"/>
  <c r="I81" i="1" s="1"/>
  <c r="I71" i="1"/>
  <c r="I80" i="1" s="1"/>
  <c r="I45" i="1"/>
  <c r="I43" i="1"/>
  <c r="I50" i="1" s="1"/>
  <c r="I44" i="1"/>
  <c r="I70" i="1"/>
  <c r="I79" i="1" s="1"/>
  <c r="I42" i="1"/>
  <c r="I41" i="1"/>
  <c r="I49" i="1" s="1"/>
  <c r="I39" i="1"/>
  <c r="I48" i="1" s="1"/>
  <c r="I72" i="1"/>
  <c r="I74" i="1"/>
  <c r="I40" i="1"/>
  <c r="I38" i="1"/>
  <c r="I47" i="1" s="1"/>
  <c r="J14" i="1"/>
  <c r="I31" i="1"/>
  <c r="H101" i="1"/>
  <c r="G102" i="1"/>
  <c r="H116" i="1" l="1"/>
  <c r="G113" i="1"/>
  <c r="H114" i="1"/>
  <c r="J31" i="1"/>
  <c r="K14" i="1"/>
  <c r="I108" i="1"/>
  <c r="L13" i="1"/>
  <c r="K30" i="1"/>
  <c r="J76" i="1"/>
  <c r="J74" i="1"/>
  <c r="J73" i="1"/>
  <c r="J81" i="1" s="1"/>
  <c r="J71" i="1"/>
  <c r="J80" i="1" s="1"/>
  <c r="J72" i="1"/>
  <c r="J70" i="1"/>
  <c r="J44" i="1"/>
  <c r="J42" i="1"/>
  <c r="J41" i="1"/>
  <c r="J49" i="1" s="1"/>
  <c r="J39" i="1"/>
  <c r="J48" i="1" s="1"/>
  <c r="J38" i="1"/>
  <c r="J47" i="1" s="1"/>
  <c r="J45" i="1"/>
  <c r="J77" i="1"/>
  <c r="J40" i="1"/>
  <c r="J43" i="1"/>
  <c r="J50" i="1" s="1"/>
  <c r="J75" i="1"/>
  <c r="J82" i="1" s="1"/>
  <c r="I91" i="1"/>
  <c r="I98" i="1" s="1"/>
  <c r="I86" i="1"/>
  <c r="I89" i="1"/>
  <c r="I97" i="1" s="1"/>
  <c r="I103" i="1" s="1"/>
  <c r="I92" i="1"/>
  <c r="I90" i="1"/>
  <c r="I93" i="1"/>
  <c r="I61" i="1"/>
  <c r="I59" i="1"/>
  <c r="I66" i="1" s="1"/>
  <c r="I110" i="1" s="1"/>
  <c r="I57" i="1"/>
  <c r="I65" i="1" s="1"/>
  <c r="I109" i="1" s="1"/>
  <c r="I55" i="1"/>
  <c r="I64" i="1" s="1"/>
  <c r="I87" i="1"/>
  <c r="I96" i="1" s="1"/>
  <c r="I102" i="1" s="1"/>
  <c r="I56" i="1"/>
  <c r="I88" i="1"/>
  <c r="I54" i="1"/>
  <c r="I58" i="1"/>
  <c r="I60" i="1"/>
  <c r="G114" i="1"/>
  <c r="I104" i="1"/>
  <c r="H63" i="1"/>
  <c r="H107" i="1" s="1"/>
  <c r="G115" i="1"/>
  <c r="I114" i="1" l="1"/>
  <c r="I115" i="1"/>
  <c r="K31" i="1"/>
  <c r="L14" i="1"/>
  <c r="I95" i="1"/>
  <c r="I101" i="1" s="1"/>
  <c r="J108" i="1"/>
  <c r="D108" i="1" s="1"/>
  <c r="J86" i="1"/>
  <c r="J95" i="1" s="1"/>
  <c r="J89" i="1"/>
  <c r="J97" i="1" s="1"/>
  <c r="J103" i="1" s="1"/>
  <c r="J92" i="1"/>
  <c r="J87" i="1"/>
  <c r="J96" i="1" s="1"/>
  <c r="J102" i="1" s="1"/>
  <c r="J93" i="1"/>
  <c r="J88" i="1"/>
  <c r="J61" i="1"/>
  <c r="J59" i="1"/>
  <c r="J66" i="1" s="1"/>
  <c r="J110" i="1" s="1"/>
  <c r="J57" i="1"/>
  <c r="J65" i="1" s="1"/>
  <c r="J55" i="1"/>
  <c r="J64" i="1" s="1"/>
  <c r="J90" i="1"/>
  <c r="J91" i="1"/>
  <c r="J98" i="1" s="1"/>
  <c r="J60" i="1"/>
  <c r="J58" i="1"/>
  <c r="J56" i="1"/>
  <c r="J54" i="1"/>
  <c r="J63" i="1" s="1"/>
  <c r="J107" i="1" s="1"/>
  <c r="H113" i="1"/>
  <c r="J109" i="1"/>
  <c r="D109" i="1" s="1"/>
  <c r="I116" i="1"/>
  <c r="K72" i="1"/>
  <c r="K70" i="1"/>
  <c r="K44" i="1"/>
  <c r="K42" i="1"/>
  <c r="K74" i="1"/>
  <c r="K77" i="1"/>
  <c r="K45" i="1"/>
  <c r="K71" i="1"/>
  <c r="K80" i="1" s="1"/>
  <c r="K41" i="1"/>
  <c r="K49" i="1" s="1"/>
  <c r="K39" i="1"/>
  <c r="K48" i="1" s="1"/>
  <c r="K76" i="1"/>
  <c r="K73" i="1"/>
  <c r="K81" i="1" s="1"/>
  <c r="K40" i="1"/>
  <c r="K38" i="1"/>
  <c r="K43" i="1"/>
  <c r="K50" i="1" s="1"/>
  <c r="K75" i="1"/>
  <c r="K82" i="1" s="1"/>
  <c r="J104" i="1"/>
  <c r="I63" i="1"/>
  <c r="I107" i="1" s="1"/>
  <c r="J79" i="1"/>
  <c r="J101" i="1" s="1"/>
  <c r="M13" i="1"/>
  <c r="L30" i="1"/>
  <c r="J115" i="1" l="1"/>
  <c r="D103" i="1"/>
  <c r="D110" i="1"/>
  <c r="D107" i="1"/>
  <c r="J114" i="1"/>
  <c r="D102" i="1"/>
  <c r="J116" i="1"/>
  <c r="K79" i="1"/>
  <c r="L31" i="1"/>
  <c r="M14" i="1"/>
  <c r="D121" i="1"/>
  <c r="D113" i="1"/>
  <c r="L77" i="1"/>
  <c r="L75" i="1"/>
  <c r="L82" i="1" s="1"/>
  <c r="L76" i="1"/>
  <c r="L72" i="1"/>
  <c r="L70" i="1"/>
  <c r="L79" i="1" s="1"/>
  <c r="L44" i="1"/>
  <c r="L74" i="1"/>
  <c r="L42" i="1"/>
  <c r="L41" i="1"/>
  <c r="L49" i="1" s="1"/>
  <c r="L71" i="1"/>
  <c r="L80" i="1" s="1"/>
  <c r="L39" i="1"/>
  <c r="L48" i="1" s="1"/>
  <c r="L73" i="1"/>
  <c r="L81" i="1" s="1"/>
  <c r="L40" i="1"/>
  <c r="L38" i="1"/>
  <c r="L47" i="1" s="1"/>
  <c r="L43" i="1"/>
  <c r="L50" i="1" s="1"/>
  <c r="L45" i="1"/>
  <c r="N13" i="1"/>
  <c r="M30" i="1"/>
  <c r="K47" i="1"/>
  <c r="D122" i="1"/>
  <c r="I113" i="1"/>
  <c r="D101" i="1"/>
  <c r="K89" i="1"/>
  <c r="K97" i="1" s="1"/>
  <c r="K103" i="1" s="1"/>
  <c r="K92" i="1"/>
  <c r="K87" i="1"/>
  <c r="K96" i="1" s="1"/>
  <c r="K102" i="1" s="1"/>
  <c r="K90" i="1"/>
  <c r="K88" i="1"/>
  <c r="K91" i="1"/>
  <c r="K98" i="1" s="1"/>
  <c r="K104" i="1" s="1"/>
  <c r="K116" i="1" s="1"/>
  <c r="K93" i="1"/>
  <c r="K86" i="1"/>
  <c r="K60" i="1"/>
  <c r="K58" i="1"/>
  <c r="K56" i="1"/>
  <c r="K54" i="1"/>
  <c r="K55" i="1"/>
  <c r="K64" i="1" s="1"/>
  <c r="K108" i="1" s="1"/>
  <c r="K59" i="1"/>
  <c r="K66" i="1" s="1"/>
  <c r="K110" i="1" s="1"/>
  <c r="K57" i="1"/>
  <c r="K65" i="1" s="1"/>
  <c r="K109" i="1" s="1"/>
  <c r="K61" i="1"/>
  <c r="J113" i="1"/>
  <c r="D119" i="1" s="1"/>
  <c r="D104" i="1"/>
  <c r="K114" i="1" l="1"/>
  <c r="K115" i="1"/>
  <c r="K107" i="1"/>
  <c r="L92" i="1"/>
  <c r="L87" i="1"/>
  <c r="L96" i="1" s="1"/>
  <c r="L90" i="1"/>
  <c r="L93" i="1"/>
  <c r="L91" i="1"/>
  <c r="L98" i="1" s="1"/>
  <c r="L86" i="1"/>
  <c r="L60" i="1"/>
  <c r="L58" i="1"/>
  <c r="L56" i="1"/>
  <c r="L54" i="1"/>
  <c r="L88" i="1"/>
  <c r="L55" i="1"/>
  <c r="L64" i="1" s="1"/>
  <c r="L57" i="1"/>
  <c r="L65" i="1" s="1"/>
  <c r="L59" i="1"/>
  <c r="L66" i="1" s="1"/>
  <c r="L89" i="1"/>
  <c r="L97" i="1" s="1"/>
  <c r="L61" i="1"/>
  <c r="M77" i="1"/>
  <c r="M76" i="1"/>
  <c r="M72" i="1"/>
  <c r="M70" i="1"/>
  <c r="M79" i="1" s="1"/>
  <c r="M44" i="1"/>
  <c r="M42" i="1"/>
  <c r="M74" i="1"/>
  <c r="M71" i="1"/>
  <c r="M80" i="1" s="1"/>
  <c r="M73" i="1"/>
  <c r="M81" i="1" s="1"/>
  <c r="M40" i="1"/>
  <c r="M38" i="1"/>
  <c r="M47" i="1" s="1"/>
  <c r="M45" i="1"/>
  <c r="M43" i="1"/>
  <c r="M50" i="1" s="1"/>
  <c r="M75" i="1"/>
  <c r="M82" i="1" s="1"/>
  <c r="M41" i="1"/>
  <c r="M49" i="1" s="1"/>
  <c r="M39" i="1"/>
  <c r="M48" i="1" s="1"/>
  <c r="L103" i="1"/>
  <c r="L115" i="1" s="1"/>
  <c r="N14" i="1"/>
  <c r="M31" i="1"/>
  <c r="D114" i="1"/>
  <c r="D120" i="1"/>
  <c r="L108" i="1"/>
  <c r="N30" i="1"/>
  <c r="O13" i="1"/>
  <c r="L102" i="1"/>
  <c r="L114" i="1" s="1"/>
  <c r="L104" i="1"/>
  <c r="D116" i="1"/>
  <c r="L110" i="1"/>
  <c r="L109" i="1"/>
  <c r="K95" i="1"/>
  <c r="K101" i="1" s="1"/>
  <c r="K63" i="1"/>
  <c r="D115" i="1"/>
  <c r="K113" i="1" l="1"/>
  <c r="L95" i="1"/>
  <c r="L101" i="1" s="1"/>
  <c r="M87" i="1"/>
  <c r="M96" i="1" s="1"/>
  <c r="M102" i="1" s="1"/>
  <c r="M114" i="1" s="1"/>
  <c r="M90" i="1"/>
  <c r="M93" i="1"/>
  <c r="M88" i="1"/>
  <c r="M86" i="1"/>
  <c r="M89" i="1"/>
  <c r="M97" i="1" s="1"/>
  <c r="M60" i="1"/>
  <c r="M58" i="1"/>
  <c r="M56" i="1"/>
  <c r="M54" i="1"/>
  <c r="M63" i="1" s="1"/>
  <c r="M107" i="1" s="1"/>
  <c r="M91" i="1"/>
  <c r="M98" i="1" s="1"/>
  <c r="M104" i="1" s="1"/>
  <c r="M116" i="1" s="1"/>
  <c r="M59" i="1"/>
  <c r="M66" i="1" s="1"/>
  <c r="M55" i="1"/>
  <c r="M64" i="1" s="1"/>
  <c r="M57" i="1"/>
  <c r="M65" i="1" s="1"/>
  <c r="M109" i="1" s="1"/>
  <c r="M92" i="1"/>
  <c r="M61" i="1"/>
  <c r="M110" i="1"/>
  <c r="M108" i="1"/>
  <c r="L116" i="1"/>
  <c r="O30" i="1"/>
  <c r="P13" i="1"/>
  <c r="N31" i="1"/>
  <c r="O14" i="1"/>
  <c r="M103" i="1"/>
  <c r="N77" i="1"/>
  <c r="N75" i="1"/>
  <c r="N82" i="1" s="1"/>
  <c r="N72" i="1"/>
  <c r="N70" i="1"/>
  <c r="N74" i="1"/>
  <c r="N73" i="1"/>
  <c r="N81" i="1" s="1"/>
  <c r="N71" i="1"/>
  <c r="N80" i="1" s="1"/>
  <c r="N45" i="1"/>
  <c r="N43" i="1"/>
  <c r="N50" i="1" s="1"/>
  <c r="N40" i="1"/>
  <c r="N38" i="1"/>
  <c r="N41" i="1"/>
  <c r="N49" i="1" s="1"/>
  <c r="N44" i="1"/>
  <c r="N76" i="1"/>
  <c r="N39" i="1"/>
  <c r="N48" i="1" s="1"/>
  <c r="N42" i="1"/>
  <c r="L63" i="1"/>
  <c r="L107" i="1" s="1"/>
  <c r="L113" i="1" l="1"/>
  <c r="N104" i="1"/>
  <c r="P30" i="1"/>
  <c r="Q13" i="1"/>
  <c r="N103" i="1"/>
  <c r="P14" i="1"/>
  <c r="O31" i="1"/>
  <c r="N47" i="1"/>
  <c r="O74" i="1"/>
  <c r="O73" i="1"/>
  <c r="O81" i="1" s="1"/>
  <c r="O71" i="1"/>
  <c r="O80" i="1" s="1"/>
  <c r="O45" i="1"/>
  <c r="O43" i="1"/>
  <c r="O50" i="1" s="1"/>
  <c r="O76" i="1"/>
  <c r="O75" i="1"/>
  <c r="O82" i="1" s="1"/>
  <c r="O70" i="1"/>
  <c r="O79" i="1" s="1"/>
  <c r="O77" i="1"/>
  <c r="O40" i="1"/>
  <c r="O72" i="1"/>
  <c r="O42" i="1"/>
  <c r="O41" i="1"/>
  <c r="O49" i="1" s="1"/>
  <c r="O39" i="1"/>
  <c r="O48" i="1" s="1"/>
  <c r="O44" i="1"/>
  <c r="O38" i="1"/>
  <c r="O47" i="1" s="1"/>
  <c r="M115" i="1"/>
  <c r="N79" i="1"/>
  <c r="N90" i="1"/>
  <c r="N93" i="1"/>
  <c r="N88" i="1"/>
  <c r="N91" i="1"/>
  <c r="N98" i="1" s="1"/>
  <c r="N89" i="1"/>
  <c r="N97" i="1" s="1"/>
  <c r="N92" i="1"/>
  <c r="N60" i="1"/>
  <c r="N58" i="1"/>
  <c r="N56" i="1"/>
  <c r="N54" i="1"/>
  <c r="N86" i="1"/>
  <c r="N87" i="1"/>
  <c r="N96" i="1" s="1"/>
  <c r="N61" i="1"/>
  <c r="N59" i="1"/>
  <c r="N66" i="1" s="1"/>
  <c r="N110" i="1" s="1"/>
  <c r="N57" i="1"/>
  <c r="N65" i="1" s="1"/>
  <c r="N109" i="1" s="1"/>
  <c r="N55" i="1"/>
  <c r="N64" i="1" s="1"/>
  <c r="N108" i="1" s="1"/>
  <c r="M95" i="1"/>
  <c r="M101" i="1" s="1"/>
  <c r="M113" i="1" s="1"/>
  <c r="N102" i="1"/>
  <c r="N116" i="1" l="1"/>
  <c r="N114" i="1"/>
  <c r="O103" i="1"/>
  <c r="O115" i="1" s="1"/>
  <c r="R13" i="1"/>
  <c r="Q30" i="1"/>
  <c r="P76" i="1"/>
  <c r="P77" i="1"/>
  <c r="P75" i="1"/>
  <c r="P82" i="1" s="1"/>
  <c r="P73" i="1"/>
  <c r="P81" i="1" s="1"/>
  <c r="P71" i="1"/>
  <c r="P80" i="1" s="1"/>
  <c r="P45" i="1"/>
  <c r="P72" i="1"/>
  <c r="P43" i="1"/>
  <c r="P50" i="1" s="1"/>
  <c r="P74" i="1"/>
  <c r="P41" i="1"/>
  <c r="P49" i="1" s="1"/>
  <c r="P39" i="1"/>
  <c r="P48" i="1" s="1"/>
  <c r="P40" i="1"/>
  <c r="P44" i="1"/>
  <c r="P42" i="1"/>
  <c r="P38" i="1"/>
  <c r="P47" i="1" s="1"/>
  <c r="P70" i="1"/>
  <c r="P79" i="1" s="1"/>
  <c r="N95" i="1"/>
  <c r="N101" i="1" s="1"/>
  <c r="N113" i="1" s="1"/>
  <c r="O108" i="1"/>
  <c r="O93" i="1"/>
  <c r="O88" i="1"/>
  <c r="O91" i="1"/>
  <c r="O98" i="1" s="1"/>
  <c r="O104" i="1" s="1"/>
  <c r="O86" i="1"/>
  <c r="O92" i="1"/>
  <c r="O87" i="1"/>
  <c r="O96" i="1" s="1"/>
  <c r="O102" i="1" s="1"/>
  <c r="O114" i="1" s="1"/>
  <c r="O90" i="1"/>
  <c r="O61" i="1"/>
  <c r="O59" i="1"/>
  <c r="O66" i="1" s="1"/>
  <c r="O110" i="1" s="1"/>
  <c r="O57" i="1"/>
  <c r="O65" i="1" s="1"/>
  <c r="O55" i="1"/>
  <c r="O64" i="1" s="1"/>
  <c r="O58" i="1"/>
  <c r="O54" i="1"/>
  <c r="O56" i="1"/>
  <c r="O89" i="1"/>
  <c r="O97" i="1" s="1"/>
  <c r="O60" i="1"/>
  <c r="N115" i="1"/>
  <c r="N63" i="1"/>
  <c r="N107" i="1" s="1"/>
  <c r="O109" i="1"/>
  <c r="Q14" i="1"/>
  <c r="P31" i="1"/>
  <c r="O116" i="1" l="1"/>
  <c r="S13" i="1"/>
  <c r="R30" i="1"/>
  <c r="Q76" i="1"/>
  <c r="Q77" i="1"/>
  <c r="Q75" i="1"/>
  <c r="Q82" i="1" s="1"/>
  <c r="Q73" i="1"/>
  <c r="Q81" i="1" s="1"/>
  <c r="Q71" i="1"/>
  <c r="Q80" i="1" s="1"/>
  <c r="Q45" i="1"/>
  <c r="Q43" i="1"/>
  <c r="Q50" i="1" s="1"/>
  <c r="Q41" i="1"/>
  <c r="Q49" i="1" s="1"/>
  <c r="Q74" i="1"/>
  <c r="Q39" i="1"/>
  <c r="Q48" i="1" s="1"/>
  <c r="Q42" i="1"/>
  <c r="Q44" i="1"/>
  <c r="Q70" i="1"/>
  <c r="Q79" i="1" s="1"/>
  <c r="Q40" i="1"/>
  <c r="Q38" i="1"/>
  <c r="Q47" i="1" s="1"/>
  <c r="Q72" i="1"/>
  <c r="O63" i="1"/>
  <c r="O107" i="1" s="1"/>
  <c r="O95" i="1"/>
  <c r="O101" i="1" s="1"/>
  <c r="O113" i="1" s="1"/>
  <c r="P88" i="1"/>
  <c r="P91" i="1"/>
  <c r="P98" i="1" s="1"/>
  <c r="P104" i="1" s="1"/>
  <c r="P116" i="1" s="1"/>
  <c r="P86" i="1"/>
  <c r="P89" i="1"/>
  <c r="P97" i="1" s="1"/>
  <c r="P103" i="1" s="1"/>
  <c r="P87" i="1"/>
  <c r="P96" i="1" s="1"/>
  <c r="P102" i="1" s="1"/>
  <c r="P90" i="1"/>
  <c r="P61" i="1"/>
  <c r="P59" i="1"/>
  <c r="P66" i="1" s="1"/>
  <c r="P57" i="1"/>
  <c r="P65" i="1" s="1"/>
  <c r="P109" i="1" s="1"/>
  <c r="P55" i="1"/>
  <c r="P64" i="1" s="1"/>
  <c r="P108" i="1" s="1"/>
  <c r="P92" i="1"/>
  <c r="P54" i="1"/>
  <c r="P63" i="1" s="1"/>
  <c r="P56" i="1"/>
  <c r="P93" i="1"/>
  <c r="P58" i="1"/>
  <c r="P60" i="1"/>
  <c r="R14" i="1"/>
  <c r="Q31" i="1"/>
  <c r="P110" i="1"/>
  <c r="P107" i="1"/>
  <c r="P114" i="1" l="1"/>
  <c r="P115" i="1"/>
  <c r="T13" i="1"/>
  <c r="S30" i="1"/>
  <c r="R76" i="1"/>
  <c r="R74" i="1"/>
  <c r="R73" i="1"/>
  <c r="R81" i="1" s="1"/>
  <c r="R71" i="1"/>
  <c r="R80" i="1" s="1"/>
  <c r="R75" i="1"/>
  <c r="R82" i="1" s="1"/>
  <c r="R77" i="1"/>
  <c r="R72" i="1"/>
  <c r="R70" i="1"/>
  <c r="R44" i="1"/>
  <c r="R42" i="1"/>
  <c r="R43" i="1"/>
  <c r="R50" i="1" s="1"/>
  <c r="R39" i="1"/>
  <c r="R48" i="1" s="1"/>
  <c r="R41" i="1"/>
  <c r="R49" i="1" s="1"/>
  <c r="R40" i="1"/>
  <c r="R45" i="1"/>
  <c r="R38" i="1"/>
  <c r="R31" i="1"/>
  <c r="S14" i="1"/>
  <c r="Q104" i="1"/>
  <c r="Q116" i="1" s="1"/>
  <c r="Q91" i="1"/>
  <c r="Q98" i="1" s="1"/>
  <c r="Q86" i="1"/>
  <c r="Q89" i="1"/>
  <c r="Q97" i="1" s="1"/>
  <c r="Q103" i="1" s="1"/>
  <c r="Q115" i="1" s="1"/>
  <c r="Q92" i="1"/>
  <c r="Q90" i="1"/>
  <c r="Q93" i="1"/>
  <c r="Q61" i="1"/>
  <c r="Q59" i="1"/>
  <c r="Q66" i="1" s="1"/>
  <c r="Q57" i="1"/>
  <c r="Q65" i="1" s="1"/>
  <c r="Q55" i="1"/>
  <c r="Q64" i="1" s="1"/>
  <c r="Q108" i="1" s="1"/>
  <c r="Q87" i="1"/>
  <c r="Q96" i="1" s="1"/>
  <c r="Q102" i="1" s="1"/>
  <c r="Q88" i="1"/>
  <c r="Q54" i="1"/>
  <c r="Q56" i="1"/>
  <c r="Q58" i="1"/>
  <c r="Q60" i="1"/>
  <c r="Q110" i="1"/>
  <c r="P95" i="1"/>
  <c r="P101" i="1" s="1"/>
  <c r="P113" i="1" s="1"/>
  <c r="Q109" i="1"/>
  <c r="Q114" i="1" l="1"/>
  <c r="R47" i="1"/>
  <c r="R79" i="1"/>
  <c r="S75" i="1"/>
  <c r="S82" i="1" s="1"/>
  <c r="S77" i="1"/>
  <c r="S76" i="1"/>
  <c r="S72" i="1"/>
  <c r="S70" i="1"/>
  <c r="S79" i="1" s="1"/>
  <c r="S44" i="1"/>
  <c r="S42" i="1"/>
  <c r="S74" i="1"/>
  <c r="S73" i="1"/>
  <c r="S81" i="1" s="1"/>
  <c r="S41" i="1"/>
  <c r="S49" i="1" s="1"/>
  <c r="S71" i="1"/>
  <c r="S80" i="1" s="1"/>
  <c r="S45" i="1"/>
  <c r="S40" i="1"/>
  <c r="S38" i="1"/>
  <c r="S47" i="1" s="1"/>
  <c r="S43" i="1"/>
  <c r="S50" i="1" s="1"/>
  <c r="S39" i="1"/>
  <c r="S48" i="1" s="1"/>
  <c r="T14" i="1"/>
  <c r="S31" i="1"/>
  <c r="Q95" i="1"/>
  <c r="Q101" i="1" s="1"/>
  <c r="Q113" i="1" s="1"/>
  <c r="U13" i="1"/>
  <c r="T30" i="1"/>
  <c r="R86" i="1"/>
  <c r="R89" i="1"/>
  <c r="R97" i="1" s="1"/>
  <c r="R103" i="1" s="1"/>
  <c r="R115" i="1" s="1"/>
  <c r="R92" i="1"/>
  <c r="R87" i="1"/>
  <c r="R96" i="1" s="1"/>
  <c r="R102" i="1" s="1"/>
  <c r="R114" i="1" s="1"/>
  <c r="R93" i="1"/>
  <c r="R88" i="1"/>
  <c r="R61" i="1"/>
  <c r="R59" i="1"/>
  <c r="R66" i="1" s="1"/>
  <c r="R110" i="1" s="1"/>
  <c r="R57" i="1"/>
  <c r="R65" i="1" s="1"/>
  <c r="R109" i="1" s="1"/>
  <c r="R55" i="1"/>
  <c r="R64" i="1" s="1"/>
  <c r="R108" i="1" s="1"/>
  <c r="R91" i="1"/>
  <c r="R98" i="1" s="1"/>
  <c r="R104" i="1" s="1"/>
  <c r="R60" i="1"/>
  <c r="R58" i="1"/>
  <c r="R56" i="1"/>
  <c r="R54" i="1"/>
  <c r="R90" i="1"/>
  <c r="Q63" i="1"/>
  <c r="Q107" i="1" s="1"/>
  <c r="R116" i="1" l="1"/>
  <c r="S104" i="1"/>
  <c r="S89" i="1"/>
  <c r="S97" i="1" s="1"/>
  <c r="S103" i="1" s="1"/>
  <c r="S92" i="1"/>
  <c r="S87" i="1"/>
  <c r="S96" i="1" s="1"/>
  <c r="S102" i="1" s="1"/>
  <c r="S90" i="1"/>
  <c r="S88" i="1"/>
  <c r="S91" i="1"/>
  <c r="S98" i="1" s="1"/>
  <c r="S86" i="1"/>
  <c r="S95" i="1" s="1"/>
  <c r="S101" i="1" s="1"/>
  <c r="S60" i="1"/>
  <c r="S58" i="1"/>
  <c r="S56" i="1"/>
  <c r="S54" i="1"/>
  <c r="S55" i="1"/>
  <c r="S64" i="1" s="1"/>
  <c r="S108" i="1" s="1"/>
  <c r="S93" i="1"/>
  <c r="S57" i="1"/>
  <c r="S65" i="1" s="1"/>
  <c r="S109" i="1" s="1"/>
  <c r="S61" i="1"/>
  <c r="S59" i="1"/>
  <c r="S66" i="1" s="1"/>
  <c r="S110" i="1" s="1"/>
  <c r="R95" i="1"/>
  <c r="R63" i="1"/>
  <c r="R101" i="1"/>
  <c r="R113" i="1" s="1"/>
  <c r="R107" i="1"/>
  <c r="V13" i="1"/>
  <c r="U30" i="1"/>
  <c r="T31" i="1"/>
  <c r="U14" i="1"/>
  <c r="T77" i="1"/>
  <c r="T75" i="1"/>
  <c r="T82" i="1" s="1"/>
  <c r="T76" i="1"/>
  <c r="T74" i="1"/>
  <c r="T72" i="1"/>
  <c r="T70" i="1"/>
  <c r="T79" i="1" s="1"/>
  <c r="T44" i="1"/>
  <c r="T73" i="1"/>
  <c r="T81" i="1" s="1"/>
  <c r="T41" i="1"/>
  <c r="T49" i="1" s="1"/>
  <c r="T45" i="1"/>
  <c r="T71" i="1"/>
  <c r="T80" i="1" s="1"/>
  <c r="T40" i="1"/>
  <c r="T38" i="1"/>
  <c r="T47" i="1" s="1"/>
  <c r="T42" i="1"/>
  <c r="T43" i="1"/>
  <c r="T50" i="1" s="1"/>
  <c r="T39" i="1"/>
  <c r="T48" i="1" s="1"/>
  <c r="S115" i="1" l="1"/>
  <c r="S114" i="1"/>
  <c r="T110" i="1"/>
  <c r="V14" i="1"/>
  <c r="U31" i="1"/>
  <c r="S63" i="1"/>
  <c r="S107" i="1" s="1"/>
  <c r="S113" i="1" s="1"/>
  <c r="T92" i="1"/>
  <c r="T87" i="1"/>
  <c r="T96" i="1" s="1"/>
  <c r="T90" i="1"/>
  <c r="T93" i="1"/>
  <c r="T91" i="1"/>
  <c r="T98" i="1" s="1"/>
  <c r="T86" i="1"/>
  <c r="T95" i="1" s="1"/>
  <c r="T101" i="1" s="1"/>
  <c r="T113" i="1" s="1"/>
  <c r="T60" i="1"/>
  <c r="T58" i="1"/>
  <c r="T56" i="1"/>
  <c r="T54" i="1"/>
  <c r="T63" i="1" s="1"/>
  <c r="T88" i="1"/>
  <c r="T55" i="1"/>
  <c r="T64" i="1" s="1"/>
  <c r="T108" i="1" s="1"/>
  <c r="T89" i="1"/>
  <c r="T97" i="1" s="1"/>
  <c r="T103" i="1" s="1"/>
  <c r="T57" i="1"/>
  <c r="T65" i="1" s="1"/>
  <c r="T109" i="1" s="1"/>
  <c r="T59" i="1"/>
  <c r="T66" i="1" s="1"/>
  <c r="T61" i="1"/>
  <c r="T107" i="1"/>
  <c r="V30" i="1"/>
  <c r="W13" i="1"/>
  <c r="S116" i="1"/>
  <c r="T104" i="1"/>
  <c r="T116" i="1" s="1"/>
  <c r="U77" i="1"/>
  <c r="U75" i="1"/>
  <c r="U82" i="1" s="1"/>
  <c r="U76" i="1"/>
  <c r="U72" i="1"/>
  <c r="U70" i="1"/>
  <c r="U79" i="1" s="1"/>
  <c r="U44" i="1"/>
  <c r="U42" i="1"/>
  <c r="U74" i="1"/>
  <c r="U45" i="1"/>
  <c r="U40" i="1"/>
  <c r="U38" i="1"/>
  <c r="U41" i="1"/>
  <c r="U49" i="1" s="1"/>
  <c r="U71" i="1"/>
  <c r="U80" i="1" s="1"/>
  <c r="U43" i="1"/>
  <c r="U50" i="1" s="1"/>
  <c r="U39" i="1"/>
  <c r="U48" i="1" s="1"/>
  <c r="U73" i="1"/>
  <c r="U81" i="1" s="1"/>
  <c r="T102" i="1"/>
  <c r="T115" i="1" l="1"/>
  <c r="T114" i="1"/>
  <c r="V31" i="1"/>
  <c r="W14" i="1"/>
  <c r="X13" i="1"/>
  <c r="W30" i="1"/>
  <c r="U101" i="1"/>
  <c r="V77" i="1"/>
  <c r="V75" i="1"/>
  <c r="V82" i="1" s="1"/>
  <c r="V72" i="1"/>
  <c r="V70" i="1"/>
  <c r="V79" i="1" s="1"/>
  <c r="V76" i="1"/>
  <c r="V74" i="1"/>
  <c r="V73" i="1"/>
  <c r="V81" i="1" s="1"/>
  <c r="V71" i="1"/>
  <c r="V80" i="1" s="1"/>
  <c r="V45" i="1"/>
  <c r="V43" i="1"/>
  <c r="V50" i="1" s="1"/>
  <c r="V41" i="1"/>
  <c r="V49" i="1" s="1"/>
  <c r="V40" i="1"/>
  <c r="V38" i="1"/>
  <c r="V39" i="1"/>
  <c r="V48" i="1" s="1"/>
  <c r="V42" i="1"/>
  <c r="V44" i="1"/>
  <c r="U110" i="1"/>
  <c r="U87" i="1"/>
  <c r="U96" i="1" s="1"/>
  <c r="U90" i="1"/>
  <c r="U93" i="1"/>
  <c r="U88" i="1"/>
  <c r="U86" i="1"/>
  <c r="U95" i="1" s="1"/>
  <c r="U89" i="1"/>
  <c r="U97" i="1" s="1"/>
  <c r="U103" i="1" s="1"/>
  <c r="U115" i="1" s="1"/>
  <c r="U91" i="1"/>
  <c r="U98" i="1" s="1"/>
  <c r="U104" i="1" s="1"/>
  <c r="U116" i="1" s="1"/>
  <c r="U60" i="1"/>
  <c r="U58" i="1"/>
  <c r="U56" i="1"/>
  <c r="U54" i="1"/>
  <c r="U92" i="1"/>
  <c r="U57" i="1"/>
  <c r="U65" i="1" s="1"/>
  <c r="U109" i="1" s="1"/>
  <c r="U59" i="1"/>
  <c r="U66" i="1" s="1"/>
  <c r="U61" i="1"/>
  <c r="U55" i="1"/>
  <c r="U64" i="1" s="1"/>
  <c r="U108" i="1" s="1"/>
  <c r="U102" i="1"/>
  <c r="U47" i="1"/>
  <c r="U114" i="1" l="1"/>
  <c r="V47" i="1"/>
  <c r="X14" i="1"/>
  <c r="W31" i="1"/>
  <c r="V102" i="1"/>
  <c r="V90" i="1"/>
  <c r="V93" i="1"/>
  <c r="V88" i="1"/>
  <c r="V91" i="1"/>
  <c r="V98" i="1" s="1"/>
  <c r="V89" i="1"/>
  <c r="V97" i="1" s="1"/>
  <c r="V103" i="1" s="1"/>
  <c r="V92" i="1"/>
  <c r="V60" i="1"/>
  <c r="V58" i="1"/>
  <c r="V56" i="1"/>
  <c r="V54" i="1"/>
  <c r="V87" i="1"/>
  <c r="V96" i="1" s="1"/>
  <c r="V61" i="1"/>
  <c r="V59" i="1"/>
  <c r="V66" i="1" s="1"/>
  <c r="V57" i="1"/>
  <c r="V65" i="1" s="1"/>
  <c r="V109" i="1" s="1"/>
  <c r="V55" i="1"/>
  <c r="V64" i="1" s="1"/>
  <c r="V108" i="1" s="1"/>
  <c r="V86" i="1"/>
  <c r="X30" i="1"/>
  <c r="Y13" i="1"/>
  <c r="Y30" i="1" s="1"/>
  <c r="W76" i="1"/>
  <c r="W75" i="1"/>
  <c r="W82" i="1" s="1"/>
  <c r="W77" i="1"/>
  <c r="W74" i="1"/>
  <c r="W73" i="1"/>
  <c r="W81" i="1" s="1"/>
  <c r="W71" i="1"/>
  <c r="W80" i="1" s="1"/>
  <c r="W45" i="1"/>
  <c r="W43" i="1"/>
  <c r="W50" i="1" s="1"/>
  <c r="W41" i="1"/>
  <c r="W49" i="1" s="1"/>
  <c r="W72" i="1"/>
  <c r="W38" i="1"/>
  <c r="W47" i="1" s="1"/>
  <c r="W42" i="1"/>
  <c r="W44" i="1"/>
  <c r="W39" i="1"/>
  <c r="W48" i="1" s="1"/>
  <c r="W70" i="1"/>
  <c r="W79" i="1" s="1"/>
  <c r="W40" i="1"/>
  <c r="U63" i="1"/>
  <c r="U107" i="1" s="1"/>
  <c r="U113" i="1" s="1"/>
  <c r="V110" i="1"/>
  <c r="V104" i="1"/>
  <c r="V116" i="1" s="1"/>
  <c r="V115" i="1" l="1"/>
  <c r="V114" i="1"/>
  <c r="W93" i="1"/>
  <c r="W88" i="1"/>
  <c r="W91" i="1"/>
  <c r="W98" i="1" s="1"/>
  <c r="W86" i="1"/>
  <c r="W92" i="1"/>
  <c r="W87" i="1"/>
  <c r="W96" i="1" s="1"/>
  <c r="W61" i="1"/>
  <c r="W59" i="1"/>
  <c r="W66" i="1" s="1"/>
  <c r="W57" i="1"/>
  <c r="W65" i="1" s="1"/>
  <c r="W109" i="1" s="1"/>
  <c r="W55" i="1"/>
  <c r="W64" i="1" s="1"/>
  <c r="W89" i="1"/>
  <c r="W97" i="1" s="1"/>
  <c r="W56" i="1"/>
  <c r="W54" i="1"/>
  <c r="W63" i="1" s="1"/>
  <c r="W107" i="1" s="1"/>
  <c r="W90" i="1"/>
  <c r="W58" i="1"/>
  <c r="W60" i="1"/>
  <c r="V107" i="1"/>
  <c r="W110" i="1"/>
  <c r="Y14" i="1"/>
  <c r="Y31" i="1" s="1"/>
  <c r="X31" i="1"/>
  <c r="W108" i="1"/>
  <c r="X76" i="1"/>
  <c r="X74" i="1"/>
  <c r="X77" i="1"/>
  <c r="X75" i="1"/>
  <c r="X82" i="1" s="1"/>
  <c r="X73" i="1"/>
  <c r="X81" i="1" s="1"/>
  <c r="X71" i="1"/>
  <c r="X80" i="1" s="1"/>
  <c r="X45" i="1"/>
  <c r="X42" i="1"/>
  <c r="X43" i="1"/>
  <c r="X50" i="1" s="1"/>
  <c r="X44" i="1"/>
  <c r="X70" i="1"/>
  <c r="X79" i="1" s="1"/>
  <c r="X39" i="1"/>
  <c r="X48" i="1" s="1"/>
  <c r="X38" i="1"/>
  <c r="X47" i="1" s="1"/>
  <c r="X72" i="1"/>
  <c r="X41" i="1"/>
  <c r="X49" i="1" s="1"/>
  <c r="X40" i="1"/>
  <c r="V63" i="1"/>
  <c r="W104" i="1"/>
  <c r="Y76" i="1"/>
  <c r="Y77" i="1"/>
  <c r="Y75" i="1"/>
  <c r="Y82" i="1" s="1"/>
  <c r="Y74" i="1"/>
  <c r="Y73" i="1"/>
  <c r="Y81" i="1" s="1"/>
  <c r="Y71" i="1"/>
  <c r="Y80" i="1" s="1"/>
  <c r="Y45" i="1"/>
  <c r="Y43" i="1"/>
  <c r="Y50" i="1" s="1"/>
  <c r="Y41" i="1"/>
  <c r="Y49" i="1" s="1"/>
  <c r="Y44" i="1"/>
  <c r="Y72" i="1"/>
  <c r="Y42" i="1"/>
  <c r="Y39" i="1"/>
  <c r="Y48" i="1" s="1"/>
  <c r="Y70" i="1"/>
  <c r="Y40" i="1"/>
  <c r="Y38" i="1"/>
  <c r="W102" i="1"/>
  <c r="W103" i="1"/>
  <c r="V95" i="1"/>
  <c r="V101" i="1" s="1"/>
  <c r="V113" i="1" s="1"/>
  <c r="W95" i="1" l="1"/>
  <c r="W101" i="1" s="1"/>
  <c r="W113" i="1" s="1"/>
  <c r="Y91" i="1"/>
  <c r="Y98" i="1" s="1"/>
  <c r="Y104" i="1" s="1"/>
  <c r="Y86" i="1"/>
  <c r="Y89" i="1"/>
  <c r="Y97" i="1" s="1"/>
  <c r="Y103" i="1" s="1"/>
  <c r="Y92" i="1"/>
  <c r="Y90" i="1"/>
  <c r="Y93" i="1"/>
  <c r="Y87" i="1"/>
  <c r="Y96" i="1" s="1"/>
  <c r="Y61" i="1"/>
  <c r="Y59" i="1"/>
  <c r="Y66" i="1" s="1"/>
  <c r="Y110" i="1" s="1"/>
  <c r="Y57" i="1"/>
  <c r="Y65" i="1" s="1"/>
  <c r="Y55" i="1"/>
  <c r="Y64" i="1" s="1"/>
  <c r="Y108" i="1" s="1"/>
  <c r="E108" i="1" s="1"/>
  <c r="Y88" i="1"/>
  <c r="Y60" i="1"/>
  <c r="Y58" i="1"/>
  <c r="Y56" i="1"/>
  <c r="Y54" i="1"/>
  <c r="Y63" i="1" s="1"/>
  <c r="W115" i="1"/>
  <c r="W114" i="1"/>
  <c r="X88" i="1"/>
  <c r="X91" i="1"/>
  <c r="X98" i="1" s="1"/>
  <c r="X86" i="1"/>
  <c r="X89" i="1"/>
  <c r="X97" i="1" s="1"/>
  <c r="X87" i="1"/>
  <c r="X96" i="1" s="1"/>
  <c r="X102" i="1" s="1"/>
  <c r="X114" i="1" s="1"/>
  <c r="X90" i="1"/>
  <c r="X61" i="1"/>
  <c r="X59" i="1"/>
  <c r="X66" i="1" s="1"/>
  <c r="X110" i="1" s="1"/>
  <c r="X57" i="1"/>
  <c r="X65" i="1" s="1"/>
  <c r="X109" i="1" s="1"/>
  <c r="X55" i="1"/>
  <c r="X64" i="1" s="1"/>
  <c r="X108" i="1" s="1"/>
  <c r="X92" i="1"/>
  <c r="X93" i="1"/>
  <c r="X58" i="1"/>
  <c r="X56" i="1"/>
  <c r="X60" i="1"/>
  <c r="X54" i="1"/>
  <c r="X63" i="1" s="1"/>
  <c r="X107" i="1" s="1"/>
  <c r="Y109" i="1"/>
  <c r="W116" i="1"/>
  <c r="Y47" i="1"/>
  <c r="Y107" i="1" s="1"/>
  <c r="X103" i="1"/>
  <c r="X104" i="1"/>
  <c r="Y79" i="1"/>
  <c r="Y102" i="1"/>
  <c r="E110" i="1" l="1"/>
  <c r="Y116" i="1"/>
  <c r="E104" i="1"/>
  <c r="Y115" i="1"/>
  <c r="E103" i="1"/>
  <c r="E107" i="1"/>
  <c r="X115" i="1"/>
  <c r="E109" i="1"/>
  <c r="Y95" i="1"/>
  <c r="Y101" i="1" s="1"/>
  <c r="X116" i="1"/>
  <c r="Y114" i="1"/>
  <c r="E102" i="1"/>
  <c r="X95" i="1"/>
  <c r="X101" i="1" s="1"/>
  <c r="X113" i="1" s="1"/>
  <c r="Y113" i="1" l="1"/>
  <c r="E101" i="1"/>
  <c r="D126" i="1"/>
  <c r="E114" i="1"/>
  <c r="D127" i="1"/>
  <c r="E115" i="1"/>
  <c r="D128" i="1"/>
  <c r="E116" i="1"/>
  <c r="E113" i="1" l="1"/>
  <c r="D125" i="1"/>
</calcChain>
</file>

<file path=xl/sharedStrings.xml><?xml version="1.0" encoding="utf-8"?>
<sst xmlns="http://schemas.openxmlformats.org/spreadsheetml/2006/main" count="225" uniqueCount="116">
  <si>
    <t>Eastern Vehicle Emissions Analysis</t>
  </si>
  <si>
    <t>Units</t>
  </si>
  <si>
    <t>Value</t>
  </si>
  <si>
    <t>40 foot bus</t>
  </si>
  <si>
    <t>count</t>
  </si>
  <si>
    <t>60 foot bus</t>
  </si>
  <si>
    <t>Cummulative</t>
  </si>
  <si>
    <t>Bus Operational Information</t>
  </si>
  <si>
    <t>General</t>
  </si>
  <si>
    <t>Annual Miles per Bus</t>
  </si>
  <si>
    <t>miles</t>
  </si>
  <si>
    <t>Vehicle Efficiency</t>
  </si>
  <si>
    <t>40 foot Clean Diesel</t>
  </si>
  <si>
    <t>mpdg</t>
  </si>
  <si>
    <t>60 foot Clean Diesel</t>
  </si>
  <si>
    <t>40 foot BEB</t>
  </si>
  <si>
    <t>Kwh/mile</t>
  </si>
  <si>
    <t>60 foot BEB</t>
  </si>
  <si>
    <t>40 foot annual miles</t>
  </si>
  <si>
    <t>60 foot annual miles</t>
  </si>
  <si>
    <t>Vehicle Emissions</t>
  </si>
  <si>
    <t>Emission Factors</t>
  </si>
  <si>
    <t>40 foot Clean Diesel Emissions in grams</t>
  </si>
  <si>
    <t>Tailpipe Emissions - CO2</t>
  </si>
  <si>
    <t>g/vmt</t>
  </si>
  <si>
    <t>Tailpipe Emissions - NOX</t>
  </si>
  <si>
    <t>Tailpipe Emissions - SOX</t>
  </si>
  <si>
    <t>Tailpipe Emissions - PM10</t>
  </si>
  <si>
    <t>Tailpipe Emissions - VOC</t>
  </si>
  <si>
    <t>Tailpipe Emissions - PM2.5</t>
  </si>
  <si>
    <t>Upstream Emissions - CO2</t>
  </si>
  <si>
    <t>Upstream Emissions - CH4</t>
  </si>
  <si>
    <t>Total GHG (MTCO2e)</t>
  </si>
  <si>
    <t>Total NOX (lb)</t>
  </si>
  <si>
    <t>Total PM10 (lb)</t>
  </si>
  <si>
    <t>Total PM2.5 (lb)</t>
  </si>
  <si>
    <t>60 foot Clean Diesel Emissions in grams/year</t>
  </si>
  <si>
    <t>40 foot BEB Emissions in grams/year</t>
  </si>
  <si>
    <t>60 foot BEB Emissions in grams/year</t>
  </si>
  <si>
    <t>2025-2035</t>
  </si>
  <si>
    <t>2025-2050</t>
  </si>
  <si>
    <t>Total Project Emissions (BEB)</t>
  </si>
  <si>
    <t>Total Reference Case Emissions (Diesel)</t>
  </si>
  <si>
    <t>Emissions Reduction by Year</t>
  </si>
  <si>
    <t>Emissions Reduction 2025-2035</t>
  </si>
  <si>
    <t>Emissions Reduction 2025-2050</t>
  </si>
  <si>
    <t>Emission Factors below developed with AFLEET 2023</t>
  </si>
  <si>
    <t>AFLEET 2023 uses MOVES3 emissions factors and additional data to develop emissions for specific vehicles and fuel types</t>
  </si>
  <si>
    <t>CO2 emissions are provided in terms of lifecycle emissions, which includes fuel and electricity production and transport</t>
  </si>
  <si>
    <t>GREET2022 emission factors were used to estimate the percentage of tailpipe and upstream emissions from the lifecycle emissions</t>
  </si>
  <si>
    <t>Emissions calculated for a model year 2020 transit bus in Baltimore, Maryland</t>
  </si>
  <si>
    <t>EMISSION FACTORS</t>
  </si>
  <si>
    <t>Vehicle Type/Length</t>
  </si>
  <si>
    <t>40'</t>
  </si>
  <si>
    <t>60'</t>
  </si>
  <si>
    <t>40' Transit Bus</t>
  </si>
  <si>
    <t>60' Transit Bus</t>
  </si>
  <si>
    <t>Fuel Type</t>
  </si>
  <si>
    <t>Clean Diesel (DSL)</t>
  </si>
  <si>
    <t>Electricity (BEB)</t>
  </si>
  <si>
    <t>Annual Mileage (miles)</t>
  </si>
  <si>
    <t>Fuel Efficiency</t>
  </si>
  <si>
    <t>Fuel Economy Unit</t>
  </si>
  <si>
    <t>mpdge</t>
  </si>
  <si>
    <t>kwh/mi</t>
  </si>
  <si>
    <t>Tailpipe Emissions - CO2 (g/mile)</t>
  </si>
  <si>
    <t>Tailpipe Emissions - NOX (g/mile)</t>
  </si>
  <si>
    <t>Tailpipe Emissions - SOX (g/mile)</t>
  </si>
  <si>
    <t>Tailpipe Emissions - PM10 (g/mile)</t>
  </si>
  <si>
    <t>Tailpipe Emissions - VOC (g/mile)</t>
  </si>
  <si>
    <t>Tailpipe Emissions - PM2.5 (g/mile)</t>
  </si>
  <si>
    <t>Upstream Emissions - CO2 (g/mile)</t>
  </si>
  <si>
    <t>Upstream Emissions - CH4 (g/mile)</t>
  </si>
  <si>
    <t>AFLEET Inventory Results used to develop emission factors in rows 7-12</t>
  </si>
  <si>
    <t>GHG (short tons)</t>
  </si>
  <si>
    <t>CO (lb)</t>
  </si>
  <si>
    <t>NOx (lb)</t>
  </si>
  <si>
    <t>PM10 (lb)</t>
  </si>
  <si>
    <t>PM10 (TBW)</t>
  </si>
  <si>
    <t>PM2.5</t>
  </si>
  <si>
    <t>PM2.5 (TBW)</t>
  </si>
  <si>
    <t>VOC</t>
  </si>
  <si>
    <t>VOC (Evap)</t>
  </si>
  <si>
    <t>SOx</t>
  </si>
  <si>
    <t>GREET2022 data used to estimate what percentage of lifecycle emissions are from vehicle exhaust</t>
  </si>
  <si>
    <t>Greet Emission Factors (transit bus, low sulfer diesel)</t>
  </si>
  <si>
    <t>Calculated</t>
  </si>
  <si>
    <t>Pollutant</t>
  </si>
  <si>
    <t>WTP kg/mi</t>
  </si>
  <si>
    <t>WTW kg/m3</t>
  </si>
  <si>
    <t>Pump-to-Wheel kg/mi</t>
  </si>
  <si>
    <t>PTW % of WTW</t>
  </si>
  <si>
    <t>CH4</t>
  </si>
  <si>
    <t>CO2</t>
  </si>
  <si>
    <t>N20</t>
  </si>
  <si>
    <t>BC</t>
  </si>
  <si>
    <t>POC</t>
  </si>
  <si>
    <t>Total</t>
  </si>
  <si>
    <t>Convert kWh/mi to mpge using EPA conversion factor</t>
  </si>
  <si>
    <t>33.705 kilowatt-hours/gallon of gasoline equivalent</t>
  </si>
  <si>
    <t>https://www.inchcalculator.com/convert/mile-per-kilowatt-hour-to-mile-per-gallon-equivalent/</t>
  </si>
  <si>
    <t>40' BEB</t>
  </si>
  <si>
    <t>60' BEB</t>
  </si>
  <si>
    <t>kWh/mi</t>
  </si>
  <si>
    <t>mpgde</t>
  </si>
  <si>
    <t>Electricity Generation GHG Emission Factor</t>
  </si>
  <si>
    <t>Maryland DOT provided the following information for utility power production: 21% natural gas at 0.91 lbs/kwh and 10% petroleum at 2.13 lbs/kwh</t>
  </si>
  <si>
    <t>Percentage of Electricity Profile</t>
  </si>
  <si>
    <t>Fuel</t>
  </si>
  <si>
    <t>Percentage</t>
  </si>
  <si>
    <t>Natural Gas</t>
  </si>
  <si>
    <t>lbs/kwh</t>
  </si>
  <si>
    <t>Petroleum</t>
  </si>
  <si>
    <t>Assume remaining power is nuclear</t>
  </si>
  <si>
    <t>Utility Total</t>
  </si>
  <si>
    <t>New Bus Purchases (Assume 12 year life and future replacements through 2050)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</si>
</sst>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_);[Red]\(&quot;$&quot;#,##0\)"/>
    <numFmt numFmtId="164" formatCode="#,##0_);\(#,##0\);&quot;-  &quot;;&quot; &quot;@"/>
    <numFmt numFmtId="165" formatCode="#,##0.0000_);\(#,##0.0000\);&quot;-  &quot;;&quot; &quot;@"/>
    <numFmt numFmtId="166" formatCode="#,##0.00_);\(#,##0.00\);&quot;-  &quot;;&quot; &quot;@"/>
    <numFmt numFmtId="167" formatCode="#,##0.0_);\(#,##0.0\);&quot;-  &quot;;&quot; &quot;@"/>
    <numFmt numFmtId="168" formatCode="0.000"/>
    <numFmt numFmtId="169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Fill="0" applyBorder="0" applyAlignment="0" applyProtection="0"/>
    <xf numFmtId="165" fontId="4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/>
    <xf numFmtId="14" fontId="2" fillId="0" borderId="0" xfId="0" applyNumberFormat="1" applyFont="1"/>
    <xf numFmtId="0" fontId="2" fillId="0" borderId="0" xfId="0" applyFont="1"/>
    <xf numFmtId="0" fontId="2" fillId="2" borderId="0" xfId="0" applyFont="1" applyFill="1"/>
    <xf numFmtId="0" fontId="0" fillId="2" borderId="0" xfId="0" applyFill="1"/>
    <xf numFmtId="164" fontId="0" fillId="0" borderId="0" xfId="0" applyNumberFormat="1"/>
    <xf numFmtId="164" fontId="0" fillId="3" borderId="0" xfId="1" applyNumberFormat="1" applyFont="1" applyFill="1"/>
    <xf numFmtId="0" fontId="5" fillId="0" borderId="0" xfId="0" applyFont="1"/>
    <xf numFmtId="0" fontId="0" fillId="3" borderId="0" xfId="0" applyFill="1"/>
    <xf numFmtId="6" fontId="0" fillId="0" borderId="0" xfId="0" applyNumberFormat="1"/>
    <xf numFmtId="164" fontId="0" fillId="0" borderId="0" xfId="1" applyNumberFormat="1" applyFont="1"/>
    <xf numFmtId="166" fontId="0" fillId="3" borderId="0" xfId="1" applyNumberFormat="1" applyFont="1" applyFill="1"/>
    <xf numFmtId="3" fontId="0" fillId="0" borderId="0" xfId="0" applyNumberFormat="1"/>
    <xf numFmtId="164" fontId="2" fillId="0" borderId="0" xfId="0" applyNumberFormat="1" applyFont="1"/>
    <xf numFmtId="164" fontId="2" fillId="0" borderId="0" xfId="1" applyNumberFormat="1" applyFont="1"/>
    <xf numFmtId="167" fontId="0" fillId="3" borderId="0" xfId="1" applyNumberFormat="1" applyFont="1" applyFill="1"/>
    <xf numFmtId="164" fontId="1" fillId="0" borderId="0" xfId="1" applyNumberFormat="1" applyFont="1"/>
    <xf numFmtId="0" fontId="2" fillId="4" borderId="0" xfId="0" applyFont="1" applyFill="1"/>
    <xf numFmtId="0" fontId="0" fillId="4" borderId="0" xfId="0" applyFill="1"/>
    <xf numFmtId="164" fontId="0" fillId="4" borderId="0" xfId="0" applyNumberFormat="1" applyFill="1"/>
    <xf numFmtId="0" fontId="6" fillId="5" borderId="0" xfId="0" applyFont="1" applyFill="1" applyAlignment="1"/>
    <xf numFmtId="0" fontId="6" fillId="0" borderId="0" xfId="0" applyFont="1" applyFill="1" applyAlignment="1"/>
    <xf numFmtId="0" fontId="7" fillId="6" borderId="1" xfId="0" applyFont="1" applyFill="1" applyBorder="1"/>
    <xf numFmtId="0" fontId="8" fillId="6" borderId="1" xfId="0" applyFont="1" applyFill="1" applyBorder="1"/>
    <xf numFmtId="3" fontId="8" fillId="6" borderId="1" xfId="0" applyNumberFormat="1" applyFont="1" applyFill="1" applyBorder="1"/>
    <xf numFmtId="0" fontId="8" fillId="6" borderId="1" xfId="0" applyFont="1" applyFill="1" applyBorder="1" applyAlignment="1">
      <alignment horizontal="right"/>
    </xf>
    <xf numFmtId="0" fontId="7" fillId="7" borderId="1" xfId="0" applyFont="1" applyFill="1" applyBorder="1" applyAlignment="1">
      <alignment wrapText="1"/>
    </xf>
    <xf numFmtId="168" fontId="0" fillId="7" borderId="1" xfId="0" applyNumberFormat="1" applyFill="1" applyBorder="1"/>
    <xf numFmtId="168" fontId="0" fillId="7" borderId="1" xfId="0" quotePrefix="1" applyNumberFormat="1" applyFill="1" applyBorder="1" applyAlignment="1">
      <alignment horizontal="right"/>
    </xf>
    <xf numFmtId="2" fontId="0" fillId="7" borderId="1" xfId="0" applyNumberFormat="1" applyFill="1" applyBorder="1"/>
    <xf numFmtId="0" fontId="7" fillId="0" borderId="0" xfId="0" applyFont="1" applyAlignment="1">
      <alignment wrapText="1"/>
    </xf>
    <xf numFmtId="10" fontId="0" fillId="0" borderId="0" xfId="0" applyNumberFormat="1"/>
    <xf numFmtId="0" fontId="2" fillId="5" borderId="0" xfId="0" applyFont="1" applyFill="1"/>
    <xf numFmtId="0" fontId="0" fillId="5" borderId="0" xfId="0" applyFill="1"/>
    <xf numFmtId="169" fontId="0" fillId="0" borderId="0" xfId="0" applyNumberFormat="1"/>
    <xf numFmtId="0" fontId="0" fillId="0" borderId="2" xfId="0" applyBorder="1" applyAlignment="1">
      <alignment horizontal="left" indent="2"/>
    </xf>
    <xf numFmtId="169" fontId="0" fillId="0" borderId="0" xfId="0" applyNumberFormat="1" applyAlignment="1">
      <alignment horizontal="right"/>
    </xf>
    <xf numFmtId="0" fontId="0" fillId="0" borderId="3" xfId="0" applyBorder="1"/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right" wrapText="1"/>
    </xf>
    <xf numFmtId="0" fontId="0" fillId="0" borderId="8" xfId="0" applyBorder="1" applyAlignment="1">
      <alignment horizontal="right" wrapText="1"/>
    </xf>
    <xf numFmtId="0" fontId="0" fillId="0" borderId="7" xfId="0" applyBorder="1"/>
    <xf numFmtId="0" fontId="0" fillId="0" borderId="8" xfId="0" applyBorder="1"/>
    <xf numFmtId="11" fontId="0" fillId="0" borderId="7" xfId="0" applyNumberFormat="1" applyBorder="1"/>
    <xf numFmtId="11" fontId="0" fillId="0" borderId="8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2" fillId="0" borderId="11" xfId="0" applyFont="1" applyFill="1" applyBorder="1"/>
    <xf numFmtId="0" fontId="0" fillId="0" borderId="1" xfId="0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0" fillId="0" borderId="1" xfId="0" applyBorder="1"/>
    <xf numFmtId="0" fontId="2" fillId="0" borderId="1" xfId="0" applyFont="1" applyBorder="1"/>
  </cellXfs>
  <cellStyles count="2">
    <cellStyle name="Factor" xfId="1" xr:uid="{BE9ED490-AF65-4964-9300-928F17BA788B}"/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186E8-B6F1-4E63-9EB4-74EB317D0C57}">
  <dimension ref="A1:AD128"/>
  <sheetViews>
    <sheetView showGridLines="0" tabSelected="1" zoomScale="85" zoomScaleNormal="85" workbookViewId="0">
      <pane xSplit="5" ySplit="4" topLeftCell="N5" activePane="bottomRight" state="frozen"/>
      <selection pane="topRight" activeCell="E1" sqref="E1"/>
      <selection pane="bottomLeft" activeCell="A5" sqref="A5"/>
      <selection pane="bottomRight" activeCell="A7" sqref="A7"/>
    </sheetView>
  </sheetViews>
  <sheetFormatPr defaultColWidth="0" defaultRowHeight="15" x14ac:dyDescent="0.25"/>
  <cols>
    <col min="1" max="2" width="1.7109375" customWidth="1"/>
    <col min="3" max="3" width="50.7109375" customWidth="1"/>
    <col min="4" max="4" width="14.7109375" customWidth="1"/>
    <col min="5" max="5" width="20.140625" customWidth="1"/>
    <col min="6" max="6" width="13.28515625" bestFit="1" customWidth="1"/>
    <col min="7" max="16" width="14.42578125" bestFit="1" customWidth="1"/>
    <col min="17" max="18" width="13.28515625" bestFit="1" customWidth="1"/>
    <col min="19" max="25" width="12.7109375" customWidth="1"/>
    <col min="26" max="26" width="9.140625" customWidth="1"/>
    <col min="27" max="30" width="0" hidden="1" customWidth="1"/>
    <col min="31" max="16384" width="9.140625" hidden="1"/>
  </cols>
  <sheetData>
    <row r="1" spans="1:25" ht="5.0999999999999996" customHeight="1" x14ac:dyDescent="0.25"/>
    <row r="2" spans="1:25" ht="18.75" x14ac:dyDescent="0.3">
      <c r="C2" s="1" t="s">
        <v>0</v>
      </c>
      <c r="Y2" s="2">
        <v>45378</v>
      </c>
    </row>
    <row r="3" spans="1:25" ht="5.0999999999999996" customHeight="1" x14ac:dyDescent="0.25"/>
    <row r="4" spans="1:25" ht="15" customHeight="1" x14ac:dyDescent="0.25">
      <c r="D4" s="3" t="s">
        <v>1</v>
      </c>
      <c r="E4" s="3" t="s">
        <v>2</v>
      </c>
      <c r="F4" s="3">
        <v>2031</v>
      </c>
      <c r="G4" s="3">
        <f>F4+1</f>
        <v>2032</v>
      </c>
      <c r="H4" s="3">
        <f t="shared" ref="H4:Y4" si="0">G4+1</f>
        <v>2033</v>
      </c>
      <c r="I4" s="3">
        <f t="shared" si="0"/>
        <v>2034</v>
      </c>
      <c r="J4" s="3">
        <f t="shared" si="0"/>
        <v>2035</v>
      </c>
      <c r="K4" s="3">
        <f t="shared" si="0"/>
        <v>2036</v>
      </c>
      <c r="L4" s="3">
        <f t="shared" si="0"/>
        <v>2037</v>
      </c>
      <c r="M4" s="3">
        <f t="shared" si="0"/>
        <v>2038</v>
      </c>
      <c r="N4" s="3">
        <f t="shared" si="0"/>
        <v>2039</v>
      </c>
      <c r="O4" s="3">
        <f t="shared" si="0"/>
        <v>2040</v>
      </c>
      <c r="P4" s="3">
        <f t="shared" si="0"/>
        <v>2041</v>
      </c>
      <c r="Q4" s="3">
        <f t="shared" si="0"/>
        <v>2042</v>
      </c>
      <c r="R4" s="3">
        <f t="shared" si="0"/>
        <v>2043</v>
      </c>
      <c r="S4" s="3">
        <f t="shared" si="0"/>
        <v>2044</v>
      </c>
      <c r="T4" s="3">
        <f t="shared" si="0"/>
        <v>2045</v>
      </c>
      <c r="U4" s="3">
        <f t="shared" si="0"/>
        <v>2046</v>
      </c>
      <c r="V4" s="3">
        <f t="shared" si="0"/>
        <v>2047</v>
      </c>
      <c r="W4" s="3">
        <f t="shared" si="0"/>
        <v>2048</v>
      </c>
      <c r="X4" s="3">
        <f t="shared" si="0"/>
        <v>2049</v>
      </c>
      <c r="Y4" s="3">
        <f t="shared" si="0"/>
        <v>2050</v>
      </c>
    </row>
    <row r="5" spans="1:25" ht="5.0999999999999996" customHeight="1" x14ac:dyDescent="0.25">
      <c r="F5" s="3"/>
      <c r="G5" s="3"/>
      <c r="H5" s="3"/>
    </row>
    <row r="6" spans="1:25" x14ac:dyDescent="0.25">
      <c r="A6" s="4" t="s">
        <v>115</v>
      </c>
      <c r="B6" s="4"/>
      <c r="C6" s="5"/>
      <c r="D6" s="5"/>
      <c r="E6" s="5"/>
      <c r="F6" s="4"/>
      <c r="G6" s="4"/>
      <c r="H6" s="4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spans="1:25" ht="5.0999999999999996" customHeight="1" x14ac:dyDescent="0.25">
      <c r="F7" s="3"/>
      <c r="G7" s="3"/>
      <c r="H7" s="3"/>
    </row>
    <row r="8" spans="1:25" x14ac:dyDescent="0.25">
      <c r="C8" t="s">
        <v>3</v>
      </c>
      <c r="D8" t="s">
        <v>4</v>
      </c>
      <c r="E8" s="6"/>
      <c r="F8" s="7">
        <v>70</v>
      </c>
      <c r="G8" s="7">
        <v>49</v>
      </c>
      <c r="H8" s="7">
        <v>40</v>
      </c>
    </row>
    <row r="9" spans="1:25" x14ac:dyDescent="0.25">
      <c r="C9" t="s">
        <v>5</v>
      </c>
      <c r="D9" t="s">
        <v>4</v>
      </c>
      <c r="E9" s="6"/>
      <c r="F9" s="7">
        <v>0</v>
      </c>
      <c r="G9" s="7">
        <v>21</v>
      </c>
      <c r="H9" s="7">
        <v>0</v>
      </c>
    </row>
    <row r="10" spans="1:25" ht="5.0999999999999996" customHeight="1" x14ac:dyDescent="0.25"/>
    <row r="11" spans="1:25" s="8" customFormat="1" x14ac:dyDescent="0.25">
      <c r="B11" s="8" t="s">
        <v>6</v>
      </c>
    </row>
    <row r="12" spans="1:25" ht="5.0999999999999996" customHeight="1" x14ac:dyDescent="0.25"/>
    <row r="13" spans="1:25" x14ac:dyDescent="0.25">
      <c r="C13" t="s">
        <v>3</v>
      </c>
      <c r="D13" t="s">
        <v>4</v>
      </c>
      <c r="F13" s="6">
        <f>F8</f>
        <v>70</v>
      </c>
      <c r="G13" s="6">
        <f>F13+G8</f>
        <v>119</v>
      </c>
      <c r="H13" s="6">
        <f t="shared" ref="H13:P14" si="1">G13+H8</f>
        <v>159</v>
      </c>
      <c r="I13" s="6">
        <f t="shared" si="1"/>
        <v>159</v>
      </c>
      <c r="J13" s="6">
        <f t="shared" si="1"/>
        <v>159</v>
      </c>
      <c r="K13" s="6">
        <f t="shared" si="1"/>
        <v>159</v>
      </c>
      <c r="L13" s="6">
        <f t="shared" si="1"/>
        <v>159</v>
      </c>
      <c r="M13" s="6">
        <f t="shared" si="1"/>
        <v>159</v>
      </c>
      <c r="N13" s="6">
        <f t="shared" si="1"/>
        <v>159</v>
      </c>
      <c r="O13" s="6">
        <f t="shared" si="1"/>
        <v>159</v>
      </c>
      <c r="P13" s="6">
        <f t="shared" si="1"/>
        <v>159</v>
      </c>
      <c r="Q13" s="6">
        <f>P13</f>
        <v>159</v>
      </c>
      <c r="R13" s="6">
        <f t="shared" ref="R13:Y13" si="2">Q13</f>
        <v>159</v>
      </c>
      <c r="S13" s="6">
        <f t="shared" si="2"/>
        <v>159</v>
      </c>
      <c r="T13" s="6">
        <f t="shared" si="2"/>
        <v>159</v>
      </c>
      <c r="U13" s="6">
        <f t="shared" si="2"/>
        <v>159</v>
      </c>
      <c r="V13" s="6">
        <f t="shared" si="2"/>
        <v>159</v>
      </c>
      <c r="W13" s="6">
        <f t="shared" si="2"/>
        <v>159</v>
      </c>
      <c r="X13" s="6">
        <f t="shared" si="2"/>
        <v>159</v>
      </c>
      <c r="Y13" s="6">
        <f t="shared" si="2"/>
        <v>159</v>
      </c>
    </row>
    <row r="14" spans="1:25" x14ac:dyDescent="0.25">
      <c r="C14" t="s">
        <v>5</v>
      </c>
      <c r="D14" t="s">
        <v>4</v>
      </c>
      <c r="F14" s="6">
        <f>F9</f>
        <v>0</v>
      </c>
      <c r="G14" s="6">
        <f>F14+G9</f>
        <v>21</v>
      </c>
      <c r="H14" s="6">
        <f t="shared" si="1"/>
        <v>21</v>
      </c>
      <c r="I14" s="6">
        <f t="shared" si="1"/>
        <v>21</v>
      </c>
      <c r="J14" s="6">
        <f t="shared" si="1"/>
        <v>21</v>
      </c>
      <c r="K14" s="6">
        <f t="shared" si="1"/>
        <v>21</v>
      </c>
      <c r="L14" s="6">
        <f t="shared" si="1"/>
        <v>21</v>
      </c>
      <c r="M14" s="6">
        <f t="shared" si="1"/>
        <v>21</v>
      </c>
      <c r="N14" s="6">
        <f t="shared" si="1"/>
        <v>21</v>
      </c>
      <c r="O14" s="6">
        <f t="shared" si="1"/>
        <v>21</v>
      </c>
      <c r="P14" s="6">
        <f t="shared" si="1"/>
        <v>21</v>
      </c>
      <c r="Q14" s="6">
        <f t="shared" ref="Q14:Y14" si="3">P14</f>
        <v>21</v>
      </c>
      <c r="R14" s="6">
        <f t="shared" si="3"/>
        <v>21</v>
      </c>
      <c r="S14" s="6">
        <f t="shared" si="3"/>
        <v>21</v>
      </c>
      <c r="T14" s="6">
        <f t="shared" si="3"/>
        <v>21</v>
      </c>
      <c r="U14" s="6">
        <f t="shared" si="3"/>
        <v>21</v>
      </c>
      <c r="V14" s="6">
        <f t="shared" si="3"/>
        <v>21</v>
      </c>
      <c r="W14" s="6">
        <f t="shared" si="3"/>
        <v>21</v>
      </c>
      <c r="X14" s="6">
        <f t="shared" si="3"/>
        <v>21</v>
      </c>
      <c r="Y14" s="6">
        <f t="shared" si="3"/>
        <v>21</v>
      </c>
    </row>
    <row r="15" spans="1:25" ht="5.0999999999999996" customHeight="1" x14ac:dyDescent="0.25">
      <c r="F15" s="3"/>
      <c r="G15" s="3"/>
      <c r="H15" s="3"/>
    </row>
    <row r="16" spans="1:25" x14ac:dyDescent="0.25">
      <c r="A16" s="4" t="s">
        <v>7</v>
      </c>
      <c r="B16" s="4"/>
      <c r="C16" s="5"/>
      <c r="D16" s="5"/>
      <c r="E16" s="5"/>
      <c r="F16" s="4"/>
      <c r="G16" s="4"/>
      <c r="H16" s="4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2:25" ht="5.0999999999999996" customHeight="1" x14ac:dyDescent="0.25"/>
    <row r="18" spans="2:25" s="8" customFormat="1" x14ac:dyDescent="0.25">
      <c r="B18" s="8" t="s">
        <v>8</v>
      </c>
    </row>
    <row r="19" spans="2:25" ht="5.0999999999999996" customHeight="1" x14ac:dyDescent="0.25"/>
    <row r="20" spans="2:25" x14ac:dyDescent="0.25">
      <c r="C20" t="s">
        <v>9</v>
      </c>
      <c r="D20" t="s">
        <v>10</v>
      </c>
      <c r="E20" s="7">
        <v>30091</v>
      </c>
    </row>
    <row r="21" spans="2:25" ht="5.0999999999999996" customHeight="1" x14ac:dyDescent="0.25"/>
    <row r="22" spans="2:25" s="8" customFormat="1" x14ac:dyDescent="0.25">
      <c r="B22" s="8" t="s">
        <v>11</v>
      </c>
    </row>
    <row r="23" spans="2:25" ht="5.0999999999999996" customHeight="1" x14ac:dyDescent="0.25"/>
    <row r="24" spans="2:25" x14ac:dyDescent="0.25">
      <c r="C24" t="s">
        <v>12</v>
      </c>
      <c r="D24" t="s">
        <v>13</v>
      </c>
      <c r="E24" s="9">
        <v>4.5</v>
      </c>
    </row>
    <row r="25" spans="2:25" x14ac:dyDescent="0.25">
      <c r="C25" t="s">
        <v>14</v>
      </c>
      <c r="D25" t="s">
        <v>13</v>
      </c>
      <c r="E25" s="9">
        <v>3.2</v>
      </c>
    </row>
    <row r="26" spans="2:25" ht="5.0999999999999996" customHeight="1" x14ac:dyDescent="0.25"/>
    <row r="27" spans="2:25" x14ac:dyDescent="0.25">
      <c r="C27" t="s">
        <v>15</v>
      </c>
      <c r="D27" t="s">
        <v>16</v>
      </c>
      <c r="E27" s="9">
        <v>2.38</v>
      </c>
    </row>
    <row r="28" spans="2:25" x14ac:dyDescent="0.25">
      <c r="C28" t="s">
        <v>17</v>
      </c>
      <c r="D28" t="s">
        <v>16</v>
      </c>
      <c r="E28" s="9">
        <v>3.3</v>
      </c>
    </row>
    <row r="29" spans="2:25" ht="5.0999999999999996" customHeight="1" x14ac:dyDescent="0.25">
      <c r="F29" s="3"/>
      <c r="G29" s="3"/>
      <c r="H29" s="3"/>
    </row>
    <row r="30" spans="2:25" ht="15" customHeight="1" x14ac:dyDescent="0.25">
      <c r="C30" t="s">
        <v>18</v>
      </c>
      <c r="D30" s="10" t="s">
        <v>10</v>
      </c>
      <c r="E30" s="6"/>
      <c r="F30" s="11">
        <f t="shared" ref="F30:Y31" si="4">$E$20*F13</f>
        <v>2106370</v>
      </c>
      <c r="G30" s="11">
        <f t="shared" si="4"/>
        <v>3580829</v>
      </c>
      <c r="H30" s="11">
        <f t="shared" si="4"/>
        <v>4784469</v>
      </c>
      <c r="I30" s="11">
        <f t="shared" si="4"/>
        <v>4784469</v>
      </c>
      <c r="J30" s="11">
        <f t="shared" si="4"/>
        <v>4784469</v>
      </c>
      <c r="K30" s="11">
        <f t="shared" si="4"/>
        <v>4784469</v>
      </c>
      <c r="L30" s="11">
        <f t="shared" si="4"/>
        <v>4784469</v>
      </c>
      <c r="M30" s="11">
        <f t="shared" si="4"/>
        <v>4784469</v>
      </c>
      <c r="N30" s="11">
        <f t="shared" si="4"/>
        <v>4784469</v>
      </c>
      <c r="O30" s="11">
        <f t="shared" si="4"/>
        <v>4784469</v>
      </c>
      <c r="P30" s="11">
        <f t="shared" si="4"/>
        <v>4784469</v>
      </c>
      <c r="Q30" s="11">
        <f t="shared" si="4"/>
        <v>4784469</v>
      </c>
      <c r="R30" s="11">
        <f t="shared" si="4"/>
        <v>4784469</v>
      </c>
      <c r="S30" s="11">
        <f t="shared" si="4"/>
        <v>4784469</v>
      </c>
      <c r="T30" s="11">
        <f t="shared" si="4"/>
        <v>4784469</v>
      </c>
      <c r="U30" s="11">
        <f t="shared" si="4"/>
        <v>4784469</v>
      </c>
      <c r="V30" s="11">
        <f t="shared" si="4"/>
        <v>4784469</v>
      </c>
      <c r="W30" s="11">
        <f t="shared" si="4"/>
        <v>4784469</v>
      </c>
      <c r="X30" s="11">
        <f t="shared" si="4"/>
        <v>4784469</v>
      </c>
      <c r="Y30" s="11">
        <f t="shared" si="4"/>
        <v>4784469</v>
      </c>
    </row>
    <row r="31" spans="2:25" ht="15" customHeight="1" x14ac:dyDescent="0.25">
      <c r="C31" t="s">
        <v>19</v>
      </c>
      <c r="D31" s="10" t="s">
        <v>10</v>
      </c>
      <c r="E31" s="6"/>
      <c r="F31" s="11">
        <f t="shared" si="4"/>
        <v>0</v>
      </c>
      <c r="G31" s="11">
        <f t="shared" si="4"/>
        <v>631911</v>
      </c>
      <c r="H31" s="11">
        <f t="shared" si="4"/>
        <v>631911</v>
      </c>
      <c r="I31" s="11">
        <f t="shared" si="4"/>
        <v>631911</v>
      </c>
      <c r="J31" s="11">
        <f t="shared" si="4"/>
        <v>631911</v>
      </c>
      <c r="K31" s="11">
        <f t="shared" si="4"/>
        <v>631911</v>
      </c>
      <c r="L31" s="11">
        <f t="shared" si="4"/>
        <v>631911</v>
      </c>
      <c r="M31" s="11">
        <f t="shared" si="4"/>
        <v>631911</v>
      </c>
      <c r="N31" s="11">
        <f t="shared" si="4"/>
        <v>631911</v>
      </c>
      <c r="O31" s="11">
        <f t="shared" si="4"/>
        <v>631911</v>
      </c>
      <c r="P31" s="11">
        <f t="shared" si="4"/>
        <v>631911</v>
      </c>
      <c r="Q31" s="11">
        <f t="shared" si="4"/>
        <v>631911</v>
      </c>
      <c r="R31" s="11">
        <f t="shared" si="4"/>
        <v>631911</v>
      </c>
      <c r="S31" s="11">
        <f t="shared" si="4"/>
        <v>631911</v>
      </c>
      <c r="T31" s="11">
        <f t="shared" si="4"/>
        <v>631911</v>
      </c>
      <c r="U31" s="11">
        <f t="shared" si="4"/>
        <v>631911</v>
      </c>
      <c r="V31" s="11">
        <f t="shared" si="4"/>
        <v>631911</v>
      </c>
      <c r="W31" s="11">
        <f t="shared" si="4"/>
        <v>631911</v>
      </c>
      <c r="X31" s="11">
        <f t="shared" si="4"/>
        <v>631911</v>
      </c>
      <c r="Y31" s="11">
        <f t="shared" si="4"/>
        <v>631911</v>
      </c>
    </row>
    <row r="32" spans="2:25" ht="5.0999999999999996" customHeight="1" x14ac:dyDescent="0.25">
      <c r="F32" s="3"/>
      <c r="G32" s="3"/>
      <c r="H32" s="3"/>
    </row>
    <row r="33" spans="1:26" x14ac:dyDescent="0.25">
      <c r="A33" s="4" t="s">
        <v>20</v>
      </c>
      <c r="B33" s="4"/>
      <c r="C33" s="5"/>
      <c r="D33" s="5"/>
      <c r="E33" s="5"/>
      <c r="F33" s="4"/>
      <c r="G33" s="4"/>
      <c r="H33" s="4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</row>
    <row r="34" spans="1:26" ht="5.0999999999999996" customHeight="1" x14ac:dyDescent="0.25"/>
    <row r="35" spans="1:26" ht="5.0999999999999996" customHeight="1" x14ac:dyDescent="0.25"/>
    <row r="36" spans="1:26" x14ac:dyDescent="0.25">
      <c r="B36" s="8" t="s">
        <v>12</v>
      </c>
      <c r="D36" s="8" t="s">
        <v>21</v>
      </c>
      <c r="F36" s="8" t="s">
        <v>22</v>
      </c>
    </row>
    <row r="37" spans="1:26" ht="5.0999999999999996" customHeight="1" x14ac:dyDescent="0.25"/>
    <row r="38" spans="1:26" x14ac:dyDescent="0.25">
      <c r="C38" t="s">
        <v>23</v>
      </c>
      <c r="D38" t="s">
        <v>24</v>
      </c>
      <c r="E38" s="12">
        <v>2427.7770513790588</v>
      </c>
      <c r="F38" s="13">
        <f>$E38*F$30</f>
        <v>5113796747.7133083</v>
      </c>
      <c r="G38" s="13">
        <f t="shared" ref="G38:Y45" si="5">$E38*G$30</f>
        <v>8693454471.1126232</v>
      </c>
      <c r="H38" s="13">
        <f t="shared" si="5"/>
        <v>11615624041.234514</v>
      </c>
      <c r="I38" s="13">
        <f t="shared" si="5"/>
        <v>11615624041.234514</v>
      </c>
      <c r="J38" s="13">
        <f t="shared" si="5"/>
        <v>11615624041.234514</v>
      </c>
      <c r="K38" s="13">
        <f t="shared" si="5"/>
        <v>11615624041.234514</v>
      </c>
      <c r="L38" s="13">
        <f t="shared" si="5"/>
        <v>11615624041.234514</v>
      </c>
      <c r="M38" s="13">
        <f t="shared" si="5"/>
        <v>11615624041.234514</v>
      </c>
      <c r="N38" s="13">
        <f t="shared" si="5"/>
        <v>11615624041.234514</v>
      </c>
      <c r="O38" s="13">
        <f t="shared" si="5"/>
        <v>11615624041.234514</v>
      </c>
      <c r="P38" s="13">
        <f t="shared" si="5"/>
        <v>11615624041.234514</v>
      </c>
      <c r="Q38" s="13">
        <f t="shared" si="5"/>
        <v>11615624041.234514</v>
      </c>
      <c r="R38" s="13">
        <f t="shared" si="5"/>
        <v>11615624041.234514</v>
      </c>
      <c r="S38" s="13">
        <f t="shared" si="5"/>
        <v>11615624041.234514</v>
      </c>
      <c r="T38" s="13">
        <f t="shared" si="5"/>
        <v>11615624041.234514</v>
      </c>
      <c r="U38" s="13">
        <f t="shared" si="5"/>
        <v>11615624041.234514</v>
      </c>
      <c r="V38" s="13">
        <f t="shared" si="5"/>
        <v>11615624041.234514</v>
      </c>
      <c r="W38" s="13">
        <f t="shared" si="5"/>
        <v>11615624041.234514</v>
      </c>
      <c r="X38" s="13">
        <f t="shared" si="5"/>
        <v>11615624041.234514</v>
      </c>
      <c r="Y38" s="13">
        <f t="shared" si="5"/>
        <v>11615624041.234514</v>
      </c>
    </row>
    <row r="39" spans="1:26" x14ac:dyDescent="0.25">
      <c r="C39" t="s">
        <v>25</v>
      </c>
      <c r="D39" t="s">
        <v>24</v>
      </c>
      <c r="E39" s="12">
        <v>2.6560298674804819</v>
      </c>
      <c r="F39" s="13">
        <f t="shared" ref="F39:U45" si="6">$E39*F$30</f>
        <v>5594581.6319648623</v>
      </c>
      <c r="G39" s="13">
        <f t="shared" si="6"/>
        <v>9510788.7743402664</v>
      </c>
      <c r="H39" s="13">
        <f t="shared" si="6"/>
        <v>12707692.564034473</v>
      </c>
      <c r="I39" s="13">
        <f t="shared" si="6"/>
        <v>12707692.564034473</v>
      </c>
      <c r="J39" s="13">
        <f t="shared" si="6"/>
        <v>12707692.564034473</v>
      </c>
      <c r="K39" s="13">
        <f t="shared" si="6"/>
        <v>12707692.564034473</v>
      </c>
      <c r="L39" s="13">
        <f t="shared" si="6"/>
        <v>12707692.564034473</v>
      </c>
      <c r="M39" s="13">
        <f t="shared" si="6"/>
        <v>12707692.564034473</v>
      </c>
      <c r="N39" s="13">
        <f t="shared" si="6"/>
        <v>12707692.564034473</v>
      </c>
      <c r="O39" s="13">
        <f t="shared" si="6"/>
        <v>12707692.564034473</v>
      </c>
      <c r="P39" s="13">
        <f t="shared" si="6"/>
        <v>12707692.564034473</v>
      </c>
      <c r="Q39" s="13">
        <f t="shared" si="6"/>
        <v>12707692.564034473</v>
      </c>
      <c r="R39" s="13">
        <f t="shared" si="6"/>
        <v>12707692.564034473</v>
      </c>
      <c r="S39" s="13">
        <f t="shared" si="6"/>
        <v>12707692.564034473</v>
      </c>
      <c r="T39" s="13">
        <f t="shared" si="6"/>
        <v>12707692.564034473</v>
      </c>
      <c r="U39" s="13">
        <f t="shared" si="6"/>
        <v>12707692.564034473</v>
      </c>
      <c r="V39" s="13">
        <f t="shared" si="5"/>
        <v>12707692.564034473</v>
      </c>
      <c r="W39" s="13">
        <f t="shared" si="5"/>
        <v>12707692.564034473</v>
      </c>
      <c r="X39" s="13">
        <f t="shared" si="5"/>
        <v>12707692.564034473</v>
      </c>
      <c r="Y39" s="13">
        <f t="shared" si="5"/>
        <v>12707692.564034473</v>
      </c>
    </row>
    <row r="40" spans="1:26" x14ac:dyDescent="0.25">
      <c r="C40" t="s">
        <v>26</v>
      </c>
      <c r="D40" t="s">
        <v>24</v>
      </c>
      <c r="E40" s="12">
        <v>1.6030269644967794E-2</v>
      </c>
      <c r="F40" s="13">
        <f t="shared" si="6"/>
        <v>33765.679072070816</v>
      </c>
      <c r="G40" s="13">
        <f t="shared" si="5"/>
        <v>57401.654422520383</v>
      </c>
      <c r="H40" s="13">
        <f t="shared" si="5"/>
        <v>76696.328177989417</v>
      </c>
      <c r="I40" s="13">
        <f t="shared" si="5"/>
        <v>76696.328177989417</v>
      </c>
      <c r="J40" s="13">
        <f t="shared" si="5"/>
        <v>76696.328177989417</v>
      </c>
      <c r="K40" s="13">
        <f t="shared" si="5"/>
        <v>76696.328177989417</v>
      </c>
      <c r="L40" s="13">
        <f t="shared" si="5"/>
        <v>76696.328177989417</v>
      </c>
      <c r="M40" s="13">
        <f t="shared" si="5"/>
        <v>76696.328177989417</v>
      </c>
      <c r="N40" s="13">
        <f t="shared" si="5"/>
        <v>76696.328177989417</v>
      </c>
      <c r="O40" s="13">
        <f t="shared" si="5"/>
        <v>76696.328177989417</v>
      </c>
      <c r="P40" s="13">
        <f t="shared" si="5"/>
        <v>76696.328177989417</v>
      </c>
      <c r="Q40" s="13">
        <f t="shared" si="5"/>
        <v>76696.328177989417</v>
      </c>
      <c r="R40" s="13">
        <f t="shared" si="5"/>
        <v>76696.328177989417</v>
      </c>
      <c r="S40" s="13">
        <f t="shared" si="5"/>
        <v>76696.328177989417</v>
      </c>
      <c r="T40" s="13">
        <f t="shared" si="5"/>
        <v>76696.328177989417</v>
      </c>
      <c r="U40" s="13">
        <f t="shared" si="5"/>
        <v>76696.328177989417</v>
      </c>
      <c r="V40" s="13">
        <f t="shared" si="5"/>
        <v>76696.328177989417</v>
      </c>
      <c r="W40" s="13">
        <f t="shared" si="5"/>
        <v>76696.328177989417</v>
      </c>
      <c r="X40" s="13">
        <f t="shared" si="5"/>
        <v>76696.328177989417</v>
      </c>
      <c r="Y40" s="13">
        <f t="shared" si="5"/>
        <v>76696.328177989417</v>
      </c>
    </row>
    <row r="41" spans="1:26" x14ac:dyDescent="0.25">
      <c r="C41" t="s">
        <v>27</v>
      </c>
      <c r="D41" t="s">
        <v>24</v>
      </c>
      <c r="E41" s="12">
        <v>0.11044412065411088</v>
      </c>
      <c r="F41" s="13">
        <f t="shared" si="6"/>
        <v>232636.18242219955</v>
      </c>
      <c r="G41" s="13">
        <f t="shared" si="5"/>
        <v>395481.51011773921</v>
      </c>
      <c r="H41" s="13">
        <f t="shared" si="5"/>
        <v>528416.4715018532</v>
      </c>
      <c r="I41" s="13">
        <f t="shared" si="5"/>
        <v>528416.4715018532</v>
      </c>
      <c r="J41" s="13">
        <f t="shared" si="5"/>
        <v>528416.4715018532</v>
      </c>
      <c r="K41" s="13">
        <f t="shared" si="5"/>
        <v>528416.4715018532</v>
      </c>
      <c r="L41" s="13">
        <f t="shared" si="5"/>
        <v>528416.4715018532</v>
      </c>
      <c r="M41" s="13">
        <f t="shared" si="5"/>
        <v>528416.4715018532</v>
      </c>
      <c r="N41" s="13">
        <f t="shared" si="5"/>
        <v>528416.4715018532</v>
      </c>
      <c r="O41" s="13">
        <f t="shared" si="5"/>
        <v>528416.4715018532</v>
      </c>
      <c r="P41" s="13">
        <f t="shared" si="5"/>
        <v>528416.4715018532</v>
      </c>
      <c r="Q41" s="13">
        <f t="shared" si="5"/>
        <v>528416.4715018532</v>
      </c>
      <c r="R41" s="13">
        <f t="shared" si="5"/>
        <v>528416.4715018532</v>
      </c>
      <c r="S41" s="13">
        <f t="shared" si="5"/>
        <v>528416.4715018532</v>
      </c>
      <c r="T41" s="13">
        <f t="shared" si="5"/>
        <v>528416.4715018532</v>
      </c>
      <c r="U41" s="13">
        <f t="shared" si="5"/>
        <v>528416.4715018532</v>
      </c>
      <c r="V41" s="13">
        <f t="shared" si="5"/>
        <v>528416.4715018532</v>
      </c>
      <c r="W41" s="13">
        <f t="shared" si="5"/>
        <v>528416.4715018532</v>
      </c>
      <c r="X41" s="13">
        <f t="shared" si="5"/>
        <v>528416.4715018532</v>
      </c>
      <c r="Y41" s="13">
        <f t="shared" si="5"/>
        <v>528416.4715018532</v>
      </c>
    </row>
    <row r="42" spans="1:26" x14ac:dyDescent="0.25">
      <c r="C42" t="s">
        <v>28</v>
      </c>
      <c r="D42" t="s">
        <v>24</v>
      </c>
      <c r="E42" s="12">
        <v>9.0941647330599659E-2</v>
      </c>
      <c r="F42" s="13">
        <f t="shared" si="6"/>
        <v>191556.75768775519</v>
      </c>
      <c r="G42" s="13">
        <f t="shared" si="5"/>
        <v>325646.48806918383</v>
      </c>
      <c r="H42" s="13">
        <f t="shared" si="5"/>
        <v>435107.49246218684</v>
      </c>
      <c r="I42" s="13">
        <f t="shared" si="5"/>
        <v>435107.49246218684</v>
      </c>
      <c r="J42" s="13">
        <f t="shared" si="5"/>
        <v>435107.49246218684</v>
      </c>
      <c r="K42" s="13">
        <f t="shared" si="5"/>
        <v>435107.49246218684</v>
      </c>
      <c r="L42" s="13">
        <f t="shared" si="5"/>
        <v>435107.49246218684</v>
      </c>
      <c r="M42" s="13">
        <f t="shared" si="5"/>
        <v>435107.49246218684</v>
      </c>
      <c r="N42" s="13">
        <f t="shared" si="5"/>
        <v>435107.49246218684</v>
      </c>
      <c r="O42" s="13">
        <f t="shared" si="5"/>
        <v>435107.49246218684</v>
      </c>
      <c r="P42" s="13">
        <f t="shared" si="5"/>
        <v>435107.49246218684</v>
      </c>
      <c r="Q42" s="13">
        <f t="shared" si="5"/>
        <v>435107.49246218684</v>
      </c>
      <c r="R42" s="13">
        <f t="shared" si="5"/>
        <v>435107.49246218684</v>
      </c>
      <c r="S42" s="13">
        <f t="shared" si="5"/>
        <v>435107.49246218684</v>
      </c>
      <c r="T42" s="13">
        <f t="shared" si="5"/>
        <v>435107.49246218684</v>
      </c>
      <c r="U42" s="13">
        <f t="shared" si="5"/>
        <v>435107.49246218684</v>
      </c>
      <c r="V42" s="13">
        <f t="shared" si="5"/>
        <v>435107.49246218684</v>
      </c>
      <c r="W42" s="13">
        <f t="shared" si="5"/>
        <v>435107.49246218684</v>
      </c>
      <c r="X42" s="13">
        <f t="shared" si="5"/>
        <v>435107.49246218684</v>
      </c>
      <c r="Y42" s="13">
        <f t="shared" si="5"/>
        <v>435107.49246218684</v>
      </c>
    </row>
    <row r="43" spans="1:26" x14ac:dyDescent="0.25">
      <c r="C43" t="s">
        <v>29</v>
      </c>
      <c r="D43" t="s">
        <v>24</v>
      </c>
      <c r="E43" s="12">
        <v>1.7286191352298155E-2</v>
      </c>
      <c r="F43" s="13">
        <f t="shared" si="6"/>
        <v>36411.114878740264</v>
      </c>
      <c r="G43" s="13">
        <f t="shared" si="5"/>
        <v>61898.895293858448</v>
      </c>
      <c r="H43" s="13">
        <f t="shared" si="5"/>
        <v>82705.246653138602</v>
      </c>
      <c r="I43" s="13">
        <f t="shared" si="5"/>
        <v>82705.246653138602</v>
      </c>
      <c r="J43" s="13">
        <f t="shared" si="5"/>
        <v>82705.246653138602</v>
      </c>
      <c r="K43" s="13">
        <f t="shared" si="5"/>
        <v>82705.246653138602</v>
      </c>
      <c r="L43" s="13">
        <f t="shared" si="5"/>
        <v>82705.246653138602</v>
      </c>
      <c r="M43" s="13">
        <f t="shared" si="5"/>
        <v>82705.246653138602</v>
      </c>
      <c r="N43" s="13">
        <f t="shared" si="5"/>
        <v>82705.246653138602</v>
      </c>
      <c r="O43" s="13">
        <f t="shared" si="5"/>
        <v>82705.246653138602</v>
      </c>
      <c r="P43" s="13">
        <f t="shared" si="5"/>
        <v>82705.246653138602</v>
      </c>
      <c r="Q43" s="13">
        <f t="shared" si="5"/>
        <v>82705.246653138602</v>
      </c>
      <c r="R43" s="13">
        <f t="shared" si="5"/>
        <v>82705.246653138602</v>
      </c>
      <c r="S43" s="13">
        <f t="shared" si="5"/>
        <v>82705.246653138602</v>
      </c>
      <c r="T43" s="13">
        <f t="shared" si="5"/>
        <v>82705.246653138602</v>
      </c>
      <c r="U43" s="13">
        <f t="shared" si="5"/>
        <v>82705.246653138602</v>
      </c>
      <c r="V43" s="13">
        <f t="shared" si="5"/>
        <v>82705.246653138602</v>
      </c>
      <c r="W43" s="13">
        <f t="shared" si="5"/>
        <v>82705.246653138602</v>
      </c>
      <c r="X43" s="13">
        <f t="shared" si="5"/>
        <v>82705.246653138602</v>
      </c>
      <c r="Y43" s="13">
        <f t="shared" si="5"/>
        <v>82705.246653138602</v>
      </c>
    </row>
    <row r="44" spans="1:26" x14ac:dyDescent="0.25">
      <c r="C44" t="s">
        <v>30</v>
      </c>
      <c r="D44" t="s">
        <v>24</v>
      </c>
      <c r="E44" s="12">
        <v>410.72524234759243</v>
      </c>
      <c r="F44" s="13">
        <f t="shared" si="6"/>
        <v>865139328.72369826</v>
      </c>
      <c r="G44" s="13">
        <f t="shared" si="5"/>
        <v>1470736858.830287</v>
      </c>
      <c r="H44" s="13">
        <f t="shared" si="5"/>
        <v>1965102189.5295432</v>
      </c>
      <c r="I44" s="13">
        <f t="shared" si="5"/>
        <v>1965102189.5295432</v>
      </c>
      <c r="J44" s="13">
        <f t="shared" si="5"/>
        <v>1965102189.5295432</v>
      </c>
      <c r="K44" s="13">
        <f t="shared" si="5"/>
        <v>1965102189.5295432</v>
      </c>
      <c r="L44" s="13">
        <f t="shared" si="5"/>
        <v>1965102189.5295432</v>
      </c>
      <c r="M44" s="13">
        <f t="shared" si="5"/>
        <v>1965102189.5295432</v>
      </c>
      <c r="N44" s="13">
        <f t="shared" si="5"/>
        <v>1965102189.5295432</v>
      </c>
      <c r="O44" s="13">
        <f t="shared" si="5"/>
        <v>1965102189.5295432</v>
      </c>
      <c r="P44" s="13">
        <f t="shared" si="5"/>
        <v>1965102189.5295432</v>
      </c>
      <c r="Q44" s="13">
        <f t="shared" si="5"/>
        <v>1965102189.5295432</v>
      </c>
      <c r="R44" s="13">
        <f t="shared" si="5"/>
        <v>1965102189.5295432</v>
      </c>
      <c r="S44" s="13">
        <f t="shared" si="5"/>
        <v>1965102189.5295432</v>
      </c>
      <c r="T44" s="13">
        <f t="shared" si="5"/>
        <v>1965102189.5295432</v>
      </c>
      <c r="U44" s="13">
        <f t="shared" si="5"/>
        <v>1965102189.5295432</v>
      </c>
      <c r="V44" s="13">
        <f t="shared" si="5"/>
        <v>1965102189.5295432</v>
      </c>
      <c r="W44" s="13">
        <f t="shared" si="5"/>
        <v>1965102189.5295432</v>
      </c>
      <c r="X44" s="13">
        <f t="shared" si="5"/>
        <v>1965102189.5295432</v>
      </c>
      <c r="Y44" s="13">
        <f t="shared" si="5"/>
        <v>1965102189.5295432</v>
      </c>
    </row>
    <row r="45" spans="1:26" x14ac:dyDescent="0.25">
      <c r="C45" t="s">
        <v>31</v>
      </c>
      <c r="D45" t="s">
        <v>24</v>
      </c>
      <c r="E45" s="12">
        <v>3.4639398467201632</v>
      </c>
      <c r="F45" s="13">
        <f t="shared" si="6"/>
        <v>7296338.9749359498</v>
      </c>
      <c r="G45" s="13">
        <f t="shared" si="5"/>
        <v>12403776.257391116</v>
      </c>
      <c r="H45" s="13">
        <f t="shared" si="5"/>
        <v>16573112.814497372</v>
      </c>
      <c r="I45" s="13">
        <f t="shared" si="5"/>
        <v>16573112.814497372</v>
      </c>
      <c r="J45" s="13">
        <f t="shared" si="5"/>
        <v>16573112.814497372</v>
      </c>
      <c r="K45" s="13">
        <f t="shared" si="5"/>
        <v>16573112.814497372</v>
      </c>
      <c r="L45" s="13">
        <f t="shared" si="5"/>
        <v>16573112.814497372</v>
      </c>
      <c r="M45" s="13">
        <f t="shared" si="5"/>
        <v>16573112.814497372</v>
      </c>
      <c r="N45" s="13">
        <f t="shared" si="5"/>
        <v>16573112.814497372</v>
      </c>
      <c r="O45" s="13">
        <f t="shared" si="5"/>
        <v>16573112.814497372</v>
      </c>
      <c r="P45" s="13">
        <f t="shared" si="5"/>
        <v>16573112.814497372</v>
      </c>
      <c r="Q45" s="13">
        <f t="shared" si="5"/>
        <v>16573112.814497372</v>
      </c>
      <c r="R45" s="13">
        <f t="shared" si="5"/>
        <v>16573112.814497372</v>
      </c>
      <c r="S45" s="13">
        <f t="shared" si="5"/>
        <v>16573112.814497372</v>
      </c>
      <c r="T45" s="13">
        <f t="shared" si="5"/>
        <v>16573112.814497372</v>
      </c>
      <c r="U45" s="13">
        <f t="shared" si="5"/>
        <v>16573112.814497372</v>
      </c>
      <c r="V45" s="13">
        <f t="shared" si="5"/>
        <v>16573112.814497372</v>
      </c>
      <c r="W45" s="13">
        <f t="shared" si="5"/>
        <v>16573112.814497372</v>
      </c>
      <c r="X45" s="13">
        <f t="shared" si="5"/>
        <v>16573112.814497372</v>
      </c>
      <c r="Y45" s="13">
        <f t="shared" si="5"/>
        <v>16573112.814497372</v>
      </c>
    </row>
    <row r="46" spans="1:26" ht="5.0999999999999996" customHeight="1" x14ac:dyDescent="0.25"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s="3" customFormat="1" x14ac:dyDescent="0.25">
      <c r="C47" s="3" t="s">
        <v>32</v>
      </c>
      <c r="E47" s="14"/>
      <c r="F47" s="15">
        <f>(F38+F44)/1000000</f>
        <v>5978.9360764370067</v>
      </c>
      <c r="G47" s="15">
        <f t="shared" ref="G47:Y47" si="7">(G38+G44)/1000000</f>
        <v>10164.191329942909</v>
      </c>
      <c r="H47" s="15">
        <f t="shared" si="7"/>
        <v>13580.726230764058</v>
      </c>
      <c r="I47" s="15">
        <f t="shared" si="7"/>
        <v>13580.726230764058</v>
      </c>
      <c r="J47" s="15">
        <f t="shared" si="7"/>
        <v>13580.726230764058</v>
      </c>
      <c r="K47" s="15">
        <f t="shared" si="7"/>
        <v>13580.726230764058</v>
      </c>
      <c r="L47" s="15">
        <f t="shared" si="7"/>
        <v>13580.726230764058</v>
      </c>
      <c r="M47" s="15">
        <f t="shared" si="7"/>
        <v>13580.726230764058</v>
      </c>
      <c r="N47" s="15">
        <f t="shared" si="7"/>
        <v>13580.726230764058</v>
      </c>
      <c r="O47" s="15">
        <f t="shared" si="7"/>
        <v>13580.726230764058</v>
      </c>
      <c r="P47" s="15">
        <f t="shared" si="7"/>
        <v>13580.726230764058</v>
      </c>
      <c r="Q47" s="15">
        <f t="shared" si="7"/>
        <v>13580.726230764058</v>
      </c>
      <c r="R47" s="15">
        <f t="shared" si="7"/>
        <v>13580.726230764058</v>
      </c>
      <c r="S47" s="15">
        <f t="shared" si="7"/>
        <v>13580.726230764058</v>
      </c>
      <c r="T47" s="15">
        <f t="shared" si="7"/>
        <v>13580.726230764058</v>
      </c>
      <c r="U47" s="15">
        <f t="shared" si="7"/>
        <v>13580.726230764058</v>
      </c>
      <c r="V47" s="15">
        <f t="shared" si="7"/>
        <v>13580.726230764058</v>
      </c>
      <c r="W47" s="15">
        <f t="shared" si="7"/>
        <v>13580.726230764058</v>
      </c>
      <c r="X47" s="15">
        <f t="shared" si="7"/>
        <v>13580.726230764058</v>
      </c>
      <c r="Y47" s="15">
        <f t="shared" si="7"/>
        <v>13580.726230764058</v>
      </c>
      <c r="Z47" s="15"/>
    </row>
    <row r="48" spans="1:26" s="3" customFormat="1" x14ac:dyDescent="0.25">
      <c r="C48" s="3" t="s">
        <v>33</v>
      </c>
      <c r="E48" s="14"/>
      <c r="F48" s="15">
        <f t="shared" ref="F48:Y48" si="8">F39/453.6</f>
        <v>12333.733756536292</v>
      </c>
      <c r="G48" s="15">
        <f t="shared" si="8"/>
        <v>20967.347386111698</v>
      </c>
      <c r="H48" s="15">
        <f t="shared" si="8"/>
        <v>28015.195246989577</v>
      </c>
      <c r="I48" s="15">
        <f t="shared" si="8"/>
        <v>28015.195246989577</v>
      </c>
      <c r="J48" s="15">
        <f t="shared" si="8"/>
        <v>28015.195246989577</v>
      </c>
      <c r="K48" s="15">
        <f t="shared" si="8"/>
        <v>28015.195246989577</v>
      </c>
      <c r="L48" s="15">
        <f t="shared" si="8"/>
        <v>28015.195246989577</v>
      </c>
      <c r="M48" s="15">
        <f t="shared" si="8"/>
        <v>28015.195246989577</v>
      </c>
      <c r="N48" s="15">
        <f t="shared" si="8"/>
        <v>28015.195246989577</v>
      </c>
      <c r="O48" s="15">
        <f t="shared" si="8"/>
        <v>28015.195246989577</v>
      </c>
      <c r="P48" s="15">
        <f t="shared" si="8"/>
        <v>28015.195246989577</v>
      </c>
      <c r="Q48" s="15">
        <f t="shared" si="8"/>
        <v>28015.195246989577</v>
      </c>
      <c r="R48" s="15">
        <f t="shared" si="8"/>
        <v>28015.195246989577</v>
      </c>
      <c r="S48" s="15">
        <f t="shared" si="8"/>
        <v>28015.195246989577</v>
      </c>
      <c r="T48" s="15">
        <f t="shared" si="8"/>
        <v>28015.195246989577</v>
      </c>
      <c r="U48" s="15">
        <f t="shared" si="8"/>
        <v>28015.195246989577</v>
      </c>
      <c r="V48" s="15">
        <f t="shared" si="8"/>
        <v>28015.195246989577</v>
      </c>
      <c r="W48" s="15">
        <f t="shared" si="8"/>
        <v>28015.195246989577</v>
      </c>
      <c r="X48" s="15">
        <f t="shared" si="8"/>
        <v>28015.195246989577</v>
      </c>
      <c r="Y48" s="15">
        <f t="shared" si="8"/>
        <v>28015.195246989577</v>
      </c>
      <c r="Z48" s="15"/>
    </row>
    <row r="49" spans="2:26" s="3" customFormat="1" x14ac:dyDescent="0.25">
      <c r="C49" s="3" t="s">
        <v>34</v>
      </c>
      <c r="E49" s="14"/>
      <c r="F49" s="15">
        <f t="shared" ref="F49:Y49" si="9">F41/453.6</f>
        <v>512.86636336463744</v>
      </c>
      <c r="G49" s="15">
        <f t="shared" si="9"/>
        <v>871.87281771988353</v>
      </c>
      <c r="H49" s="15">
        <f t="shared" si="9"/>
        <v>1164.9393110711048</v>
      </c>
      <c r="I49" s="15">
        <f t="shared" si="9"/>
        <v>1164.9393110711048</v>
      </c>
      <c r="J49" s="15">
        <f t="shared" si="9"/>
        <v>1164.9393110711048</v>
      </c>
      <c r="K49" s="15">
        <f t="shared" si="9"/>
        <v>1164.9393110711048</v>
      </c>
      <c r="L49" s="15">
        <f t="shared" si="9"/>
        <v>1164.9393110711048</v>
      </c>
      <c r="M49" s="15">
        <f t="shared" si="9"/>
        <v>1164.9393110711048</v>
      </c>
      <c r="N49" s="15">
        <f t="shared" si="9"/>
        <v>1164.9393110711048</v>
      </c>
      <c r="O49" s="15">
        <f t="shared" si="9"/>
        <v>1164.9393110711048</v>
      </c>
      <c r="P49" s="15">
        <f t="shared" si="9"/>
        <v>1164.9393110711048</v>
      </c>
      <c r="Q49" s="15">
        <f t="shared" si="9"/>
        <v>1164.9393110711048</v>
      </c>
      <c r="R49" s="15">
        <f t="shared" si="9"/>
        <v>1164.9393110711048</v>
      </c>
      <c r="S49" s="15">
        <f t="shared" si="9"/>
        <v>1164.9393110711048</v>
      </c>
      <c r="T49" s="15">
        <f t="shared" si="9"/>
        <v>1164.9393110711048</v>
      </c>
      <c r="U49" s="15">
        <f t="shared" si="9"/>
        <v>1164.9393110711048</v>
      </c>
      <c r="V49" s="15">
        <f t="shared" si="9"/>
        <v>1164.9393110711048</v>
      </c>
      <c r="W49" s="15">
        <f t="shared" si="9"/>
        <v>1164.9393110711048</v>
      </c>
      <c r="X49" s="15">
        <f t="shared" si="9"/>
        <v>1164.9393110711048</v>
      </c>
      <c r="Y49" s="15">
        <f t="shared" si="9"/>
        <v>1164.9393110711048</v>
      </c>
      <c r="Z49" s="15"/>
    </row>
    <row r="50" spans="2:26" s="3" customFormat="1" x14ac:dyDescent="0.25">
      <c r="C50" s="3" t="s">
        <v>35</v>
      </c>
      <c r="E50" s="14"/>
      <c r="F50" s="15">
        <f t="shared" ref="F50:Y50" si="10">F43/453.6</f>
        <v>80.271417281173413</v>
      </c>
      <c r="G50" s="15">
        <f t="shared" si="10"/>
        <v>136.46140937799481</v>
      </c>
      <c r="H50" s="15">
        <f t="shared" si="10"/>
        <v>182.33079068152247</v>
      </c>
      <c r="I50" s="15">
        <f t="shared" si="10"/>
        <v>182.33079068152247</v>
      </c>
      <c r="J50" s="15">
        <f t="shared" si="10"/>
        <v>182.33079068152247</v>
      </c>
      <c r="K50" s="15">
        <f t="shared" si="10"/>
        <v>182.33079068152247</v>
      </c>
      <c r="L50" s="15">
        <f t="shared" si="10"/>
        <v>182.33079068152247</v>
      </c>
      <c r="M50" s="15">
        <f t="shared" si="10"/>
        <v>182.33079068152247</v>
      </c>
      <c r="N50" s="15">
        <f t="shared" si="10"/>
        <v>182.33079068152247</v>
      </c>
      <c r="O50" s="15">
        <f t="shared" si="10"/>
        <v>182.33079068152247</v>
      </c>
      <c r="P50" s="15">
        <f t="shared" si="10"/>
        <v>182.33079068152247</v>
      </c>
      <c r="Q50" s="15">
        <f t="shared" si="10"/>
        <v>182.33079068152247</v>
      </c>
      <c r="R50" s="15">
        <f t="shared" si="10"/>
        <v>182.33079068152247</v>
      </c>
      <c r="S50" s="15">
        <f t="shared" si="10"/>
        <v>182.33079068152247</v>
      </c>
      <c r="T50" s="15">
        <f t="shared" si="10"/>
        <v>182.33079068152247</v>
      </c>
      <c r="U50" s="15">
        <f t="shared" si="10"/>
        <v>182.33079068152247</v>
      </c>
      <c r="V50" s="15">
        <f t="shared" si="10"/>
        <v>182.33079068152247</v>
      </c>
      <c r="W50" s="15">
        <f t="shared" si="10"/>
        <v>182.33079068152247</v>
      </c>
      <c r="X50" s="15">
        <f t="shared" si="10"/>
        <v>182.33079068152247</v>
      </c>
      <c r="Y50" s="15">
        <f t="shared" si="10"/>
        <v>182.33079068152247</v>
      </c>
      <c r="Z50" s="15"/>
    </row>
    <row r="51" spans="2:26" x14ac:dyDescent="0.25">
      <c r="E51" s="6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 spans="2:26" x14ac:dyDescent="0.25">
      <c r="B52" s="8" t="s">
        <v>14</v>
      </c>
      <c r="D52" s="8" t="s">
        <v>21</v>
      </c>
      <c r="F52" s="8" t="s">
        <v>36</v>
      </c>
    </row>
    <row r="53" spans="2:26" ht="5.0999999999999996" customHeight="1" x14ac:dyDescent="0.25"/>
    <row r="54" spans="2:26" x14ac:dyDescent="0.25">
      <c r="C54" t="s">
        <v>23</v>
      </c>
      <c r="D54" t="s">
        <v>24</v>
      </c>
      <c r="E54" s="12">
        <v>3338.193445646205</v>
      </c>
      <c r="F54" s="13">
        <f t="shared" ref="F54:U61" si="11">$E54*F$31</f>
        <v>0</v>
      </c>
      <c r="G54" s="13">
        <f t="shared" si="11"/>
        <v>2109441158.4317391</v>
      </c>
      <c r="H54" s="13">
        <f t="shared" si="11"/>
        <v>2109441158.4317391</v>
      </c>
      <c r="I54" s="13">
        <f t="shared" si="11"/>
        <v>2109441158.4317391</v>
      </c>
      <c r="J54" s="13">
        <f t="shared" si="11"/>
        <v>2109441158.4317391</v>
      </c>
      <c r="K54" s="13">
        <f t="shared" si="11"/>
        <v>2109441158.4317391</v>
      </c>
      <c r="L54" s="13">
        <f t="shared" si="11"/>
        <v>2109441158.4317391</v>
      </c>
      <c r="M54" s="13">
        <f t="shared" si="11"/>
        <v>2109441158.4317391</v>
      </c>
      <c r="N54" s="13">
        <f t="shared" si="11"/>
        <v>2109441158.4317391</v>
      </c>
      <c r="O54" s="13">
        <f t="shared" si="11"/>
        <v>2109441158.4317391</v>
      </c>
      <c r="P54" s="13">
        <f t="shared" si="11"/>
        <v>2109441158.4317391</v>
      </c>
      <c r="Q54" s="13">
        <f t="shared" si="11"/>
        <v>2109441158.4317391</v>
      </c>
      <c r="R54" s="13">
        <f t="shared" si="11"/>
        <v>2109441158.4317391</v>
      </c>
      <c r="S54" s="13">
        <f t="shared" si="11"/>
        <v>2109441158.4317391</v>
      </c>
      <c r="T54" s="13">
        <f t="shared" si="11"/>
        <v>2109441158.4317391</v>
      </c>
      <c r="U54" s="13">
        <f t="shared" si="11"/>
        <v>2109441158.4317391</v>
      </c>
      <c r="V54" s="13">
        <f t="shared" ref="P54:AE61" si="12">$E54*V$31</f>
        <v>2109441158.4317391</v>
      </c>
      <c r="W54" s="13">
        <f t="shared" si="12"/>
        <v>2109441158.4317391</v>
      </c>
      <c r="X54" s="13">
        <f t="shared" si="12"/>
        <v>2109441158.4317391</v>
      </c>
      <c r="Y54" s="13">
        <f t="shared" si="12"/>
        <v>2109441158.4317391</v>
      </c>
    </row>
    <row r="55" spans="2:26" x14ac:dyDescent="0.25">
      <c r="C55" t="s">
        <v>25</v>
      </c>
      <c r="D55" t="s">
        <v>24</v>
      </c>
      <c r="E55" s="12">
        <v>2.6560298674804819</v>
      </c>
      <c r="F55" s="13">
        <f t="shared" si="11"/>
        <v>0</v>
      </c>
      <c r="G55" s="13">
        <f t="shared" si="11"/>
        <v>1678374.4895894588</v>
      </c>
      <c r="H55" s="13">
        <f t="shared" si="11"/>
        <v>1678374.4895894588</v>
      </c>
      <c r="I55" s="13">
        <f t="shared" si="11"/>
        <v>1678374.4895894588</v>
      </c>
      <c r="J55" s="13">
        <f t="shared" si="11"/>
        <v>1678374.4895894588</v>
      </c>
      <c r="K55" s="13">
        <f t="shared" si="11"/>
        <v>1678374.4895894588</v>
      </c>
      <c r="L55" s="13">
        <f t="shared" si="11"/>
        <v>1678374.4895894588</v>
      </c>
      <c r="M55" s="13">
        <f t="shared" si="11"/>
        <v>1678374.4895894588</v>
      </c>
      <c r="N55" s="13">
        <f t="shared" si="11"/>
        <v>1678374.4895894588</v>
      </c>
      <c r="O55" s="13">
        <f t="shared" si="11"/>
        <v>1678374.4895894588</v>
      </c>
      <c r="P55" s="13">
        <f t="shared" si="12"/>
        <v>1678374.4895894588</v>
      </c>
      <c r="Q55" s="13">
        <f t="shared" si="12"/>
        <v>1678374.4895894588</v>
      </c>
      <c r="R55" s="13">
        <f t="shared" si="12"/>
        <v>1678374.4895894588</v>
      </c>
      <c r="S55" s="13">
        <f t="shared" si="12"/>
        <v>1678374.4895894588</v>
      </c>
      <c r="T55" s="13">
        <f t="shared" si="12"/>
        <v>1678374.4895894588</v>
      </c>
      <c r="U55" s="13">
        <f t="shared" si="12"/>
        <v>1678374.4895894588</v>
      </c>
      <c r="V55" s="13">
        <f t="shared" si="12"/>
        <v>1678374.4895894588</v>
      </c>
      <c r="W55" s="13">
        <f t="shared" si="12"/>
        <v>1678374.4895894588</v>
      </c>
      <c r="X55" s="13">
        <f t="shared" si="12"/>
        <v>1678374.4895894588</v>
      </c>
      <c r="Y55" s="13">
        <f t="shared" si="12"/>
        <v>1678374.4895894588</v>
      </c>
    </row>
    <row r="56" spans="2:26" x14ac:dyDescent="0.25">
      <c r="C56" t="s">
        <v>26</v>
      </c>
      <c r="D56" t="s">
        <v>24</v>
      </c>
      <c r="E56" s="12">
        <v>2.2041620761830711E-2</v>
      </c>
      <c r="F56" s="13">
        <f t="shared" si="11"/>
        <v>0</v>
      </c>
      <c r="G56" s="13">
        <f t="shared" si="11"/>
        <v>13928.342617229206</v>
      </c>
      <c r="H56" s="13">
        <f t="shared" si="11"/>
        <v>13928.342617229206</v>
      </c>
      <c r="I56" s="13">
        <f t="shared" si="11"/>
        <v>13928.342617229206</v>
      </c>
      <c r="J56" s="13">
        <f t="shared" si="11"/>
        <v>13928.342617229206</v>
      </c>
      <c r="K56" s="13">
        <f t="shared" si="11"/>
        <v>13928.342617229206</v>
      </c>
      <c r="L56" s="13">
        <f t="shared" si="11"/>
        <v>13928.342617229206</v>
      </c>
      <c r="M56" s="13">
        <f t="shared" si="11"/>
        <v>13928.342617229206</v>
      </c>
      <c r="N56" s="13">
        <f t="shared" si="11"/>
        <v>13928.342617229206</v>
      </c>
      <c r="O56" s="13">
        <f t="shared" si="11"/>
        <v>13928.342617229206</v>
      </c>
      <c r="P56" s="13">
        <f t="shared" si="12"/>
        <v>13928.342617229206</v>
      </c>
      <c r="Q56" s="13">
        <f t="shared" si="12"/>
        <v>13928.342617229206</v>
      </c>
      <c r="R56" s="13">
        <f t="shared" si="12"/>
        <v>13928.342617229206</v>
      </c>
      <c r="S56" s="13">
        <f t="shared" si="12"/>
        <v>13928.342617229206</v>
      </c>
      <c r="T56" s="13">
        <f t="shared" si="12"/>
        <v>13928.342617229206</v>
      </c>
      <c r="U56" s="13">
        <f t="shared" si="12"/>
        <v>13928.342617229206</v>
      </c>
      <c r="V56" s="13">
        <f t="shared" si="12"/>
        <v>13928.342617229206</v>
      </c>
      <c r="W56" s="13">
        <f t="shared" si="12"/>
        <v>13928.342617229206</v>
      </c>
      <c r="X56" s="13">
        <f t="shared" si="12"/>
        <v>13928.342617229206</v>
      </c>
      <c r="Y56" s="13">
        <f t="shared" si="12"/>
        <v>13928.342617229206</v>
      </c>
    </row>
    <row r="57" spans="2:26" x14ac:dyDescent="0.25">
      <c r="C57" t="s">
        <v>27</v>
      </c>
      <c r="D57" t="s">
        <v>24</v>
      </c>
      <c r="E57" s="12">
        <v>0.11044412065411088</v>
      </c>
      <c r="F57" s="13">
        <f t="shared" si="11"/>
        <v>0</v>
      </c>
      <c r="G57" s="13">
        <f t="shared" si="11"/>
        <v>69790.854726659862</v>
      </c>
      <c r="H57" s="13">
        <f t="shared" si="11"/>
        <v>69790.854726659862</v>
      </c>
      <c r="I57" s="13">
        <f t="shared" si="11"/>
        <v>69790.854726659862</v>
      </c>
      <c r="J57" s="13">
        <f t="shared" si="11"/>
        <v>69790.854726659862</v>
      </c>
      <c r="K57" s="13">
        <f t="shared" si="11"/>
        <v>69790.854726659862</v>
      </c>
      <c r="L57" s="13">
        <f t="shared" si="11"/>
        <v>69790.854726659862</v>
      </c>
      <c r="M57" s="13">
        <f t="shared" si="11"/>
        <v>69790.854726659862</v>
      </c>
      <c r="N57" s="13">
        <f t="shared" si="11"/>
        <v>69790.854726659862</v>
      </c>
      <c r="O57" s="13">
        <f t="shared" si="11"/>
        <v>69790.854726659862</v>
      </c>
      <c r="P57" s="13">
        <f t="shared" si="12"/>
        <v>69790.854726659862</v>
      </c>
      <c r="Q57" s="13">
        <f t="shared" si="12"/>
        <v>69790.854726659862</v>
      </c>
      <c r="R57" s="13">
        <f t="shared" si="12"/>
        <v>69790.854726659862</v>
      </c>
      <c r="S57" s="13">
        <f t="shared" si="12"/>
        <v>69790.854726659862</v>
      </c>
      <c r="T57" s="13">
        <f t="shared" si="12"/>
        <v>69790.854726659862</v>
      </c>
      <c r="U57" s="13">
        <f t="shared" si="12"/>
        <v>69790.854726659862</v>
      </c>
      <c r="V57" s="13">
        <f t="shared" si="12"/>
        <v>69790.854726659862</v>
      </c>
      <c r="W57" s="13">
        <f t="shared" si="12"/>
        <v>69790.854726659862</v>
      </c>
      <c r="X57" s="13">
        <f t="shared" si="12"/>
        <v>69790.854726659862</v>
      </c>
      <c r="Y57" s="13">
        <f t="shared" si="12"/>
        <v>69790.854726659862</v>
      </c>
    </row>
    <row r="58" spans="2:26" x14ac:dyDescent="0.25">
      <c r="C58" t="s">
        <v>28</v>
      </c>
      <c r="D58" t="s">
        <v>24</v>
      </c>
      <c r="E58" s="12">
        <v>9.0941647330599659E-2</v>
      </c>
      <c r="F58" s="13">
        <f t="shared" si="11"/>
        <v>0</v>
      </c>
      <c r="G58" s="13">
        <f t="shared" si="11"/>
        <v>57467.027306326563</v>
      </c>
      <c r="H58" s="13">
        <f t="shared" si="11"/>
        <v>57467.027306326563</v>
      </c>
      <c r="I58" s="13">
        <f t="shared" si="11"/>
        <v>57467.027306326563</v>
      </c>
      <c r="J58" s="13">
        <f t="shared" si="11"/>
        <v>57467.027306326563</v>
      </c>
      <c r="K58" s="13">
        <f t="shared" si="11"/>
        <v>57467.027306326563</v>
      </c>
      <c r="L58" s="13">
        <f t="shared" si="11"/>
        <v>57467.027306326563</v>
      </c>
      <c r="M58" s="13">
        <f t="shared" si="11"/>
        <v>57467.027306326563</v>
      </c>
      <c r="N58" s="13">
        <f t="shared" si="11"/>
        <v>57467.027306326563</v>
      </c>
      <c r="O58" s="13">
        <f t="shared" si="11"/>
        <v>57467.027306326563</v>
      </c>
      <c r="P58" s="13">
        <f t="shared" si="12"/>
        <v>57467.027306326563</v>
      </c>
      <c r="Q58" s="13">
        <f t="shared" si="12"/>
        <v>57467.027306326563</v>
      </c>
      <c r="R58" s="13">
        <f t="shared" si="12"/>
        <v>57467.027306326563</v>
      </c>
      <c r="S58" s="13">
        <f t="shared" si="12"/>
        <v>57467.027306326563</v>
      </c>
      <c r="T58" s="13">
        <f t="shared" si="12"/>
        <v>57467.027306326563</v>
      </c>
      <c r="U58" s="13">
        <f t="shared" si="12"/>
        <v>57467.027306326563</v>
      </c>
      <c r="V58" s="13">
        <f t="shared" si="12"/>
        <v>57467.027306326563</v>
      </c>
      <c r="W58" s="13">
        <f t="shared" si="12"/>
        <v>57467.027306326563</v>
      </c>
      <c r="X58" s="13">
        <f t="shared" si="12"/>
        <v>57467.027306326563</v>
      </c>
      <c r="Y58" s="13">
        <f t="shared" si="12"/>
        <v>57467.027306326563</v>
      </c>
    </row>
    <row r="59" spans="2:26" x14ac:dyDescent="0.25">
      <c r="C59" t="s">
        <v>29</v>
      </c>
      <c r="D59" t="s">
        <v>24</v>
      </c>
      <c r="E59" s="12">
        <v>1.7286191352298155E-2</v>
      </c>
      <c r="F59" s="13">
        <f t="shared" si="11"/>
        <v>0</v>
      </c>
      <c r="G59" s="13">
        <f t="shared" si="11"/>
        <v>10923.334463622079</v>
      </c>
      <c r="H59" s="13">
        <f t="shared" si="11"/>
        <v>10923.334463622079</v>
      </c>
      <c r="I59" s="13">
        <f t="shared" si="11"/>
        <v>10923.334463622079</v>
      </c>
      <c r="J59" s="13">
        <f t="shared" si="11"/>
        <v>10923.334463622079</v>
      </c>
      <c r="K59" s="13">
        <f t="shared" si="11"/>
        <v>10923.334463622079</v>
      </c>
      <c r="L59" s="13">
        <f t="shared" si="11"/>
        <v>10923.334463622079</v>
      </c>
      <c r="M59" s="13">
        <f t="shared" si="11"/>
        <v>10923.334463622079</v>
      </c>
      <c r="N59" s="13">
        <f t="shared" si="11"/>
        <v>10923.334463622079</v>
      </c>
      <c r="O59" s="13">
        <f t="shared" si="11"/>
        <v>10923.334463622079</v>
      </c>
      <c r="P59" s="13">
        <f t="shared" si="12"/>
        <v>10923.334463622079</v>
      </c>
      <c r="Q59" s="13">
        <f t="shared" si="12"/>
        <v>10923.334463622079</v>
      </c>
      <c r="R59" s="13">
        <f t="shared" si="12"/>
        <v>10923.334463622079</v>
      </c>
      <c r="S59" s="13">
        <f t="shared" si="12"/>
        <v>10923.334463622079</v>
      </c>
      <c r="T59" s="13">
        <f t="shared" si="12"/>
        <v>10923.334463622079</v>
      </c>
      <c r="U59" s="13">
        <f t="shared" si="12"/>
        <v>10923.334463622079</v>
      </c>
      <c r="V59" s="13">
        <f t="shared" si="12"/>
        <v>10923.334463622079</v>
      </c>
      <c r="W59" s="13">
        <f t="shared" si="12"/>
        <v>10923.334463622079</v>
      </c>
      <c r="X59" s="13">
        <f t="shared" si="12"/>
        <v>10923.334463622079</v>
      </c>
      <c r="Y59" s="13">
        <f t="shared" si="12"/>
        <v>10923.334463622079</v>
      </c>
    </row>
    <row r="60" spans="2:26" x14ac:dyDescent="0.25">
      <c r="C60" t="s">
        <v>30</v>
      </c>
      <c r="D60" t="s">
        <v>24</v>
      </c>
      <c r="E60" s="12">
        <v>564.7472082279395</v>
      </c>
      <c r="F60" s="13">
        <f t="shared" si="11"/>
        <v>0</v>
      </c>
      <c r="G60" s="13">
        <f t="shared" si="11"/>
        <v>356869973.09852546</v>
      </c>
      <c r="H60" s="13">
        <f t="shared" si="11"/>
        <v>356869973.09852546</v>
      </c>
      <c r="I60" s="13">
        <f t="shared" si="11"/>
        <v>356869973.09852546</v>
      </c>
      <c r="J60" s="13">
        <f t="shared" si="11"/>
        <v>356869973.09852546</v>
      </c>
      <c r="K60" s="13">
        <f t="shared" si="11"/>
        <v>356869973.09852546</v>
      </c>
      <c r="L60" s="13">
        <f t="shared" si="11"/>
        <v>356869973.09852546</v>
      </c>
      <c r="M60" s="13">
        <f t="shared" si="11"/>
        <v>356869973.09852546</v>
      </c>
      <c r="N60" s="13">
        <f t="shared" si="11"/>
        <v>356869973.09852546</v>
      </c>
      <c r="O60" s="13">
        <f t="shared" si="11"/>
        <v>356869973.09852546</v>
      </c>
      <c r="P60" s="13">
        <f t="shared" si="12"/>
        <v>356869973.09852546</v>
      </c>
      <c r="Q60" s="13">
        <f t="shared" si="12"/>
        <v>356869973.09852546</v>
      </c>
      <c r="R60" s="13">
        <f t="shared" si="12"/>
        <v>356869973.09852546</v>
      </c>
      <c r="S60" s="13">
        <f t="shared" si="12"/>
        <v>356869973.09852546</v>
      </c>
      <c r="T60" s="13">
        <f t="shared" si="12"/>
        <v>356869973.09852546</v>
      </c>
      <c r="U60" s="13">
        <f t="shared" si="12"/>
        <v>356869973.09852546</v>
      </c>
      <c r="V60" s="13">
        <f t="shared" si="12"/>
        <v>356869973.09852546</v>
      </c>
      <c r="W60" s="13">
        <f t="shared" si="12"/>
        <v>356869973.09852546</v>
      </c>
      <c r="X60" s="13">
        <f t="shared" si="12"/>
        <v>356869973.09852546</v>
      </c>
      <c r="Y60" s="13">
        <f t="shared" si="12"/>
        <v>356869973.09852546</v>
      </c>
    </row>
    <row r="61" spans="2:26" x14ac:dyDescent="0.25">
      <c r="C61" t="s">
        <v>31</v>
      </c>
      <c r="D61" t="s">
        <v>24</v>
      </c>
      <c r="E61" s="12">
        <v>4.7629172892402236</v>
      </c>
      <c r="F61" s="13">
        <f t="shared" si="11"/>
        <v>0</v>
      </c>
      <c r="G61" s="13">
        <f t="shared" si="11"/>
        <v>3009739.8271610788</v>
      </c>
      <c r="H61" s="13">
        <f t="shared" si="11"/>
        <v>3009739.8271610788</v>
      </c>
      <c r="I61" s="13">
        <f t="shared" si="11"/>
        <v>3009739.8271610788</v>
      </c>
      <c r="J61" s="13">
        <f t="shared" si="11"/>
        <v>3009739.8271610788</v>
      </c>
      <c r="K61" s="13">
        <f t="shared" si="11"/>
        <v>3009739.8271610788</v>
      </c>
      <c r="L61" s="13">
        <f t="shared" si="11"/>
        <v>3009739.8271610788</v>
      </c>
      <c r="M61" s="13">
        <f t="shared" si="11"/>
        <v>3009739.8271610788</v>
      </c>
      <c r="N61" s="13">
        <f t="shared" si="11"/>
        <v>3009739.8271610788</v>
      </c>
      <c r="O61" s="13">
        <f t="shared" si="11"/>
        <v>3009739.8271610788</v>
      </c>
      <c r="P61" s="13">
        <f t="shared" si="12"/>
        <v>3009739.8271610788</v>
      </c>
      <c r="Q61" s="13">
        <f t="shared" si="12"/>
        <v>3009739.8271610788</v>
      </c>
      <c r="R61" s="13">
        <f t="shared" si="12"/>
        <v>3009739.8271610788</v>
      </c>
      <c r="S61" s="13">
        <f t="shared" si="12"/>
        <v>3009739.8271610788</v>
      </c>
      <c r="T61" s="13">
        <f t="shared" si="12"/>
        <v>3009739.8271610788</v>
      </c>
      <c r="U61" s="13">
        <f t="shared" si="12"/>
        <v>3009739.8271610788</v>
      </c>
      <c r="V61" s="13">
        <f t="shared" si="12"/>
        <v>3009739.8271610788</v>
      </c>
      <c r="W61" s="13">
        <f t="shared" si="12"/>
        <v>3009739.8271610788</v>
      </c>
      <c r="X61" s="13">
        <f t="shared" si="12"/>
        <v>3009739.8271610788</v>
      </c>
      <c r="Y61" s="13">
        <f t="shared" si="12"/>
        <v>3009739.8271610788</v>
      </c>
    </row>
    <row r="62" spans="2:26" ht="5.0999999999999996" customHeight="1" x14ac:dyDescent="0.25"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</row>
    <row r="63" spans="2:26" s="3" customFormat="1" x14ac:dyDescent="0.25">
      <c r="C63" s="3" t="s">
        <v>32</v>
      </c>
      <c r="E63" s="14"/>
      <c r="F63" s="15">
        <f>(F54+F60)/1000000</f>
        <v>0</v>
      </c>
      <c r="G63" s="15">
        <f t="shared" ref="G63:Y63" si="13">(G54+G60)/1000000</f>
        <v>2466.3111315302644</v>
      </c>
      <c r="H63" s="15">
        <f t="shared" si="13"/>
        <v>2466.3111315302644</v>
      </c>
      <c r="I63" s="15">
        <f t="shared" si="13"/>
        <v>2466.3111315302644</v>
      </c>
      <c r="J63" s="15">
        <f t="shared" si="13"/>
        <v>2466.3111315302644</v>
      </c>
      <c r="K63" s="15">
        <f t="shared" si="13"/>
        <v>2466.3111315302644</v>
      </c>
      <c r="L63" s="15">
        <f t="shared" si="13"/>
        <v>2466.3111315302644</v>
      </c>
      <c r="M63" s="15">
        <f t="shared" si="13"/>
        <v>2466.3111315302644</v>
      </c>
      <c r="N63" s="15">
        <f t="shared" si="13"/>
        <v>2466.3111315302644</v>
      </c>
      <c r="O63" s="15">
        <f t="shared" si="13"/>
        <v>2466.3111315302644</v>
      </c>
      <c r="P63" s="15">
        <f t="shared" si="13"/>
        <v>2466.3111315302644</v>
      </c>
      <c r="Q63" s="15">
        <f t="shared" si="13"/>
        <v>2466.3111315302644</v>
      </c>
      <c r="R63" s="15">
        <f t="shared" si="13"/>
        <v>2466.3111315302644</v>
      </c>
      <c r="S63" s="15">
        <f t="shared" si="13"/>
        <v>2466.3111315302644</v>
      </c>
      <c r="T63" s="15">
        <f t="shared" si="13"/>
        <v>2466.3111315302644</v>
      </c>
      <c r="U63" s="15">
        <f t="shared" si="13"/>
        <v>2466.3111315302644</v>
      </c>
      <c r="V63" s="15">
        <f t="shared" si="13"/>
        <v>2466.3111315302644</v>
      </c>
      <c r="W63" s="15">
        <f t="shared" si="13"/>
        <v>2466.3111315302644</v>
      </c>
      <c r="X63" s="15">
        <f t="shared" si="13"/>
        <v>2466.3111315302644</v>
      </c>
      <c r="Y63" s="15">
        <f t="shared" si="13"/>
        <v>2466.3111315302644</v>
      </c>
    </row>
    <row r="64" spans="2:26" s="3" customFormat="1" x14ac:dyDescent="0.25">
      <c r="C64" s="3" t="s">
        <v>33</v>
      </c>
      <c r="E64" s="14"/>
      <c r="F64" s="15">
        <f t="shared" ref="F64:Y64" si="14">F55/453.6</f>
        <v>0</v>
      </c>
      <c r="G64" s="15">
        <f t="shared" si="14"/>
        <v>3700.1201269608878</v>
      </c>
      <c r="H64" s="15">
        <f t="shared" si="14"/>
        <v>3700.1201269608878</v>
      </c>
      <c r="I64" s="15">
        <f t="shared" si="14"/>
        <v>3700.1201269608878</v>
      </c>
      <c r="J64" s="15">
        <f t="shared" si="14"/>
        <v>3700.1201269608878</v>
      </c>
      <c r="K64" s="15">
        <f t="shared" si="14"/>
        <v>3700.1201269608878</v>
      </c>
      <c r="L64" s="15">
        <f t="shared" si="14"/>
        <v>3700.1201269608878</v>
      </c>
      <c r="M64" s="15">
        <f t="shared" si="14"/>
        <v>3700.1201269608878</v>
      </c>
      <c r="N64" s="15">
        <f t="shared" si="14"/>
        <v>3700.1201269608878</v>
      </c>
      <c r="O64" s="15">
        <f t="shared" si="14"/>
        <v>3700.1201269608878</v>
      </c>
      <c r="P64" s="15">
        <f t="shared" si="14"/>
        <v>3700.1201269608878</v>
      </c>
      <c r="Q64" s="15">
        <f t="shared" si="14"/>
        <v>3700.1201269608878</v>
      </c>
      <c r="R64" s="15">
        <f t="shared" si="14"/>
        <v>3700.1201269608878</v>
      </c>
      <c r="S64" s="15">
        <f t="shared" si="14"/>
        <v>3700.1201269608878</v>
      </c>
      <c r="T64" s="15">
        <f t="shared" si="14"/>
        <v>3700.1201269608878</v>
      </c>
      <c r="U64" s="15">
        <f t="shared" si="14"/>
        <v>3700.1201269608878</v>
      </c>
      <c r="V64" s="15">
        <f t="shared" si="14"/>
        <v>3700.1201269608878</v>
      </c>
      <c r="W64" s="15">
        <f t="shared" si="14"/>
        <v>3700.1201269608878</v>
      </c>
      <c r="X64" s="15">
        <f t="shared" si="14"/>
        <v>3700.1201269608878</v>
      </c>
      <c r="Y64" s="15">
        <f t="shared" si="14"/>
        <v>3700.1201269608878</v>
      </c>
    </row>
    <row r="65" spans="2:25" s="3" customFormat="1" x14ac:dyDescent="0.25">
      <c r="C65" s="3" t="s">
        <v>34</v>
      </c>
      <c r="E65" s="14"/>
      <c r="F65" s="15">
        <f t="shared" ref="F65:Y65" si="15">F57/453.6</f>
        <v>0</v>
      </c>
      <c r="G65" s="15">
        <f t="shared" si="15"/>
        <v>153.85990900939123</v>
      </c>
      <c r="H65" s="15">
        <f t="shared" si="15"/>
        <v>153.85990900939123</v>
      </c>
      <c r="I65" s="15">
        <f t="shared" si="15"/>
        <v>153.85990900939123</v>
      </c>
      <c r="J65" s="15">
        <f t="shared" si="15"/>
        <v>153.85990900939123</v>
      </c>
      <c r="K65" s="15">
        <f t="shared" si="15"/>
        <v>153.85990900939123</v>
      </c>
      <c r="L65" s="15">
        <f t="shared" si="15"/>
        <v>153.85990900939123</v>
      </c>
      <c r="M65" s="15">
        <f t="shared" si="15"/>
        <v>153.85990900939123</v>
      </c>
      <c r="N65" s="15">
        <f t="shared" si="15"/>
        <v>153.85990900939123</v>
      </c>
      <c r="O65" s="15">
        <f t="shared" si="15"/>
        <v>153.85990900939123</v>
      </c>
      <c r="P65" s="15">
        <f t="shared" si="15"/>
        <v>153.85990900939123</v>
      </c>
      <c r="Q65" s="15">
        <f t="shared" si="15"/>
        <v>153.85990900939123</v>
      </c>
      <c r="R65" s="15">
        <f t="shared" si="15"/>
        <v>153.85990900939123</v>
      </c>
      <c r="S65" s="15">
        <f t="shared" si="15"/>
        <v>153.85990900939123</v>
      </c>
      <c r="T65" s="15">
        <f t="shared" si="15"/>
        <v>153.85990900939123</v>
      </c>
      <c r="U65" s="15">
        <f t="shared" si="15"/>
        <v>153.85990900939123</v>
      </c>
      <c r="V65" s="15">
        <f t="shared" si="15"/>
        <v>153.85990900939123</v>
      </c>
      <c r="W65" s="15">
        <f t="shared" si="15"/>
        <v>153.85990900939123</v>
      </c>
      <c r="X65" s="15">
        <f t="shared" si="15"/>
        <v>153.85990900939123</v>
      </c>
      <c r="Y65" s="15">
        <f t="shared" si="15"/>
        <v>153.85990900939123</v>
      </c>
    </row>
    <row r="66" spans="2:25" s="3" customFormat="1" x14ac:dyDescent="0.25">
      <c r="C66" s="3" t="s">
        <v>35</v>
      </c>
      <c r="E66" s="14"/>
      <c r="F66" s="15">
        <f t="shared" ref="F66:Y66" si="16">F59/453.6</f>
        <v>0</v>
      </c>
      <c r="G66" s="15">
        <f t="shared" si="16"/>
        <v>24.081425184352025</v>
      </c>
      <c r="H66" s="15">
        <f t="shared" si="16"/>
        <v>24.081425184352025</v>
      </c>
      <c r="I66" s="15">
        <f t="shared" si="16"/>
        <v>24.081425184352025</v>
      </c>
      <c r="J66" s="15">
        <f t="shared" si="16"/>
        <v>24.081425184352025</v>
      </c>
      <c r="K66" s="15">
        <f t="shared" si="16"/>
        <v>24.081425184352025</v>
      </c>
      <c r="L66" s="15">
        <f t="shared" si="16"/>
        <v>24.081425184352025</v>
      </c>
      <c r="M66" s="15">
        <f t="shared" si="16"/>
        <v>24.081425184352025</v>
      </c>
      <c r="N66" s="15">
        <f t="shared" si="16"/>
        <v>24.081425184352025</v>
      </c>
      <c r="O66" s="15">
        <f t="shared" si="16"/>
        <v>24.081425184352025</v>
      </c>
      <c r="P66" s="15">
        <f t="shared" si="16"/>
        <v>24.081425184352025</v>
      </c>
      <c r="Q66" s="15">
        <f t="shared" si="16"/>
        <v>24.081425184352025</v>
      </c>
      <c r="R66" s="15">
        <f t="shared" si="16"/>
        <v>24.081425184352025</v>
      </c>
      <c r="S66" s="15">
        <f t="shared" si="16"/>
        <v>24.081425184352025</v>
      </c>
      <c r="T66" s="15">
        <f t="shared" si="16"/>
        <v>24.081425184352025</v>
      </c>
      <c r="U66" s="15">
        <f t="shared" si="16"/>
        <v>24.081425184352025</v>
      </c>
      <c r="V66" s="15">
        <f t="shared" si="16"/>
        <v>24.081425184352025</v>
      </c>
      <c r="W66" s="15">
        <f t="shared" si="16"/>
        <v>24.081425184352025</v>
      </c>
      <c r="X66" s="15">
        <f t="shared" si="16"/>
        <v>24.081425184352025</v>
      </c>
      <c r="Y66" s="15">
        <f t="shared" si="16"/>
        <v>24.081425184352025</v>
      </c>
    </row>
    <row r="67" spans="2:25" ht="5.0999999999999996" customHeight="1" x14ac:dyDescent="0.25"/>
    <row r="68" spans="2:25" x14ac:dyDescent="0.25">
      <c r="B68" s="8" t="s">
        <v>15</v>
      </c>
      <c r="D68" s="8" t="s">
        <v>21</v>
      </c>
      <c r="F68" s="8" t="s">
        <v>37</v>
      </c>
    </row>
    <row r="69" spans="2:25" ht="5.0999999999999996" customHeight="1" x14ac:dyDescent="0.25"/>
    <row r="70" spans="2:25" x14ac:dyDescent="0.25">
      <c r="C70" t="s">
        <v>23</v>
      </c>
      <c r="D70" t="s">
        <v>24</v>
      </c>
      <c r="E70" s="12">
        <v>0</v>
      </c>
      <c r="F70" s="13">
        <f t="shared" ref="F70:Y77" si="17">$E70*F$30</f>
        <v>0</v>
      </c>
      <c r="G70" s="13">
        <f t="shared" si="17"/>
        <v>0</v>
      </c>
      <c r="H70" s="13">
        <f t="shared" si="17"/>
        <v>0</v>
      </c>
      <c r="I70" s="13">
        <f t="shared" si="17"/>
        <v>0</v>
      </c>
      <c r="J70" s="13">
        <f t="shared" si="17"/>
        <v>0</v>
      </c>
      <c r="K70" s="13">
        <f t="shared" si="17"/>
        <v>0</v>
      </c>
      <c r="L70" s="13">
        <f t="shared" si="17"/>
        <v>0</v>
      </c>
      <c r="M70" s="13">
        <f t="shared" si="17"/>
        <v>0</v>
      </c>
      <c r="N70" s="13">
        <f t="shared" si="17"/>
        <v>0</v>
      </c>
      <c r="O70" s="13">
        <f t="shared" si="17"/>
        <v>0</v>
      </c>
      <c r="P70" s="13">
        <f t="shared" si="17"/>
        <v>0</v>
      </c>
      <c r="Q70" s="13">
        <f t="shared" si="17"/>
        <v>0</v>
      </c>
      <c r="R70" s="13">
        <f t="shared" si="17"/>
        <v>0</v>
      </c>
      <c r="S70" s="13">
        <f t="shared" si="17"/>
        <v>0</v>
      </c>
      <c r="T70" s="13">
        <f t="shared" si="17"/>
        <v>0</v>
      </c>
      <c r="U70" s="13">
        <f t="shared" si="17"/>
        <v>0</v>
      </c>
      <c r="V70" s="13">
        <f t="shared" si="17"/>
        <v>0</v>
      </c>
      <c r="W70" s="13">
        <f t="shared" si="17"/>
        <v>0</v>
      </c>
      <c r="X70" s="13">
        <f t="shared" si="17"/>
        <v>0</v>
      </c>
      <c r="Y70" s="13">
        <f t="shared" si="17"/>
        <v>0</v>
      </c>
    </row>
    <row r="71" spans="2:25" x14ac:dyDescent="0.25">
      <c r="C71" t="s">
        <v>25</v>
      </c>
      <c r="D71" t="s">
        <v>24</v>
      </c>
      <c r="E71" s="12">
        <v>0</v>
      </c>
      <c r="F71" s="13">
        <f t="shared" si="17"/>
        <v>0</v>
      </c>
      <c r="G71" s="13">
        <f t="shared" si="17"/>
        <v>0</v>
      </c>
      <c r="H71" s="13">
        <f t="shared" si="17"/>
        <v>0</v>
      </c>
      <c r="I71" s="13">
        <f t="shared" si="17"/>
        <v>0</v>
      </c>
      <c r="J71" s="13">
        <f t="shared" si="17"/>
        <v>0</v>
      </c>
      <c r="K71" s="13">
        <f t="shared" si="17"/>
        <v>0</v>
      </c>
      <c r="L71" s="13">
        <f t="shared" si="17"/>
        <v>0</v>
      </c>
      <c r="M71" s="13">
        <f t="shared" si="17"/>
        <v>0</v>
      </c>
      <c r="N71" s="13">
        <f t="shared" si="17"/>
        <v>0</v>
      </c>
      <c r="O71" s="13">
        <f t="shared" si="17"/>
        <v>0</v>
      </c>
      <c r="P71" s="13">
        <f t="shared" si="17"/>
        <v>0</v>
      </c>
      <c r="Q71" s="13">
        <f t="shared" si="17"/>
        <v>0</v>
      </c>
      <c r="R71" s="13">
        <f t="shared" si="17"/>
        <v>0</v>
      </c>
      <c r="S71" s="13">
        <f t="shared" si="17"/>
        <v>0</v>
      </c>
      <c r="T71" s="13">
        <f t="shared" si="17"/>
        <v>0</v>
      </c>
      <c r="U71" s="13">
        <f t="shared" si="17"/>
        <v>0</v>
      </c>
      <c r="V71" s="13">
        <f t="shared" si="17"/>
        <v>0</v>
      </c>
      <c r="W71" s="13">
        <f t="shared" si="17"/>
        <v>0</v>
      </c>
      <c r="X71" s="13">
        <f t="shared" si="17"/>
        <v>0</v>
      </c>
      <c r="Y71" s="13">
        <f t="shared" si="17"/>
        <v>0</v>
      </c>
    </row>
    <row r="72" spans="2:25" x14ac:dyDescent="0.25">
      <c r="C72" t="s">
        <v>26</v>
      </c>
      <c r="D72" t="s">
        <v>24</v>
      </c>
      <c r="E72" s="12">
        <v>0</v>
      </c>
      <c r="F72" s="13">
        <f t="shared" si="17"/>
        <v>0</v>
      </c>
      <c r="G72" s="13">
        <f t="shared" si="17"/>
        <v>0</v>
      </c>
      <c r="H72" s="13">
        <f t="shared" si="17"/>
        <v>0</v>
      </c>
      <c r="I72" s="13">
        <f t="shared" si="17"/>
        <v>0</v>
      </c>
      <c r="J72" s="13">
        <f t="shared" si="17"/>
        <v>0</v>
      </c>
      <c r="K72" s="13">
        <f t="shared" si="17"/>
        <v>0</v>
      </c>
      <c r="L72" s="13">
        <f t="shared" si="17"/>
        <v>0</v>
      </c>
      <c r="M72" s="13">
        <f t="shared" si="17"/>
        <v>0</v>
      </c>
      <c r="N72" s="13">
        <f t="shared" si="17"/>
        <v>0</v>
      </c>
      <c r="O72" s="13">
        <f t="shared" si="17"/>
        <v>0</v>
      </c>
      <c r="P72" s="13">
        <f t="shared" si="17"/>
        <v>0</v>
      </c>
      <c r="Q72" s="13">
        <f t="shared" si="17"/>
        <v>0</v>
      </c>
      <c r="R72" s="13">
        <f t="shared" si="17"/>
        <v>0</v>
      </c>
      <c r="S72" s="13">
        <f t="shared" si="17"/>
        <v>0</v>
      </c>
      <c r="T72" s="13">
        <f t="shared" si="17"/>
        <v>0</v>
      </c>
      <c r="U72" s="13">
        <f t="shared" si="17"/>
        <v>0</v>
      </c>
      <c r="V72" s="13">
        <f t="shared" si="17"/>
        <v>0</v>
      </c>
      <c r="W72" s="13">
        <f t="shared" si="17"/>
        <v>0</v>
      </c>
      <c r="X72" s="13">
        <f t="shared" si="17"/>
        <v>0</v>
      </c>
      <c r="Y72" s="13">
        <f t="shared" si="17"/>
        <v>0</v>
      </c>
    </row>
    <row r="73" spans="2:25" x14ac:dyDescent="0.25">
      <c r="C73" t="s">
        <v>27</v>
      </c>
      <c r="D73" t="s">
        <v>24</v>
      </c>
      <c r="E73" s="12">
        <v>0.10375290005659893</v>
      </c>
      <c r="F73" s="13">
        <f t="shared" si="17"/>
        <v>218541.99609221829</v>
      </c>
      <c r="G73" s="13">
        <f t="shared" si="17"/>
        <v>371521.39335677109</v>
      </c>
      <c r="H73" s="13">
        <f t="shared" si="17"/>
        <v>496402.53398089582</v>
      </c>
      <c r="I73" s="13">
        <f t="shared" si="17"/>
        <v>496402.53398089582</v>
      </c>
      <c r="J73" s="13">
        <f t="shared" si="17"/>
        <v>496402.53398089582</v>
      </c>
      <c r="K73" s="13">
        <f t="shared" si="17"/>
        <v>496402.53398089582</v>
      </c>
      <c r="L73" s="13">
        <f t="shared" si="17"/>
        <v>496402.53398089582</v>
      </c>
      <c r="M73" s="13">
        <f t="shared" si="17"/>
        <v>496402.53398089582</v>
      </c>
      <c r="N73" s="13">
        <f t="shared" si="17"/>
        <v>496402.53398089582</v>
      </c>
      <c r="O73" s="13">
        <f t="shared" si="17"/>
        <v>496402.53398089582</v>
      </c>
      <c r="P73" s="13">
        <f t="shared" si="17"/>
        <v>496402.53398089582</v>
      </c>
      <c r="Q73" s="13">
        <f t="shared" si="17"/>
        <v>496402.53398089582</v>
      </c>
      <c r="R73" s="13">
        <f t="shared" si="17"/>
        <v>496402.53398089582</v>
      </c>
      <c r="S73" s="13">
        <f t="shared" si="17"/>
        <v>496402.53398089582</v>
      </c>
      <c r="T73" s="13">
        <f t="shared" si="17"/>
        <v>496402.53398089582</v>
      </c>
      <c r="U73" s="13">
        <f t="shared" si="17"/>
        <v>496402.53398089582</v>
      </c>
      <c r="V73" s="13">
        <f t="shared" si="17"/>
        <v>496402.53398089582</v>
      </c>
      <c r="W73" s="13">
        <f t="shared" si="17"/>
        <v>496402.53398089582</v>
      </c>
      <c r="X73" s="13">
        <f t="shared" si="17"/>
        <v>496402.53398089582</v>
      </c>
      <c r="Y73" s="13">
        <f t="shared" si="17"/>
        <v>496402.53398089582</v>
      </c>
    </row>
    <row r="74" spans="2:25" x14ac:dyDescent="0.25">
      <c r="C74" t="s">
        <v>28</v>
      </c>
      <c r="D74" t="s">
        <v>24</v>
      </c>
      <c r="E74" s="12">
        <v>0</v>
      </c>
      <c r="F74" s="13">
        <f t="shared" si="17"/>
        <v>0</v>
      </c>
      <c r="G74" s="13">
        <f t="shared" si="17"/>
        <v>0</v>
      </c>
      <c r="H74" s="13">
        <f t="shared" si="17"/>
        <v>0</v>
      </c>
      <c r="I74" s="13">
        <f t="shared" si="17"/>
        <v>0</v>
      </c>
      <c r="J74" s="13">
        <f t="shared" si="17"/>
        <v>0</v>
      </c>
      <c r="K74" s="13">
        <f t="shared" si="17"/>
        <v>0</v>
      </c>
      <c r="L74" s="13">
        <f t="shared" si="17"/>
        <v>0</v>
      </c>
      <c r="M74" s="13">
        <f t="shared" si="17"/>
        <v>0</v>
      </c>
      <c r="N74" s="13">
        <f t="shared" si="17"/>
        <v>0</v>
      </c>
      <c r="O74" s="13">
        <f t="shared" si="17"/>
        <v>0</v>
      </c>
      <c r="P74" s="13">
        <f t="shared" si="17"/>
        <v>0</v>
      </c>
      <c r="Q74" s="13">
        <f t="shared" si="17"/>
        <v>0</v>
      </c>
      <c r="R74" s="13">
        <f t="shared" si="17"/>
        <v>0</v>
      </c>
      <c r="S74" s="13">
        <f t="shared" si="17"/>
        <v>0</v>
      </c>
      <c r="T74" s="13">
        <f t="shared" si="17"/>
        <v>0</v>
      </c>
      <c r="U74" s="13">
        <f t="shared" si="17"/>
        <v>0</v>
      </c>
      <c r="V74" s="13">
        <f t="shared" si="17"/>
        <v>0</v>
      </c>
      <c r="W74" s="13">
        <f t="shared" si="17"/>
        <v>0</v>
      </c>
      <c r="X74" s="13">
        <f t="shared" si="17"/>
        <v>0</v>
      </c>
      <c r="Y74" s="13">
        <f t="shared" si="17"/>
        <v>0</v>
      </c>
    </row>
    <row r="75" spans="2:25" x14ac:dyDescent="0.25">
      <c r="C75" t="s">
        <v>29</v>
      </c>
      <c r="D75" t="s">
        <v>24</v>
      </c>
      <c r="E75" s="12">
        <v>1.2969112507074859E-2</v>
      </c>
      <c r="F75" s="13">
        <f t="shared" si="17"/>
        <v>27317.749511527272</v>
      </c>
      <c r="G75" s="13">
        <f t="shared" si="17"/>
        <v>46440.174169596357</v>
      </c>
      <c r="H75" s="13">
        <f t="shared" si="17"/>
        <v>62050.316747611942</v>
      </c>
      <c r="I75" s="13">
        <f t="shared" si="17"/>
        <v>62050.316747611942</v>
      </c>
      <c r="J75" s="13">
        <f t="shared" si="17"/>
        <v>62050.316747611942</v>
      </c>
      <c r="K75" s="13">
        <f t="shared" si="17"/>
        <v>62050.316747611942</v>
      </c>
      <c r="L75" s="13">
        <f t="shared" si="17"/>
        <v>62050.316747611942</v>
      </c>
      <c r="M75" s="13">
        <f t="shared" si="17"/>
        <v>62050.316747611942</v>
      </c>
      <c r="N75" s="13">
        <f t="shared" si="17"/>
        <v>62050.316747611942</v>
      </c>
      <c r="O75" s="13">
        <f t="shared" si="17"/>
        <v>62050.316747611942</v>
      </c>
      <c r="P75" s="13">
        <f t="shared" si="17"/>
        <v>62050.316747611942</v>
      </c>
      <c r="Q75" s="13">
        <f t="shared" si="17"/>
        <v>62050.316747611942</v>
      </c>
      <c r="R75" s="13">
        <f t="shared" si="17"/>
        <v>62050.316747611942</v>
      </c>
      <c r="S75" s="13">
        <f t="shared" si="17"/>
        <v>62050.316747611942</v>
      </c>
      <c r="T75" s="13">
        <f t="shared" si="17"/>
        <v>62050.316747611942</v>
      </c>
      <c r="U75" s="13">
        <f t="shared" si="17"/>
        <v>62050.316747611942</v>
      </c>
      <c r="V75" s="13">
        <f t="shared" si="17"/>
        <v>62050.316747611942</v>
      </c>
      <c r="W75" s="13">
        <f t="shared" si="17"/>
        <v>62050.316747611942</v>
      </c>
      <c r="X75" s="13">
        <f t="shared" si="17"/>
        <v>62050.316747611942</v>
      </c>
      <c r="Y75" s="13">
        <f t="shared" si="17"/>
        <v>62050.316747611942</v>
      </c>
    </row>
    <row r="76" spans="2:25" x14ac:dyDescent="0.25">
      <c r="C76" t="s">
        <v>30</v>
      </c>
      <c r="D76" t="s">
        <v>24</v>
      </c>
      <c r="E76" s="12">
        <v>436.25342879999999</v>
      </c>
      <c r="F76" s="13">
        <f t="shared" si="17"/>
        <v>918911134.82145596</v>
      </c>
      <c r="G76" s="13">
        <f t="shared" si="17"/>
        <v>1562148929.1964753</v>
      </c>
      <c r="H76" s="13">
        <f t="shared" si="17"/>
        <v>2087241006.2373071</v>
      </c>
      <c r="I76" s="13">
        <f t="shared" si="17"/>
        <v>2087241006.2373071</v>
      </c>
      <c r="J76" s="13">
        <f t="shared" si="17"/>
        <v>2087241006.2373071</v>
      </c>
      <c r="K76" s="13">
        <f t="shared" si="17"/>
        <v>2087241006.2373071</v>
      </c>
      <c r="L76" s="13">
        <f t="shared" si="17"/>
        <v>2087241006.2373071</v>
      </c>
      <c r="M76" s="13">
        <f t="shared" si="17"/>
        <v>2087241006.2373071</v>
      </c>
      <c r="N76" s="13">
        <f t="shared" si="17"/>
        <v>2087241006.2373071</v>
      </c>
      <c r="O76" s="13">
        <f t="shared" si="17"/>
        <v>2087241006.2373071</v>
      </c>
      <c r="P76" s="13">
        <f t="shared" si="17"/>
        <v>2087241006.2373071</v>
      </c>
      <c r="Q76" s="13">
        <f t="shared" si="17"/>
        <v>2087241006.2373071</v>
      </c>
      <c r="R76" s="13">
        <f t="shared" si="17"/>
        <v>2087241006.2373071</v>
      </c>
      <c r="S76" s="13">
        <f t="shared" si="17"/>
        <v>2087241006.2373071</v>
      </c>
      <c r="T76" s="13">
        <f t="shared" si="17"/>
        <v>2087241006.2373071</v>
      </c>
      <c r="U76" s="13">
        <f t="shared" si="17"/>
        <v>2087241006.2373071</v>
      </c>
      <c r="V76" s="13">
        <f t="shared" si="17"/>
        <v>2087241006.2373071</v>
      </c>
      <c r="W76" s="13">
        <f t="shared" si="17"/>
        <v>2087241006.2373071</v>
      </c>
      <c r="X76" s="13">
        <f t="shared" si="17"/>
        <v>2087241006.2373071</v>
      </c>
      <c r="Y76" s="13">
        <f t="shared" si="17"/>
        <v>2087241006.2373071</v>
      </c>
    </row>
    <row r="77" spans="2:25" x14ac:dyDescent="0.25">
      <c r="C77" t="s">
        <v>31</v>
      </c>
      <c r="D77" t="s">
        <v>24</v>
      </c>
      <c r="E77" s="12">
        <v>0</v>
      </c>
      <c r="F77" s="13">
        <f t="shared" si="17"/>
        <v>0</v>
      </c>
      <c r="G77" s="13">
        <f t="shared" si="17"/>
        <v>0</v>
      </c>
      <c r="H77" s="13">
        <f t="shared" si="17"/>
        <v>0</v>
      </c>
      <c r="I77" s="13">
        <f t="shared" si="17"/>
        <v>0</v>
      </c>
      <c r="J77" s="13">
        <f t="shared" si="17"/>
        <v>0</v>
      </c>
      <c r="K77" s="13">
        <f t="shared" si="17"/>
        <v>0</v>
      </c>
      <c r="L77" s="13">
        <f t="shared" si="17"/>
        <v>0</v>
      </c>
      <c r="M77" s="13">
        <f t="shared" si="17"/>
        <v>0</v>
      </c>
      <c r="N77" s="13">
        <f t="shared" si="17"/>
        <v>0</v>
      </c>
      <c r="O77" s="13">
        <f t="shared" si="17"/>
        <v>0</v>
      </c>
      <c r="P77" s="13">
        <f t="shared" si="17"/>
        <v>0</v>
      </c>
      <c r="Q77" s="13">
        <f t="shared" si="17"/>
        <v>0</v>
      </c>
      <c r="R77" s="13">
        <f t="shared" si="17"/>
        <v>0</v>
      </c>
      <c r="S77" s="13">
        <f t="shared" si="17"/>
        <v>0</v>
      </c>
      <c r="T77" s="13">
        <f t="shared" si="17"/>
        <v>0</v>
      </c>
      <c r="U77" s="13">
        <f t="shared" si="17"/>
        <v>0</v>
      </c>
      <c r="V77" s="13">
        <f t="shared" si="17"/>
        <v>0</v>
      </c>
      <c r="W77" s="13">
        <f t="shared" si="17"/>
        <v>0</v>
      </c>
      <c r="X77" s="13">
        <f t="shared" si="17"/>
        <v>0</v>
      </c>
      <c r="Y77" s="13">
        <f t="shared" si="17"/>
        <v>0</v>
      </c>
    </row>
    <row r="78" spans="2:25" ht="5.0999999999999996" customHeight="1" x14ac:dyDescent="0.25"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</row>
    <row r="79" spans="2:25" s="3" customFormat="1" x14ac:dyDescent="0.25">
      <c r="C79" s="3" t="s">
        <v>32</v>
      </c>
      <c r="E79" s="14"/>
      <c r="F79" s="15">
        <f>(F70+F76)/1000000</f>
        <v>918.9111348214559</v>
      </c>
      <c r="G79" s="15">
        <f t="shared" ref="G79:Y79" si="18">(G70+G76)/1000000</f>
        <v>1562.1489291964754</v>
      </c>
      <c r="H79" s="15">
        <f t="shared" si="18"/>
        <v>2087.2410062373069</v>
      </c>
      <c r="I79" s="15">
        <f t="shared" si="18"/>
        <v>2087.2410062373069</v>
      </c>
      <c r="J79" s="15">
        <f t="shared" si="18"/>
        <v>2087.2410062373069</v>
      </c>
      <c r="K79" s="15">
        <f t="shared" si="18"/>
        <v>2087.2410062373069</v>
      </c>
      <c r="L79" s="15">
        <f t="shared" si="18"/>
        <v>2087.2410062373069</v>
      </c>
      <c r="M79" s="15">
        <f t="shared" si="18"/>
        <v>2087.2410062373069</v>
      </c>
      <c r="N79" s="15">
        <f t="shared" si="18"/>
        <v>2087.2410062373069</v>
      </c>
      <c r="O79" s="15">
        <f t="shared" si="18"/>
        <v>2087.2410062373069</v>
      </c>
      <c r="P79" s="15">
        <f t="shared" si="18"/>
        <v>2087.2410062373069</v>
      </c>
      <c r="Q79" s="15">
        <f t="shared" si="18"/>
        <v>2087.2410062373069</v>
      </c>
      <c r="R79" s="15">
        <f t="shared" si="18"/>
        <v>2087.2410062373069</v>
      </c>
      <c r="S79" s="15">
        <f t="shared" si="18"/>
        <v>2087.2410062373069</v>
      </c>
      <c r="T79" s="15">
        <f t="shared" si="18"/>
        <v>2087.2410062373069</v>
      </c>
      <c r="U79" s="15">
        <f t="shared" si="18"/>
        <v>2087.2410062373069</v>
      </c>
      <c r="V79" s="15">
        <f t="shared" si="18"/>
        <v>2087.2410062373069</v>
      </c>
      <c r="W79" s="15">
        <f t="shared" si="18"/>
        <v>2087.2410062373069</v>
      </c>
      <c r="X79" s="15">
        <f t="shared" si="18"/>
        <v>2087.2410062373069</v>
      </c>
      <c r="Y79" s="15">
        <f t="shared" si="18"/>
        <v>2087.2410062373069</v>
      </c>
    </row>
    <row r="80" spans="2:25" s="3" customFormat="1" x14ac:dyDescent="0.25">
      <c r="C80" s="3" t="s">
        <v>33</v>
      </c>
      <c r="E80" s="14"/>
      <c r="F80" s="15">
        <f t="shared" ref="F80:Y80" si="19">F71/453.6</f>
        <v>0</v>
      </c>
      <c r="G80" s="15">
        <f t="shared" si="19"/>
        <v>0</v>
      </c>
      <c r="H80" s="15">
        <f t="shared" si="19"/>
        <v>0</v>
      </c>
      <c r="I80" s="15">
        <f t="shared" si="19"/>
        <v>0</v>
      </c>
      <c r="J80" s="15">
        <f t="shared" si="19"/>
        <v>0</v>
      </c>
      <c r="K80" s="15">
        <f t="shared" si="19"/>
        <v>0</v>
      </c>
      <c r="L80" s="15">
        <f t="shared" si="19"/>
        <v>0</v>
      </c>
      <c r="M80" s="15">
        <f t="shared" si="19"/>
        <v>0</v>
      </c>
      <c r="N80" s="15">
        <f t="shared" si="19"/>
        <v>0</v>
      </c>
      <c r="O80" s="15">
        <f t="shared" si="19"/>
        <v>0</v>
      </c>
      <c r="P80" s="15">
        <f t="shared" si="19"/>
        <v>0</v>
      </c>
      <c r="Q80" s="15">
        <f t="shared" si="19"/>
        <v>0</v>
      </c>
      <c r="R80" s="15">
        <f t="shared" si="19"/>
        <v>0</v>
      </c>
      <c r="S80" s="15">
        <f t="shared" si="19"/>
        <v>0</v>
      </c>
      <c r="T80" s="15">
        <f t="shared" si="19"/>
        <v>0</v>
      </c>
      <c r="U80" s="15">
        <f t="shared" si="19"/>
        <v>0</v>
      </c>
      <c r="V80" s="15">
        <f t="shared" si="19"/>
        <v>0</v>
      </c>
      <c r="W80" s="15">
        <f t="shared" si="19"/>
        <v>0</v>
      </c>
      <c r="X80" s="15">
        <f t="shared" si="19"/>
        <v>0</v>
      </c>
      <c r="Y80" s="15">
        <f t="shared" si="19"/>
        <v>0</v>
      </c>
    </row>
    <row r="81" spans="2:26" s="3" customFormat="1" x14ac:dyDescent="0.25">
      <c r="C81" s="3" t="s">
        <v>34</v>
      </c>
      <c r="E81" s="14"/>
      <c r="F81" s="15">
        <f t="shared" ref="F81:Y81" si="20">F73/453.6</f>
        <v>481.79452401282691</v>
      </c>
      <c r="G81" s="15">
        <f t="shared" si="20"/>
        <v>819.05069082180569</v>
      </c>
      <c r="H81" s="15">
        <f t="shared" si="20"/>
        <v>1094.3618474005639</v>
      </c>
      <c r="I81" s="15">
        <f t="shared" si="20"/>
        <v>1094.3618474005639</v>
      </c>
      <c r="J81" s="15">
        <f t="shared" si="20"/>
        <v>1094.3618474005639</v>
      </c>
      <c r="K81" s="15">
        <f t="shared" si="20"/>
        <v>1094.3618474005639</v>
      </c>
      <c r="L81" s="15">
        <f t="shared" si="20"/>
        <v>1094.3618474005639</v>
      </c>
      <c r="M81" s="15">
        <f t="shared" si="20"/>
        <v>1094.3618474005639</v>
      </c>
      <c r="N81" s="15">
        <f t="shared" si="20"/>
        <v>1094.3618474005639</v>
      </c>
      <c r="O81" s="15">
        <f t="shared" si="20"/>
        <v>1094.3618474005639</v>
      </c>
      <c r="P81" s="15">
        <f t="shared" si="20"/>
        <v>1094.3618474005639</v>
      </c>
      <c r="Q81" s="15">
        <f t="shared" si="20"/>
        <v>1094.3618474005639</v>
      </c>
      <c r="R81" s="15">
        <f t="shared" si="20"/>
        <v>1094.3618474005639</v>
      </c>
      <c r="S81" s="15">
        <f t="shared" si="20"/>
        <v>1094.3618474005639</v>
      </c>
      <c r="T81" s="15">
        <f t="shared" si="20"/>
        <v>1094.3618474005639</v>
      </c>
      <c r="U81" s="15">
        <f t="shared" si="20"/>
        <v>1094.3618474005639</v>
      </c>
      <c r="V81" s="15">
        <f t="shared" si="20"/>
        <v>1094.3618474005639</v>
      </c>
      <c r="W81" s="15">
        <f t="shared" si="20"/>
        <v>1094.3618474005639</v>
      </c>
      <c r="X81" s="15">
        <f t="shared" si="20"/>
        <v>1094.3618474005639</v>
      </c>
      <c r="Y81" s="15">
        <f t="shared" si="20"/>
        <v>1094.3618474005639</v>
      </c>
    </row>
    <row r="82" spans="2:26" s="3" customFormat="1" x14ac:dyDescent="0.25">
      <c r="C82" s="3" t="s">
        <v>35</v>
      </c>
      <c r="E82" s="14"/>
      <c r="F82" s="15">
        <f t="shared" ref="F82:Y82" si="21">F75/453.6</f>
        <v>60.224315501603328</v>
      </c>
      <c r="G82" s="15">
        <f t="shared" si="21"/>
        <v>102.38133635272565</v>
      </c>
      <c r="H82" s="15">
        <f t="shared" si="21"/>
        <v>136.7952309250704</v>
      </c>
      <c r="I82" s="15">
        <f t="shared" si="21"/>
        <v>136.7952309250704</v>
      </c>
      <c r="J82" s="15">
        <f t="shared" si="21"/>
        <v>136.7952309250704</v>
      </c>
      <c r="K82" s="15">
        <f t="shared" si="21"/>
        <v>136.7952309250704</v>
      </c>
      <c r="L82" s="15">
        <f t="shared" si="21"/>
        <v>136.7952309250704</v>
      </c>
      <c r="M82" s="15">
        <f t="shared" si="21"/>
        <v>136.7952309250704</v>
      </c>
      <c r="N82" s="15">
        <f t="shared" si="21"/>
        <v>136.7952309250704</v>
      </c>
      <c r="O82" s="15">
        <f t="shared" si="21"/>
        <v>136.7952309250704</v>
      </c>
      <c r="P82" s="15">
        <f t="shared" si="21"/>
        <v>136.7952309250704</v>
      </c>
      <c r="Q82" s="15">
        <f t="shared" si="21"/>
        <v>136.7952309250704</v>
      </c>
      <c r="R82" s="15">
        <f t="shared" si="21"/>
        <v>136.7952309250704</v>
      </c>
      <c r="S82" s="15">
        <f t="shared" si="21"/>
        <v>136.7952309250704</v>
      </c>
      <c r="T82" s="15">
        <f t="shared" si="21"/>
        <v>136.7952309250704</v>
      </c>
      <c r="U82" s="15">
        <f t="shared" si="21"/>
        <v>136.7952309250704</v>
      </c>
      <c r="V82" s="15">
        <f t="shared" si="21"/>
        <v>136.7952309250704</v>
      </c>
      <c r="W82" s="15">
        <f t="shared" si="21"/>
        <v>136.7952309250704</v>
      </c>
      <c r="X82" s="15">
        <f t="shared" si="21"/>
        <v>136.7952309250704</v>
      </c>
      <c r="Y82" s="15">
        <f t="shared" si="21"/>
        <v>136.7952309250704</v>
      </c>
    </row>
    <row r="83" spans="2:26" ht="5.0999999999999996" customHeight="1" x14ac:dyDescent="0.25"/>
    <row r="84" spans="2:26" x14ac:dyDescent="0.25">
      <c r="B84" s="8" t="s">
        <v>17</v>
      </c>
      <c r="D84" s="8" t="s">
        <v>21</v>
      </c>
      <c r="F84" s="8" t="s">
        <v>38</v>
      </c>
    </row>
    <row r="85" spans="2:26" ht="5.0999999999999996" customHeight="1" x14ac:dyDescent="0.25"/>
    <row r="86" spans="2:26" x14ac:dyDescent="0.25">
      <c r="C86" t="s">
        <v>23</v>
      </c>
      <c r="D86" t="s">
        <v>24</v>
      </c>
      <c r="E86" s="7">
        <v>0</v>
      </c>
      <c r="F86" s="13">
        <f t="shared" ref="F86:U93" si="22">$E86*F$31</f>
        <v>0</v>
      </c>
      <c r="G86" s="13">
        <f t="shared" si="22"/>
        <v>0</v>
      </c>
      <c r="H86" s="13">
        <f t="shared" si="22"/>
        <v>0</v>
      </c>
      <c r="I86" s="13">
        <f t="shared" si="22"/>
        <v>0</v>
      </c>
      <c r="J86" s="13">
        <f t="shared" si="22"/>
        <v>0</v>
      </c>
      <c r="K86" s="13">
        <f t="shared" si="22"/>
        <v>0</v>
      </c>
      <c r="L86" s="13">
        <f t="shared" si="22"/>
        <v>0</v>
      </c>
      <c r="M86" s="13">
        <f t="shared" si="22"/>
        <v>0</v>
      </c>
      <c r="N86" s="13">
        <f t="shared" si="22"/>
        <v>0</v>
      </c>
      <c r="O86" s="13">
        <f t="shared" si="22"/>
        <v>0</v>
      </c>
      <c r="P86" s="13">
        <f t="shared" si="22"/>
        <v>0</v>
      </c>
      <c r="Q86" s="13">
        <f t="shared" si="22"/>
        <v>0</v>
      </c>
      <c r="R86" s="13">
        <f t="shared" si="22"/>
        <v>0</v>
      </c>
      <c r="S86" s="13">
        <f t="shared" si="22"/>
        <v>0</v>
      </c>
      <c r="T86" s="13">
        <f t="shared" si="22"/>
        <v>0</v>
      </c>
      <c r="U86" s="13">
        <f t="shared" si="22"/>
        <v>0</v>
      </c>
      <c r="V86" s="13">
        <f t="shared" ref="V86:AF93" si="23">$E86*V$31</f>
        <v>0</v>
      </c>
      <c r="W86" s="13">
        <f t="shared" si="23"/>
        <v>0</v>
      </c>
      <c r="X86" s="13">
        <f t="shared" si="23"/>
        <v>0</v>
      </c>
      <c r="Y86" s="13">
        <f t="shared" si="23"/>
        <v>0</v>
      </c>
      <c r="Z86" s="13">
        <f t="shared" si="23"/>
        <v>0</v>
      </c>
    </row>
    <row r="87" spans="2:26" x14ac:dyDescent="0.25">
      <c r="C87" t="s">
        <v>25</v>
      </c>
      <c r="D87" t="s">
        <v>24</v>
      </c>
      <c r="E87" s="12">
        <v>0</v>
      </c>
      <c r="F87" s="13">
        <f t="shared" si="22"/>
        <v>0</v>
      </c>
      <c r="G87" s="13">
        <f t="shared" si="22"/>
        <v>0</v>
      </c>
      <c r="H87" s="13">
        <f t="shared" si="22"/>
        <v>0</v>
      </c>
      <c r="I87" s="13">
        <f t="shared" si="22"/>
        <v>0</v>
      </c>
      <c r="J87" s="13">
        <f t="shared" si="22"/>
        <v>0</v>
      </c>
      <c r="K87" s="13">
        <f t="shared" si="22"/>
        <v>0</v>
      </c>
      <c r="L87" s="13">
        <f t="shared" si="22"/>
        <v>0</v>
      </c>
      <c r="M87" s="13">
        <f t="shared" si="22"/>
        <v>0</v>
      </c>
      <c r="N87" s="13">
        <f t="shared" si="22"/>
        <v>0</v>
      </c>
      <c r="O87" s="13">
        <f t="shared" si="22"/>
        <v>0</v>
      </c>
      <c r="P87" s="13">
        <f t="shared" si="22"/>
        <v>0</v>
      </c>
      <c r="Q87" s="13">
        <f t="shared" si="22"/>
        <v>0</v>
      </c>
      <c r="R87" s="13">
        <f t="shared" si="22"/>
        <v>0</v>
      </c>
      <c r="S87" s="13">
        <f t="shared" si="22"/>
        <v>0</v>
      </c>
      <c r="T87" s="13">
        <f t="shared" si="22"/>
        <v>0</v>
      </c>
      <c r="U87" s="13">
        <f t="shared" si="22"/>
        <v>0</v>
      </c>
      <c r="V87" s="13">
        <f t="shared" si="23"/>
        <v>0</v>
      </c>
      <c r="W87" s="13">
        <f t="shared" si="23"/>
        <v>0</v>
      </c>
      <c r="X87" s="13">
        <f t="shared" si="23"/>
        <v>0</v>
      </c>
      <c r="Y87" s="13">
        <f t="shared" si="23"/>
        <v>0</v>
      </c>
      <c r="Z87" s="13">
        <f t="shared" si="23"/>
        <v>0</v>
      </c>
    </row>
    <row r="88" spans="2:26" x14ac:dyDescent="0.25">
      <c r="C88" t="s">
        <v>26</v>
      </c>
      <c r="D88" t="s">
        <v>24</v>
      </c>
      <c r="E88" s="12">
        <v>0</v>
      </c>
      <c r="F88" s="13">
        <f t="shared" si="22"/>
        <v>0</v>
      </c>
      <c r="G88" s="13">
        <f t="shared" si="22"/>
        <v>0</v>
      </c>
      <c r="H88" s="13">
        <f t="shared" si="22"/>
        <v>0</v>
      </c>
      <c r="I88" s="13">
        <f t="shared" si="22"/>
        <v>0</v>
      </c>
      <c r="J88" s="13">
        <f t="shared" si="22"/>
        <v>0</v>
      </c>
      <c r="K88" s="13">
        <f t="shared" si="22"/>
        <v>0</v>
      </c>
      <c r="L88" s="13">
        <f t="shared" si="22"/>
        <v>0</v>
      </c>
      <c r="M88" s="13">
        <f t="shared" si="22"/>
        <v>0</v>
      </c>
      <c r="N88" s="13">
        <f t="shared" si="22"/>
        <v>0</v>
      </c>
      <c r="O88" s="13">
        <f t="shared" si="22"/>
        <v>0</v>
      </c>
      <c r="P88" s="13">
        <f t="shared" si="22"/>
        <v>0</v>
      </c>
      <c r="Q88" s="13">
        <f t="shared" si="22"/>
        <v>0</v>
      </c>
      <c r="R88" s="13">
        <f t="shared" si="22"/>
        <v>0</v>
      </c>
      <c r="S88" s="13">
        <f t="shared" si="22"/>
        <v>0</v>
      </c>
      <c r="T88" s="13">
        <f t="shared" si="22"/>
        <v>0</v>
      </c>
      <c r="U88" s="13">
        <f t="shared" si="22"/>
        <v>0</v>
      </c>
      <c r="V88" s="13">
        <f t="shared" si="23"/>
        <v>0</v>
      </c>
      <c r="W88" s="13">
        <f t="shared" si="23"/>
        <v>0</v>
      </c>
      <c r="X88" s="13">
        <f t="shared" si="23"/>
        <v>0</v>
      </c>
      <c r="Y88" s="13">
        <f t="shared" si="23"/>
        <v>0</v>
      </c>
      <c r="Z88" s="13">
        <f t="shared" si="23"/>
        <v>0</v>
      </c>
    </row>
    <row r="89" spans="2:26" x14ac:dyDescent="0.25">
      <c r="C89" t="s">
        <v>27</v>
      </c>
      <c r="D89" t="s">
        <v>24</v>
      </c>
      <c r="E89" s="12">
        <v>0.10375290005659893</v>
      </c>
      <c r="F89" s="13">
        <f t="shared" si="22"/>
        <v>0</v>
      </c>
      <c r="G89" s="13">
        <f t="shared" si="22"/>
        <v>65562.598827665483</v>
      </c>
      <c r="H89" s="13">
        <f t="shared" si="22"/>
        <v>65562.598827665483</v>
      </c>
      <c r="I89" s="13">
        <f t="shared" si="22"/>
        <v>65562.598827665483</v>
      </c>
      <c r="J89" s="13">
        <f t="shared" si="22"/>
        <v>65562.598827665483</v>
      </c>
      <c r="K89" s="13">
        <f t="shared" si="22"/>
        <v>65562.598827665483</v>
      </c>
      <c r="L89" s="13">
        <f t="shared" si="22"/>
        <v>65562.598827665483</v>
      </c>
      <c r="M89" s="13">
        <f t="shared" si="22"/>
        <v>65562.598827665483</v>
      </c>
      <c r="N89" s="13">
        <f t="shared" si="22"/>
        <v>65562.598827665483</v>
      </c>
      <c r="O89" s="13">
        <f t="shared" si="22"/>
        <v>65562.598827665483</v>
      </c>
      <c r="P89" s="13">
        <f t="shared" si="22"/>
        <v>65562.598827665483</v>
      </c>
      <c r="Q89" s="13">
        <f t="shared" si="22"/>
        <v>65562.598827665483</v>
      </c>
      <c r="R89" s="13">
        <f t="shared" si="22"/>
        <v>65562.598827665483</v>
      </c>
      <c r="S89" s="13">
        <f t="shared" si="22"/>
        <v>65562.598827665483</v>
      </c>
      <c r="T89" s="13">
        <f t="shared" si="22"/>
        <v>65562.598827665483</v>
      </c>
      <c r="U89" s="13">
        <f t="shared" si="22"/>
        <v>65562.598827665483</v>
      </c>
      <c r="V89" s="13">
        <f t="shared" si="23"/>
        <v>65562.598827665483</v>
      </c>
      <c r="W89" s="13">
        <f t="shared" si="23"/>
        <v>65562.598827665483</v>
      </c>
      <c r="X89" s="13">
        <f t="shared" si="23"/>
        <v>65562.598827665483</v>
      </c>
      <c r="Y89" s="13">
        <f t="shared" si="23"/>
        <v>65562.598827665483</v>
      </c>
      <c r="Z89" s="13">
        <f t="shared" si="23"/>
        <v>0</v>
      </c>
    </row>
    <row r="90" spans="2:26" x14ac:dyDescent="0.25">
      <c r="C90" t="s">
        <v>28</v>
      </c>
      <c r="D90" t="s">
        <v>24</v>
      </c>
      <c r="E90" s="16">
        <v>0</v>
      </c>
      <c r="F90" s="13">
        <f t="shared" si="22"/>
        <v>0</v>
      </c>
      <c r="G90" s="13">
        <f t="shared" si="22"/>
        <v>0</v>
      </c>
      <c r="H90" s="13">
        <f t="shared" si="22"/>
        <v>0</v>
      </c>
      <c r="I90" s="13">
        <f t="shared" si="22"/>
        <v>0</v>
      </c>
      <c r="J90" s="13">
        <f t="shared" si="22"/>
        <v>0</v>
      </c>
      <c r="K90" s="13">
        <f t="shared" si="22"/>
        <v>0</v>
      </c>
      <c r="L90" s="13">
        <f t="shared" si="22"/>
        <v>0</v>
      </c>
      <c r="M90" s="13">
        <f t="shared" si="22"/>
        <v>0</v>
      </c>
      <c r="N90" s="13">
        <f t="shared" si="22"/>
        <v>0</v>
      </c>
      <c r="O90" s="13">
        <f t="shared" si="22"/>
        <v>0</v>
      </c>
      <c r="P90" s="13">
        <f t="shared" si="22"/>
        <v>0</v>
      </c>
      <c r="Q90" s="13">
        <f t="shared" si="22"/>
        <v>0</v>
      </c>
      <c r="R90" s="13">
        <f t="shared" si="22"/>
        <v>0</v>
      </c>
      <c r="S90" s="13">
        <f t="shared" si="22"/>
        <v>0</v>
      </c>
      <c r="T90" s="13">
        <f t="shared" si="22"/>
        <v>0</v>
      </c>
      <c r="U90" s="13">
        <f t="shared" si="22"/>
        <v>0</v>
      </c>
      <c r="V90" s="13">
        <f t="shared" si="23"/>
        <v>0</v>
      </c>
      <c r="W90" s="13">
        <f t="shared" si="23"/>
        <v>0</v>
      </c>
      <c r="X90" s="13">
        <f t="shared" si="23"/>
        <v>0</v>
      </c>
      <c r="Y90" s="13">
        <f t="shared" si="23"/>
        <v>0</v>
      </c>
      <c r="Z90" s="13">
        <f t="shared" si="23"/>
        <v>0</v>
      </c>
    </row>
    <row r="91" spans="2:26" x14ac:dyDescent="0.25">
      <c r="C91" t="s">
        <v>29</v>
      </c>
      <c r="D91" t="s">
        <v>24</v>
      </c>
      <c r="E91" s="12">
        <v>1.2969112507074859E-2</v>
      </c>
      <c r="F91" s="13">
        <f t="shared" si="22"/>
        <v>0</v>
      </c>
      <c r="G91" s="13">
        <f t="shared" si="22"/>
        <v>8195.3248534581817</v>
      </c>
      <c r="H91" s="13">
        <f t="shared" si="22"/>
        <v>8195.3248534581817</v>
      </c>
      <c r="I91" s="13">
        <f t="shared" si="22"/>
        <v>8195.3248534581817</v>
      </c>
      <c r="J91" s="13">
        <f t="shared" si="22"/>
        <v>8195.3248534581817</v>
      </c>
      <c r="K91" s="13">
        <f t="shared" si="22"/>
        <v>8195.3248534581817</v>
      </c>
      <c r="L91" s="13">
        <f t="shared" si="22"/>
        <v>8195.3248534581817</v>
      </c>
      <c r="M91" s="13">
        <f t="shared" si="22"/>
        <v>8195.3248534581817</v>
      </c>
      <c r="N91" s="13">
        <f t="shared" si="22"/>
        <v>8195.3248534581817</v>
      </c>
      <c r="O91" s="13">
        <f t="shared" si="22"/>
        <v>8195.3248534581817</v>
      </c>
      <c r="P91" s="13">
        <f t="shared" si="22"/>
        <v>8195.3248534581817</v>
      </c>
      <c r="Q91" s="13">
        <f t="shared" si="22"/>
        <v>8195.3248534581817</v>
      </c>
      <c r="R91" s="13">
        <f t="shared" si="22"/>
        <v>8195.3248534581817</v>
      </c>
      <c r="S91" s="13">
        <f t="shared" si="22"/>
        <v>8195.3248534581817</v>
      </c>
      <c r="T91" s="13">
        <f t="shared" si="22"/>
        <v>8195.3248534581817</v>
      </c>
      <c r="U91" s="13">
        <f t="shared" si="22"/>
        <v>8195.3248534581817</v>
      </c>
      <c r="V91" s="13">
        <f t="shared" si="23"/>
        <v>8195.3248534581817</v>
      </c>
      <c r="W91" s="13">
        <f t="shared" si="23"/>
        <v>8195.3248534581817</v>
      </c>
      <c r="X91" s="13">
        <f t="shared" si="23"/>
        <v>8195.3248534581817</v>
      </c>
      <c r="Y91" s="13">
        <f t="shared" si="23"/>
        <v>8195.3248534581817</v>
      </c>
      <c r="Z91" s="13">
        <f t="shared" si="23"/>
        <v>0</v>
      </c>
    </row>
    <row r="92" spans="2:26" x14ac:dyDescent="0.25">
      <c r="C92" t="s">
        <v>30</v>
      </c>
      <c r="D92" t="s">
        <v>24</v>
      </c>
      <c r="E92" s="16">
        <v>604.88920799999994</v>
      </c>
      <c r="F92" s="13">
        <f t="shared" si="22"/>
        <v>0</v>
      </c>
      <c r="G92" s="13">
        <f t="shared" si="22"/>
        <v>382236144.31648797</v>
      </c>
      <c r="H92" s="13">
        <f t="shared" si="22"/>
        <v>382236144.31648797</v>
      </c>
      <c r="I92" s="13">
        <f t="shared" si="22"/>
        <v>382236144.31648797</v>
      </c>
      <c r="J92" s="13">
        <f t="shared" si="22"/>
        <v>382236144.31648797</v>
      </c>
      <c r="K92" s="13">
        <f t="shared" si="22"/>
        <v>382236144.31648797</v>
      </c>
      <c r="L92" s="13">
        <f t="shared" si="22"/>
        <v>382236144.31648797</v>
      </c>
      <c r="M92" s="13">
        <f t="shared" si="22"/>
        <v>382236144.31648797</v>
      </c>
      <c r="N92" s="13">
        <f t="shared" si="22"/>
        <v>382236144.31648797</v>
      </c>
      <c r="O92" s="13">
        <f t="shared" si="22"/>
        <v>382236144.31648797</v>
      </c>
      <c r="P92" s="13">
        <f t="shared" si="22"/>
        <v>382236144.31648797</v>
      </c>
      <c r="Q92" s="13">
        <f t="shared" si="22"/>
        <v>382236144.31648797</v>
      </c>
      <c r="R92" s="13">
        <f t="shared" si="22"/>
        <v>382236144.31648797</v>
      </c>
      <c r="S92" s="13">
        <f t="shared" si="22"/>
        <v>382236144.31648797</v>
      </c>
      <c r="T92" s="13">
        <f t="shared" si="22"/>
        <v>382236144.31648797</v>
      </c>
      <c r="U92" s="13">
        <f t="shared" si="22"/>
        <v>382236144.31648797</v>
      </c>
      <c r="V92" s="13">
        <f t="shared" si="23"/>
        <v>382236144.31648797</v>
      </c>
      <c r="W92" s="13">
        <f t="shared" si="23"/>
        <v>382236144.31648797</v>
      </c>
      <c r="X92" s="13">
        <f t="shared" si="23"/>
        <v>382236144.31648797</v>
      </c>
      <c r="Y92" s="13">
        <f t="shared" si="23"/>
        <v>382236144.31648797</v>
      </c>
      <c r="Z92" s="13">
        <f t="shared" si="23"/>
        <v>0</v>
      </c>
    </row>
    <row r="93" spans="2:26" x14ac:dyDescent="0.25">
      <c r="C93" t="s">
        <v>31</v>
      </c>
      <c r="D93" t="s">
        <v>24</v>
      </c>
      <c r="E93" s="16">
        <v>0</v>
      </c>
      <c r="F93" s="13">
        <f t="shared" si="22"/>
        <v>0</v>
      </c>
      <c r="G93" s="13">
        <f t="shared" si="22"/>
        <v>0</v>
      </c>
      <c r="H93" s="13">
        <f t="shared" si="22"/>
        <v>0</v>
      </c>
      <c r="I93" s="13">
        <f t="shared" si="22"/>
        <v>0</v>
      </c>
      <c r="J93" s="13">
        <f t="shared" si="22"/>
        <v>0</v>
      </c>
      <c r="K93" s="13">
        <f t="shared" si="22"/>
        <v>0</v>
      </c>
      <c r="L93" s="13">
        <f t="shared" si="22"/>
        <v>0</v>
      </c>
      <c r="M93" s="13">
        <f t="shared" si="22"/>
        <v>0</v>
      </c>
      <c r="N93" s="13">
        <f t="shared" si="22"/>
        <v>0</v>
      </c>
      <c r="O93" s="13">
        <f t="shared" si="22"/>
        <v>0</v>
      </c>
      <c r="P93" s="13">
        <f t="shared" si="22"/>
        <v>0</v>
      </c>
      <c r="Q93" s="13">
        <f t="shared" si="22"/>
        <v>0</v>
      </c>
      <c r="R93" s="13">
        <f t="shared" si="22"/>
        <v>0</v>
      </c>
      <c r="S93" s="13">
        <f t="shared" si="22"/>
        <v>0</v>
      </c>
      <c r="T93" s="13">
        <f t="shared" si="22"/>
        <v>0</v>
      </c>
      <c r="U93" s="13">
        <f t="shared" si="22"/>
        <v>0</v>
      </c>
      <c r="V93" s="13">
        <f t="shared" si="23"/>
        <v>0</v>
      </c>
      <c r="W93" s="13">
        <f t="shared" si="23"/>
        <v>0</v>
      </c>
      <c r="X93" s="13">
        <f t="shared" si="23"/>
        <v>0</v>
      </c>
      <c r="Y93" s="13">
        <f t="shared" si="23"/>
        <v>0</v>
      </c>
      <c r="Z93" s="13">
        <f t="shared" si="23"/>
        <v>0</v>
      </c>
    </row>
    <row r="94" spans="2:26" ht="5.0999999999999996" customHeight="1" x14ac:dyDescent="0.25"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</row>
    <row r="95" spans="2:26" s="3" customFormat="1" x14ac:dyDescent="0.25">
      <c r="C95" s="3" t="s">
        <v>32</v>
      </c>
      <c r="E95" s="14"/>
      <c r="F95" s="15">
        <f>(F86+F92)/1000000</f>
        <v>0</v>
      </c>
      <c r="G95" s="15">
        <f t="shared" ref="G95:Z95" si="24">(G86+G92)/1000000</f>
        <v>382.23614431648798</v>
      </c>
      <c r="H95" s="15">
        <f t="shared" si="24"/>
        <v>382.23614431648798</v>
      </c>
      <c r="I95" s="15">
        <f t="shared" si="24"/>
        <v>382.23614431648798</v>
      </c>
      <c r="J95" s="15">
        <f t="shared" si="24"/>
        <v>382.23614431648798</v>
      </c>
      <c r="K95" s="15">
        <f t="shared" si="24"/>
        <v>382.23614431648798</v>
      </c>
      <c r="L95" s="15">
        <f t="shared" si="24"/>
        <v>382.23614431648798</v>
      </c>
      <c r="M95" s="15">
        <f t="shared" si="24"/>
        <v>382.23614431648798</v>
      </c>
      <c r="N95" s="15">
        <f t="shared" si="24"/>
        <v>382.23614431648798</v>
      </c>
      <c r="O95" s="15">
        <f t="shared" si="24"/>
        <v>382.23614431648798</v>
      </c>
      <c r="P95" s="15">
        <f t="shared" si="24"/>
        <v>382.23614431648798</v>
      </c>
      <c r="Q95" s="15">
        <f t="shared" si="24"/>
        <v>382.23614431648798</v>
      </c>
      <c r="R95" s="15">
        <f t="shared" si="24"/>
        <v>382.23614431648798</v>
      </c>
      <c r="S95" s="15">
        <f t="shared" si="24"/>
        <v>382.23614431648798</v>
      </c>
      <c r="T95" s="15">
        <f t="shared" si="24"/>
        <v>382.23614431648798</v>
      </c>
      <c r="U95" s="15">
        <f t="shared" si="24"/>
        <v>382.23614431648798</v>
      </c>
      <c r="V95" s="15">
        <f t="shared" si="24"/>
        <v>382.23614431648798</v>
      </c>
      <c r="W95" s="15">
        <f t="shared" si="24"/>
        <v>382.23614431648798</v>
      </c>
      <c r="X95" s="15">
        <f t="shared" si="24"/>
        <v>382.23614431648798</v>
      </c>
      <c r="Y95" s="15">
        <f t="shared" si="24"/>
        <v>382.23614431648798</v>
      </c>
      <c r="Z95" s="15">
        <f t="shared" si="24"/>
        <v>0</v>
      </c>
    </row>
    <row r="96" spans="2:26" s="3" customFormat="1" x14ac:dyDescent="0.25">
      <c r="C96" s="3" t="s">
        <v>33</v>
      </c>
      <c r="E96" s="14"/>
      <c r="F96" s="15">
        <f t="shared" ref="F96:Z96" si="25">F87/453.6</f>
        <v>0</v>
      </c>
      <c r="G96" s="15">
        <f t="shared" si="25"/>
        <v>0</v>
      </c>
      <c r="H96" s="15">
        <f t="shared" si="25"/>
        <v>0</v>
      </c>
      <c r="I96" s="15">
        <f t="shared" si="25"/>
        <v>0</v>
      </c>
      <c r="J96" s="15">
        <f t="shared" si="25"/>
        <v>0</v>
      </c>
      <c r="K96" s="15">
        <f t="shared" si="25"/>
        <v>0</v>
      </c>
      <c r="L96" s="15">
        <f t="shared" si="25"/>
        <v>0</v>
      </c>
      <c r="M96" s="15">
        <f t="shared" si="25"/>
        <v>0</v>
      </c>
      <c r="N96" s="15">
        <f t="shared" si="25"/>
        <v>0</v>
      </c>
      <c r="O96" s="15">
        <f t="shared" si="25"/>
        <v>0</v>
      </c>
      <c r="P96" s="15">
        <f t="shared" si="25"/>
        <v>0</v>
      </c>
      <c r="Q96" s="15">
        <f t="shared" si="25"/>
        <v>0</v>
      </c>
      <c r="R96" s="15">
        <f t="shared" si="25"/>
        <v>0</v>
      </c>
      <c r="S96" s="15">
        <f t="shared" si="25"/>
        <v>0</v>
      </c>
      <c r="T96" s="15">
        <f t="shared" si="25"/>
        <v>0</v>
      </c>
      <c r="U96" s="15">
        <f t="shared" si="25"/>
        <v>0</v>
      </c>
      <c r="V96" s="15">
        <f t="shared" si="25"/>
        <v>0</v>
      </c>
      <c r="W96" s="15">
        <f t="shared" si="25"/>
        <v>0</v>
      </c>
      <c r="X96" s="15">
        <f t="shared" si="25"/>
        <v>0</v>
      </c>
      <c r="Y96" s="15">
        <f t="shared" si="25"/>
        <v>0</v>
      </c>
      <c r="Z96" s="15">
        <f t="shared" si="25"/>
        <v>0</v>
      </c>
    </row>
    <row r="97" spans="3:26" s="3" customFormat="1" x14ac:dyDescent="0.25">
      <c r="C97" s="3" t="s">
        <v>34</v>
      </c>
      <c r="E97" s="14"/>
      <c r="F97" s="15">
        <f t="shared" ref="F97:Z97" si="26">F89/453.6</f>
        <v>0</v>
      </c>
      <c r="G97" s="15">
        <f t="shared" si="26"/>
        <v>144.53835720384805</v>
      </c>
      <c r="H97" s="15">
        <f t="shared" si="26"/>
        <v>144.53835720384805</v>
      </c>
      <c r="I97" s="15">
        <f t="shared" si="26"/>
        <v>144.53835720384805</v>
      </c>
      <c r="J97" s="15">
        <f t="shared" si="26"/>
        <v>144.53835720384805</v>
      </c>
      <c r="K97" s="15">
        <f t="shared" si="26"/>
        <v>144.53835720384805</v>
      </c>
      <c r="L97" s="15">
        <f t="shared" si="26"/>
        <v>144.53835720384805</v>
      </c>
      <c r="M97" s="15">
        <f t="shared" si="26"/>
        <v>144.53835720384805</v>
      </c>
      <c r="N97" s="15">
        <f t="shared" si="26"/>
        <v>144.53835720384805</v>
      </c>
      <c r="O97" s="15">
        <f t="shared" si="26"/>
        <v>144.53835720384805</v>
      </c>
      <c r="P97" s="15">
        <f t="shared" si="26"/>
        <v>144.53835720384805</v>
      </c>
      <c r="Q97" s="15">
        <f t="shared" si="26"/>
        <v>144.53835720384805</v>
      </c>
      <c r="R97" s="15">
        <f t="shared" si="26"/>
        <v>144.53835720384805</v>
      </c>
      <c r="S97" s="15">
        <f t="shared" si="26"/>
        <v>144.53835720384805</v>
      </c>
      <c r="T97" s="15">
        <f t="shared" si="26"/>
        <v>144.53835720384805</v>
      </c>
      <c r="U97" s="15">
        <f t="shared" si="26"/>
        <v>144.53835720384805</v>
      </c>
      <c r="V97" s="15">
        <f t="shared" si="26"/>
        <v>144.53835720384805</v>
      </c>
      <c r="W97" s="15">
        <f t="shared" si="26"/>
        <v>144.53835720384805</v>
      </c>
      <c r="X97" s="15">
        <f t="shared" si="26"/>
        <v>144.53835720384805</v>
      </c>
      <c r="Y97" s="15">
        <f t="shared" si="26"/>
        <v>144.53835720384805</v>
      </c>
      <c r="Z97" s="15">
        <f t="shared" si="26"/>
        <v>0</v>
      </c>
    </row>
    <row r="98" spans="3:26" s="3" customFormat="1" x14ac:dyDescent="0.25">
      <c r="C98" s="3" t="s">
        <v>35</v>
      </c>
      <c r="D98" s="3" t="s">
        <v>39</v>
      </c>
      <c r="E98" s="14" t="s">
        <v>40</v>
      </c>
      <c r="F98" s="15">
        <f t="shared" ref="F98:Z98" si="27">F91/453.6</f>
        <v>0</v>
      </c>
      <c r="G98" s="15">
        <f t="shared" si="27"/>
        <v>18.067294650480999</v>
      </c>
      <c r="H98" s="15">
        <f t="shared" si="27"/>
        <v>18.067294650480999</v>
      </c>
      <c r="I98" s="15">
        <f t="shared" si="27"/>
        <v>18.067294650480999</v>
      </c>
      <c r="J98" s="15">
        <f t="shared" si="27"/>
        <v>18.067294650480999</v>
      </c>
      <c r="K98" s="15">
        <f t="shared" si="27"/>
        <v>18.067294650480999</v>
      </c>
      <c r="L98" s="15">
        <f t="shared" si="27"/>
        <v>18.067294650480999</v>
      </c>
      <c r="M98" s="15">
        <f t="shared" si="27"/>
        <v>18.067294650480999</v>
      </c>
      <c r="N98" s="15">
        <f t="shared" si="27"/>
        <v>18.067294650480999</v>
      </c>
      <c r="O98" s="15">
        <f t="shared" si="27"/>
        <v>18.067294650480999</v>
      </c>
      <c r="P98" s="15">
        <f t="shared" si="27"/>
        <v>18.067294650480999</v>
      </c>
      <c r="Q98" s="15">
        <f t="shared" si="27"/>
        <v>18.067294650480999</v>
      </c>
      <c r="R98" s="15">
        <f t="shared" si="27"/>
        <v>18.067294650480999</v>
      </c>
      <c r="S98" s="15">
        <f t="shared" si="27"/>
        <v>18.067294650480999</v>
      </c>
      <c r="T98" s="15">
        <f t="shared" si="27"/>
        <v>18.067294650480999</v>
      </c>
      <c r="U98" s="15">
        <f t="shared" si="27"/>
        <v>18.067294650480999</v>
      </c>
      <c r="V98" s="15">
        <f t="shared" si="27"/>
        <v>18.067294650480999</v>
      </c>
      <c r="W98" s="15">
        <f t="shared" si="27"/>
        <v>18.067294650480999</v>
      </c>
      <c r="X98" s="15">
        <f t="shared" si="27"/>
        <v>18.067294650480999</v>
      </c>
      <c r="Y98" s="15">
        <f t="shared" si="27"/>
        <v>18.067294650480999</v>
      </c>
      <c r="Z98" s="15">
        <f t="shared" si="27"/>
        <v>0</v>
      </c>
    </row>
    <row r="99" spans="3:26" ht="5.0999999999999996" customHeight="1" x14ac:dyDescent="0.25"/>
    <row r="100" spans="3:26" s="3" customFormat="1" x14ac:dyDescent="0.25">
      <c r="C100" s="3" t="s">
        <v>41</v>
      </c>
      <c r="E100" s="14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</row>
    <row r="101" spans="3:26" s="3" customFormat="1" x14ac:dyDescent="0.25">
      <c r="C101" t="s">
        <v>32</v>
      </c>
      <c r="D101" s="14">
        <f>SUM(F101:J101)</f>
        <v>10271.727659995802</v>
      </c>
      <c r="E101" s="14">
        <f>SUM(F101:Y101)</f>
        <v>47313.884918302712</v>
      </c>
      <c r="F101" s="17">
        <f t="shared" ref="F101:Y104" si="28">F79+F95</f>
        <v>918.9111348214559</v>
      </c>
      <c r="G101" s="17">
        <f t="shared" si="28"/>
        <v>1944.3850735129633</v>
      </c>
      <c r="H101" s="17">
        <f t="shared" si="28"/>
        <v>2469.4771505537947</v>
      </c>
      <c r="I101" s="17">
        <f t="shared" si="28"/>
        <v>2469.4771505537947</v>
      </c>
      <c r="J101" s="17">
        <f t="shared" si="28"/>
        <v>2469.4771505537947</v>
      </c>
      <c r="K101" s="17">
        <f t="shared" si="28"/>
        <v>2469.4771505537947</v>
      </c>
      <c r="L101" s="17">
        <f t="shared" si="28"/>
        <v>2469.4771505537947</v>
      </c>
      <c r="M101" s="17">
        <f t="shared" si="28"/>
        <v>2469.4771505537947</v>
      </c>
      <c r="N101" s="17">
        <f t="shared" si="28"/>
        <v>2469.4771505537947</v>
      </c>
      <c r="O101" s="17">
        <f t="shared" si="28"/>
        <v>2469.4771505537947</v>
      </c>
      <c r="P101" s="17">
        <f t="shared" si="28"/>
        <v>2469.4771505537947</v>
      </c>
      <c r="Q101" s="17">
        <f t="shared" si="28"/>
        <v>2469.4771505537947</v>
      </c>
      <c r="R101" s="17">
        <f t="shared" si="28"/>
        <v>2469.4771505537947</v>
      </c>
      <c r="S101" s="17">
        <f t="shared" si="28"/>
        <v>2469.4771505537947</v>
      </c>
      <c r="T101" s="17">
        <f t="shared" si="28"/>
        <v>2469.4771505537947</v>
      </c>
      <c r="U101" s="17">
        <f t="shared" si="28"/>
        <v>2469.4771505537947</v>
      </c>
      <c r="V101" s="17">
        <f t="shared" si="28"/>
        <v>2469.4771505537947</v>
      </c>
      <c r="W101" s="17">
        <f t="shared" si="28"/>
        <v>2469.4771505537947</v>
      </c>
      <c r="X101" s="17">
        <f t="shared" si="28"/>
        <v>2469.4771505537947</v>
      </c>
      <c r="Y101" s="17">
        <f t="shared" si="28"/>
        <v>2469.4771505537947</v>
      </c>
    </row>
    <row r="102" spans="3:26" ht="15" customHeight="1" x14ac:dyDescent="0.25">
      <c r="C102" t="s">
        <v>33</v>
      </c>
      <c r="D102" s="14">
        <f t="shared" ref="D102:D104" si="29">SUM(F102:J102)</f>
        <v>0</v>
      </c>
      <c r="E102" s="14">
        <f>SUM(F102:Y102)</f>
        <v>0</v>
      </c>
      <c r="F102" s="17">
        <f t="shared" si="28"/>
        <v>0</v>
      </c>
      <c r="G102" s="17">
        <f t="shared" si="28"/>
        <v>0</v>
      </c>
      <c r="H102" s="17">
        <f t="shared" si="28"/>
        <v>0</v>
      </c>
      <c r="I102" s="17">
        <f t="shared" si="28"/>
        <v>0</v>
      </c>
      <c r="J102" s="17">
        <f t="shared" si="28"/>
        <v>0</v>
      </c>
      <c r="K102" s="17">
        <f t="shared" si="28"/>
        <v>0</v>
      </c>
      <c r="L102" s="17">
        <f t="shared" si="28"/>
        <v>0</v>
      </c>
      <c r="M102" s="17">
        <f t="shared" si="28"/>
        <v>0</v>
      </c>
      <c r="N102" s="17">
        <f t="shared" si="28"/>
        <v>0</v>
      </c>
      <c r="O102" s="17">
        <f t="shared" si="28"/>
        <v>0</v>
      </c>
      <c r="P102" s="17">
        <f t="shared" si="28"/>
        <v>0</v>
      </c>
      <c r="Q102" s="17">
        <f t="shared" si="28"/>
        <v>0</v>
      </c>
      <c r="R102" s="17">
        <f t="shared" si="28"/>
        <v>0</v>
      </c>
      <c r="S102" s="17">
        <f t="shared" si="28"/>
        <v>0</v>
      </c>
      <c r="T102" s="17">
        <f t="shared" si="28"/>
        <v>0</v>
      </c>
      <c r="U102" s="17">
        <f t="shared" si="28"/>
        <v>0</v>
      </c>
      <c r="V102" s="17">
        <f t="shared" si="28"/>
        <v>0</v>
      </c>
      <c r="W102" s="17">
        <f t="shared" si="28"/>
        <v>0</v>
      </c>
      <c r="X102" s="17">
        <f t="shared" si="28"/>
        <v>0</v>
      </c>
      <c r="Y102" s="17">
        <f t="shared" si="28"/>
        <v>0</v>
      </c>
    </row>
    <row r="103" spans="3:26" x14ac:dyDescent="0.25">
      <c r="C103" t="s">
        <v>34</v>
      </c>
      <c r="D103" s="14">
        <f t="shared" si="29"/>
        <v>5162.0841858517169</v>
      </c>
      <c r="E103" s="14">
        <f>SUM(F103:Y103)</f>
        <v>23745.587254917893</v>
      </c>
      <c r="F103" s="17">
        <f t="shared" si="28"/>
        <v>481.79452401282691</v>
      </c>
      <c r="G103" s="17">
        <f t="shared" si="28"/>
        <v>963.58904802565371</v>
      </c>
      <c r="H103" s="17">
        <f t="shared" si="28"/>
        <v>1238.900204604412</v>
      </c>
      <c r="I103" s="17">
        <f t="shared" si="28"/>
        <v>1238.900204604412</v>
      </c>
      <c r="J103" s="17">
        <f t="shared" si="28"/>
        <v>1238.900204604412</v>
      </c>
      <c r="K103" s="17">
        <f t="shared" si="28"/>
        <v>1238.900204604412</v>
      </c>
      <c r="L103" s="17">
        <f t="shared" si="28"/>
        <v>1238.900204604412</v>
      </c>
      <c r="M103" s="17">
        <f t="shared" si="28"/>
        <v>1238.900204604412</v>
      </c>
      <c r="N103" s="17">
        <f t="shared" si="28"/>
        <v>1238.900204604412</v>
      </c>
      <c r="O103" s="17">
        <f t="shared" si="28"/>
        <v>1238.900204604412</v>
      </c>
      <c r="P103" s="17">
        <f t="shared" si="28"/>
        <v>1238.900204604412</v>
      </c>
      <c r="Q103" s="17">
        <f t="shared" si="28"/>
        <v>1238.900204604412</v>
      </c>
      <c r="R103" s="17">
        <f t="shared" si="28"/>
        <v>1238.900204604412</v>
      </c>
      <c r="S103" s="17">
        <f t="shared" si="28"/>
        <v>1238.900204604412</v>
      </c>
      <c r="T103" s="17">
        <f t="shared" si="28"/>
        <v>1238.900204604412</v>
      </c>
      <c r="U103" s="17">
        <f t="shared" si="28"/>
        <v>1238.900204604412</v>
      </c>
      <c r="V103" s="17">
        <f t="shared" si="28"/>
        <v>1238.900204604412</v>
      </c>
      <c r="W103" s="17">
        <f t="shared" si="28"/>
        <v>1238.900204604412</v>
      </c>
      <c r="X103" s="17">
        <f t="shared" si="28"/>
        <v>1238.900204604412</v>
      </c>
      <c r="Y103" s="17">
        <f t="shared" si="28"/>
        <v>1238.900204604412</v>
      </c>
    </row>
    <row r="104" spans="3:26" x14ac:dyDescent="0.25">
      <c r="C104" t="s">
        <v>35</v>
      </c>
      <c r="D104" s="14">
        <f t="shared" si="29"/>
        <v>645.26052323146416</v>
      </c>
      <c r="E104" s="14">
        <f>SUM(F104:Y104)</f>
        <v>2968.1984068647357</v>
      </c>
      <c r="F104" s="17">
        <f t="shared" si="28"/>
        <v>60.224315501603328</v>
      </c>
      <c r="G104" s="17">
        <f t="shared" si="28"/>
        <v>120.44863100320666</v>
      </c>
      <c r="H104" s="17">
        <f t="shared" si="28"/>
        <v>154.86252557555139</v>
      </c>
      <c r="I104" s="17">
        <f t="shared" si="28"/>
        <v>154.86252557555139</v>
      </c>
      <c r="J104" s="17">
        <f t="shared" si="28"/>
        <v>154.86252557555139</v>
      </c>
      <c r="K104" s="17">
        <f t="shared" si="28"/>
        <v>154.86252557555139</v>
      </c>
      <c r="L104" s="17">
        <f t="shared" si="28"/>
        <v>154.86252557555139</v>
      </c>
      <c r="M104" s="17">
        <f t="shared" si="28"/>
        <v>154.86252557555139</v>
      </c>
      <c r="N104" s="17">
        <f t="shared" si="28"/>
        <v>154.86252557555139</v>
      </c>
      <c r="O104" s="17">
        <f t="shared" si="28"/>
        <v>154.86252557555139</v>
      </c>
      <c r="P104" s="17">
        <f t="shared" si="28"/>
        <v>154.86252557555139</v>
      </c>
      <c r="Q104" s="17">
        <f t="shared" si="28"/>
        <v>154.86252557555139</v>
      </c>
      <c r="R104" s="17">
        <f t="shared" si="28"/>
        <v>154.86252557555139</v>
      </c>
      <c r="S104" s="17">
        <f t="shared" si="28"/>
        <v>154.86252557555139</v>
      </c>
      <c r="T104" s="17">
        <f t="shared" si="28"/>
        <v>154.86252557555139</v>
      </c>
      <c r="U104" s="17">
        <f t="shared" si="28"/>
        <v>154.86252557555139</v>
      </c>
      <c r="V104" s="17">
        <f t="shared" si="28"/>
        <v>154.86252557555139</v>
      </c>
      <c r="W104" s="17">
        <f t="shared" si="28"/>
        <v>154.86252557555139</v>
      </c>
      <c r="X104" s="17">
        <f t="shared" si="28"/>
        <v>154.86252557555139</v>
      </c>
      <c r="Y104" s="17">
        <f t="shared" si="28"/>
        <v>154.86252557555139</v>
      </c>
    </row>
    <row r="106" spans="3:26" x14ac:dyDescent="0.25">
      <c r="C106" s="3" t="s">
        <v>42</v>
      </c>
    </row>
    <row r="107" spans="3:26" x14ac:dyDescent="0.25">
      <c r="C107" t="s">
        <v>32</v>
      </c>
      <c r="D107" s="14">
        <f>SUM(F107:J107)</f>
        <v>66750.550624793148</v>
      </c>
      <c r="E107" s="14">
        <f>SUM(F107:Y107)</f>
        <v>307456.11105920805</v>
      </c>
      <c r="F107" s="6">
        <f t="shared" ref="F107:Y110" si="30">F47+F63</f>
        <v>5978.9360764370067</v>
      </c>
      <c r="G107" s="6">
        <f t="shared" si="30"/>
        <v>12630.502461473174</v>
      </c>
      <c r="H107" s="6">
        <f t="shared" si="30"/>
        <v>16047.037362294323</v>
      </c>
      <c r="I107" s="6">
        <f t="shared" si="30"/>
        <v>16047.037362294323</v>
      </c>
      <c r="J107" s="6">
        <f t="shared" si="30"/>
        <v>16047.037362294323</v>
      </c>
      <c r="K107" s="6">
        <f t="shared" si="30"/>
        <v>16047.037362294323</v>
      </c>
      <c r="L107" s="6">
        <f t="shared" si="30"/>
        <v>16047.037362294323</v>
      </c>
      <c r="M107" s="6">
        <f t="shared" si="30"/>
        <v>16047.037362294323</v>
      </c>
      <c r="N107" s="6">
        <f t="shared" si="30"/>
        <v>16047.037362294323</v>
      </c>
      <c r="O107" s="6">
        <f t="shared" si="30"/>
        <v>16047.037362294323</v>
      </c>
      <c r="P107" s="6">
        <f t="shared" si="30"/>
        <v>16047.037362294323</v>
      </c>
      <c r="Q107" s="6">
        <f t="shared" si="30"/>
        <v>16047.037362294323</v>
      </c>
      <c r="R107" s="6">
        <f t="shared" si="30"/>
        <v>16047.037362294323</v>
      </c>
      <c r="S107" s="6">
        <f t="shared" si="30"/>
        <v>16047.037362294323</v>
      </c>
      <c r="T107" s="6">
        <f t="shared" si="30"/>
        <v>16047.037362294323</v>
      </c>
      <c r="U107" s="6">
        <f t="shared" si="30"/>
        <v>16047.037362294323</v>
      </c>
      <c r="V107" s="6">
        <f t="shared" si="30"/>
        <v>16047.037362294323</v>
      </c>
      <c r="W107" s="6">
        <f t="shared" si="30"/>
        <v>16047.037362294323</v>
      </c>
      <c r="X107" s="6">
        <f t="shared" si="30"/>
        <v>16047.037362294323</v>
      </c>
      <c r="Y107" s="6">
        <f t="shared" si="30"/>
        <v>16047.037362294323</v>
      </c>
    </row>
    <row r="108" spans="3:26" x14ac:dyDescent="0.25">
      <c r="C108" t="s">
        <v>33</v>
      </c>
      <c r="D108" s="14">
        <f t="shared" ref="D108:D110" si="31">SUM(F108:J108)</f>
        <v>132147.14739146025</v>
      </c>
      <c r="E108" s="14">
        <f>SUM(F108:Y108)</f>
        <v>607876.87800071714</v>
      </c>
      <c r="F108" s="6">
        <f t="shared" si="30"/>
        <v>12333.733756536292</v>
      </c>
      <c r="G108" s="6">
        <f t="shared" si="30"/>
        <v>24667.467513072585</v>
      </c>
      <c r="H108" s="6">
        <f t="shared" si="30"/>
        <v>31715.315373950463</v>
      </c>
      <c r="I108" s="6">
        <f t="shared" si="30"/>
        <v>31715.315373950463</v>
      </c>
      <c r="J108" s="6">
        <f t="shared" si="30"/>
        <v>31715.315373950463</v>
      </c>
      <c r="K108" s="6">
        <f t="shared" si="30"/>
        <v>31715.315373950463</v>
      </c>
      <c r="L108" s="6">
        <f t="shared" si="30"/>
        <v>31715.315373950463</v>
      </c>
      <c r="M108" s="6">
        <f t="shared" si="30"/>
        <v>31715.315373950463</v>
      </c>
      <c r="N108" s="6">
        <f t="shared" si="30"/>
        <v>31715.315373950463</v>
      </c>
      <c r="O108" s="6">
        <f t="shared" si="30"/>
        <v>31715.315373950463</v>
      </c>
      <c r="P108" s="6">
        <f t="shared" si="30"/>
        <v>31715.315373950463</v>
      </c>
      <c r="Q108" s="6">
        <f t="shared" si="30"/>
        <v>31715.315373950463</v>
      </c>
      <c r="R108" s="6">
        <f t="shared" si="30"/>
        <v>31715.315373950463</v>
      </c>
      <c r="S108" s="6">
        <f t="shared" si="30"/>
        <v>31715.315373950463</v>
      </c>
      <c r="T108" s="6">
        <f t="shared" si="30"/>
        <v>31715.315373950463</v>
      </c>
      <c r="U108" s="6">
        <f t="shared" si="30"/>
        <v>31715.315373950463</v>
      </c>
      <c r="V108" s="6">
        <f t="shared" si="30"/>
        <v>31715.315373950463</v>
      </c>
      <c r="W108" s="6">
        <f t="shared" si="30"/>
        <v>31715.315373950463</v>
      </c>
      <c r="X108" s="6">
        <f t="shared" si="30"/>
        <v>31715.315373950463</v>
      </c>
      <c r="Y108" s="6">
        <f t="shared" si="30"/>
        <v>31715.315373950463</v>
      </c>
    </row>
    <row r="109" spans="3:26" x14ac:dyDescent="0.25">
      <c r="C109" t="s">
        <v>34</v>
      </c>
      <c r="D109" s="14">
        <f t="shared" si="31"/>
        <v>5494.9967503354001</v>
      </c>
      <c r="E109" s="14">
        <f>SUM(F109:Y109)</f>
        <v>25276.985051542837</v>
      </c>
      <c r="F109" s="6">
        <f t="shared" si="30"/>
        <v>512.86636336463744</v>
      </c>
      <c r="G109" s="6">
        <f t="shared" si="30"/>
        <v>1025.7327267292749</v>
      </c>
      <c r="H109" s="6">
        <f t="shared" si="30"/>
        <v>1318.7992200804961</v>
      </c>
      <c r="I109" s="6">
        <f t="shared" si="30"/>
        <v>1318.7992200804961</v>
      </c>
      <c r="J109" s="6">
        <f t="shared" si="30"/>
        <v>1318.7992200804961</v>
      </c>
      <c r="K109" s="6">
        <f t="shared" si="30"/>
        <v>1318.7992200804961</v>
      </c>
      <c r="L109" s="6">
        <f t="shared" si="30"/>
        <v>1318.7992200804961</v>
      </c>
      <c r="M109" s="6">
        <f t="shared" si="30"/>
        <v>1318.7992200804961</v>
      </c>
      <c r="N109" s="6">
        <f t="shared" si="30"/>
        <v>1318.7992200804961</v>
      </c>
      <c r="O109" s="6">
        <f t="shared" si="30"/>
        <v>1318.7992200804961</v>
      </c>
      <c r="P109" s="6">
        <f t="shared" si="30"/>
        <v>1318.7992200804961</v>
      </c>
      <c r="Q109" s="6">
        <f t="shared" si="30"/>
        <v>1318.7992200804961</v>
      </c>
      <c r="R109" s="6">
        <f t="shared" si="30"/>
        <v>1318.7992200804961</v>
      </c>
      <c r="S109" s="6">
        <f t="shared" si="30"/>
        <v>1318.7992200804961</v>
      </c>
      <c r="T109" s="6">
        <f t="shared" si="30"/>
        <v>1318.7992200804961</v>
      </c>
      <c r="U109" s="6">
        <f t="shared" si="30"/>
        <v>1318.7992200804961</v>
      </c>
      <c r="V109" s="6">
        <f t="shared" si="30"/>
        <v>1318.7992200804961</v>
      </c>
      <c r="W109" s="6">
        <f t="shared" si="30"/>
        <v>1318.7992200804961</v>
      </c>
      <c r="X109" s="6">
        <f t="shared" si="30"/>
        <v>1318.7992200804961</v>
      </c>
      <c r="Y109" s="6">
        <f t="shared" si="30"/>
        <v>1318.7992200804961</v>
      </c>
    </row>
    <row r="110" spans="3:26" x14ac:dyDescent="0.25">
      <c r="C110" t="s">
        <v>35</v>
      </c>
      <c r="D110" s="14">
        <f t="shared" si="31"/>
        <v>860.05089944114366</v>
      </c>
      <c r="E110" s="14">
        <f>SUM(F110:Y110)</f>
        <v>3956.2341374292628</v>
      </c>
      <c r="F110" s="6">
        <f t="shared" si="30"/>
        <v>80.271417281173413</v>
      </c>
      <c r="G110" s="6">
        <f t="shared" si="30"/>
        <v>160.54283456234683</v>
      </c>
      <c r="H110" s="6">
        <f t="shared" si="30"/>
        <v>206.41221586587449</v>
      </c>
      <c r="I110" s="6">
        <f t="shared" si="30"/>
        <v>206.41221586587449</v>
      </c>
      <c r="J110" s="6">
        <f t="shared" si="30"/>
        <v>206.41221586587449</v>
      </c>
      <c r="K110" s="6">
        <f t="shared" si="30"/>
        <v>206.41221586587449</v>
      </c>
      <c r="L110" s="6">
        <f t="shared" si="30"/>
        <v>206.41221586587449</v>
      </c>
      <c r="M110" s="6">
        <f t="shared" si="30"/>
        <v>206.41221586587449</v>
      </c>
      <c r="N110" s="6">
        <f t="shared" si="30"/>
        <v>206.41221586587449</v>
      </c>
      <c r="O110" s="6">
        <f t="shared" si="30"/>
        <v>206.41221586587449</v>
      </c>
      <c r="P110" s="6">
        <f t="shared" si="30"/>
        <v>206.41221586587449</v>
      </c>
      <c r="Q110" s="6">
        <f t="shared" si="30"/>
        <v>206.41221586587449</v>
      </c>
      <c r="R110" s="6">
        <f t="shared" si="30"/>
        <v>206.41221586587449</v>
      </c>
      <c r="S110" s="6">
        <f t="shared" si="30"/>
        <v>206.41221586587449</v>
      </c>
      <c r="T110" s="6">
        <f t="shared" si="30"/>
        <v>206.41221586587449</v>
      </c>
      <c r="U110" s="6">
        <f t="shared" si="30"/>
        <v>206.41221586587449</v>
      </c>
      <c r="V110" s="6">
        <f t="shared" si="30"/>
        <v>206.41221586587449</v>
      </c>
      <c r="W110" s="6">
        <f t="shared" si="30"/>
        <v>206.41221586587449</v>
      </c>
      <c r="X110" s="6">
        <f t="shared" si="30"/>
        <v>206.41221586587449</v>
      </c>
      <c r="Y110" s="6">
        <f t="shared" si="30"/>
        <v>206.41221586587449</v>
      </c>
    </row>
    <row r="112" spans="3:26" x14ac:dyDescent="0.25">
      <c r="C112" s="3" t="s">
        <v>43</v>
      </c>
    </row>
    <row r="113" spans="3:25" x14ac:dyDescent="0.25">
      <c r="C113" t="s">
        <v>32</v>
      </c>
      <c r="D113" s="14">
        <f>SUM(F113:J113)</f>
        <v>-56478.822964797349</v>
      </c>
      <c r="E113" s="14">
        <f>SUM(F113:Y113)</f>
        <v>-260142.22614090517</v>
      </c>
      <c r="F113" s="6">
        <f t="shared" ref="F113:Y116" si="32">F101-F107</f>
        <v>-5060.0249416155511</v>
      </c>
      <c r="G113" s="6">
        <f t="shared" si="32"/>
        <v>-10686.11738796021</v>
      </c>
      <c r="H113" s="6">
        <f t="shared" si="32"/>
        <v>-13577.560211740529</v>
      </c>
      <c r="I113" s="6">
        <f t="shared" si="32"/>
        <v>-13577.560211740529</v>
      </c>
      <c r="J113" s="6">
        <f t="shared" si="32"/>
        <v>-13577.560211740529</v>
      </c>
      <c r="K113" s="6">
        <f t="shared" si="32"/>
        <v>-13577.560211740529</v>
      </c>
      <c r="L113" s="6">
        <f t="shared" si="32"/>
        <v>-13577.560211740529</v>
      </c>
      <c r="M113" s="6">
        <f t="shared" si="32"/>
        <v>-13577.560211740529</v>
      </c>
      <c r="N113" s="6">
        <f t="shared" si="32"/>
        <v>-13577.560211740529</v>
      </c>
      <c r="O113" s="6">
        <f t="shared" si="32"/>
        <v>-13577.560211740529</v>
      </c>
      <c r="P113" s="6">
        <f t="shared" si="32"/>
        <v>-13577.560211740529</v>
      </c>
      <c r="Q113" s="6">
        <f t="shared" si="32"/>
        <v>-13577.560211740529</v>
      </c>
      <c r="R113" s="6">
        <f t="shared" si="32"/>
        <v>-13577.560211740529</v>
      </c>
      <c r="S113" s="6">
        <f t="shared" si="32"/>
        <v>-13577.560211740529</v>
      </c>
      <c r="T113" s="6">
        <f t="shared" si="32"/>
        <v>-13577.560211740529</v>
      </c>
      <c r="U113" s="6">
        <f t="shared" si="32"/>
        <v>-13577.560211740529</v>
      </c>
      <c r="V113" s="6">
        <f t="shared" si="32"/>
        <v>-13577.560211740529</v>
      </c>
      <c r="W113" s="6">
        <f t="shared" si="32"/>
        <v>-13577.560211740529</v>
      </c>
      <c r="X113" s="6">
        <f t="shared" si="32"/>
        <v>-13577.560211740529</v>
      </c>
      <c r="Y113" s="6">
        <f t="shared" si="32"/>
        <v>-13577.560211740529</v>
      </c>
    </row>
    <row r="114" spans="3:25" x14ac:dyDescent="0.25">
      <c r="C114" t="s">
        <v>33</v>
      </c>
      <c r="D114" s="14">
        <f t="shared" ref="D114:D116" si="33">SUM(F114:J114)</f>
        <v>-132147.14739146025</v>
      </c>
      <c r="E114" s="14">
        <f>SUM(F114:Y114)</f>
        <v>-607876.87800071714</v>
      </c>
      <c r="F114" s="6">
        <f t="shared" si="32"/>
        <v>-12333.733756536292</v>
      </c>
      <c r="G114" s="6">
        <f t="shared" si="32"/>
        <v>-24667.467513072585</v>
      </c>
      <c r="H114" s="6">
        <f t="shared" si="32"/>
        <v>-31715.315373950463</v>
      </c>
      <c r="I114" s="6">
        <f t="shared" si="32"/>
        <v>-31715.315373950463</v>
      </c>
      <c r="J114" s="6">
        <f t="shared" si="32"/>
        <v>-31715.315373950463</v>
      </c>
      <c r="K114" s="6">
        <f t="shared" si="32"/>
        <v>-31715.315373950463</v>
      </c>
      <c r="L114" s="6">
        <f t="shared" si="32"/>
        <v>-31715.315373950463</v>
      </c>
      <c r="M114" s="6">
        <f t="shared" si="32"/>
        <v>-31715.315373950463</v>
      </c>
      <c r="N114" s="6">
        <f t="shared" si="32"/>
        <v>-31715.315373950463</v>
      </c>
      <c r="O114" s="6">
        <f t="shared" si="32"/>
        <v>-31715.315373950463</v>
      </c>
      <c r="P114" s="6">
        <f t="shared" si="32"/>
        <v>-31715.315373950463</v>
      </c>
      <c r="Q114" s="6">
        <f t="shared" si="32"/>
        <v>-31715.315373950463</v>
      </c>
      <c r="R114" s="6">
        <f t="shared" si="32"/>
        <v>-31715.315373950463</v>
      </c>
      <c r="S114" s="6">
        <f t="shared" si="32"/>
        <v>-31715.315373950463</v>
      </c>
      <c r="T114" s="6">
        <f t="shared" si="32"/>
        <v>-31715.315373950463</v>
      </c>
      <c r="U114" s="6">
        <f t="shared" si="32"/>
        <v>-31715.315373950463</v>
      </c>
      <c r="V114" s="6">
        <f t="shared" si="32"/>
        <v>-31715.315373950463</v>
      </c>
      <c r="W114" s="6">
        <f t="shared" si="32"/>
        <v>-31715.315373950463</v>
      </c>
      <c r="X114" s="6">
        <f t="shared" si="32"/>
        <v>-31715.315373950463</v>
      </c>
      <c r="Y114" s="6">
        <f t="shared" si="32"/>
        <v>-31715.315373950463</v>
      </c>
    </row>
    <row r="115" spans="3:25" x14ac:dyDescent="0.25">
      <c r="C115" t="s">
        <v>34</v>
      </c>
      <c r="D115" s="14">
        <f t="shared" si="33"/>
        <v>-332.91256448368387</v>
      </c>
      <c r="E115" s="14">
        <f>SUM(F115:Y115)</f>
        <v>-1531.3977966249447</v>
      </c>
      <c r="F115" s="6">
        <f t="shared" si="32"/>
        <v>-31.071839351810524</v>
      </c>
      <c r="G115" s="6">
        <f t="shared" si="32"/>
        <v>-62.143678703621163</v>
      </c>
      <c r="H115" s="6">
        <f t="shared" si="32"/>
        <v>-79.89901547608406</v>
      </c>
      <c r="I115" s="6">
        <f t="shared" si="32"/>
        <v>-79.89901547608406</v>
      </c>
      <c r="J115" s="6">
        <f t="shared" si="32"/>
        <v>-79.89901547608406</v>
      </c>
      <c r="K115" s="6">
        <f t="shared" si="32"/>
        <v>-79.89901547608406</v>
      </c>
      <c r="L115" s="6">
        <f t="shared" si="32"/>
        <v>-79.89901547608406</v>
      </c>
      <c r="M115" s="6">
        <f t="shared" si="32"/>
        <v>-79.89901547608406</v>
      </c>
      <c r="N115" s="6">
        <f t="shared" si="32"/>
        <v>-79.89901547608406</v>
      </c>
      <c r="O115" s="6">
        <f t="shared" si="32"/>
        <v>-79.89901547608406</v>
      </c>
      <c r="P115" s="6">
        <f t="shared" si="32"/>
        <v>-79.89901547608406</v>
      </c>
      <c r="Q115" s="6">
        <f t="shared" si="32"/>
        <v>-79.89901547608406</v>
      </c>
      <c r="R115" s="6">
        <f t="shared" si="32"/>
        <v>-79.89901547608406</v>
      </c>
      <c r="S115" s="6">
        <f t="shared" si="32"/>
        <v>-79.89901547608406</v>
      </c>
      <c r="T115" s="6">
        <f t="shared" si="32"/>
        <v>-79.89901547608406</v>
      </c>
      <c r="U115" s="6">
        <f t="shared" si="32"/>
        <v>-79.89901547608406</v>
      </c>
      <c r="V115" s="6">
        <f t="shared" si="32"/>
        <v>-79.89901547608406</v>
      </c>
      <c r="W115" s="6">
        <f t="shared" si="32"/>
        <v>-79.89901547608406</v>
      </c>
      <c r="X115" s="6">
        <f t="shared" si="32"/>
        <v>-79.89901547608406</v>
      </c>
      <c r="Y115" s="6">
        <f t="shared" si="32"/>
        <v>-79.89901547608406</v>
      </c>
    </row>
    <row r="116" spans="3:25" x14ac:dyDescent="0.25">
      <c r="C116" t="s">
        <v>35</v>
      </c>
      <c r="D116" s="14">
        <f t="shared" si="33"/>
        <v>-214.79037620967955</v>
      </c>
      <c r="E116" s="14">
        <f>SUM(F116:Y116)</f>
        <v>-988.03573056452547</v>
      </c>
      <c r="F116" s="6">
        <f t="shared" si="32"/>
        <v>-20.047101779570085</v>
      </c>
      <c r="G116" s="6">
        <f t="shared" si="32"/>
        <v>-40.094203559140169</v>
      </c>
      <c r="H116" s="6">
        <f t="shared" si="32"/>
        <v>-51.549690290323099</v>
      </c>
      <c r="I116" s="6">
        <f t="shared" si="32"/>
        <v>-51.549690290323099</v>
      </c>
      <c r="J116" s="6">
        <f t="shared" si="32"/>
        <v>-51.549690290323099</v>
      </c>
      <c r="K116" s="6">
        <f t="shared" si="32"/>
        <v>-51.549690290323099</v>
      </c>
      <c r="L116" s="6">
        <f t="shared" si="32"/>
        <v>-51.549690290323099</v>
      </c>
      <c r="M116" s="6">
        <f t="shared" si="32"/>
        <v>-51.549690290323099</v>
      </c>
      <c r="N116" s="6">
        <f t="shared" si="32"/>
        <v>-51.549690290323099</v>
      </c>
      <c r="O116" s="6">
        <f t="shared" si="32"/>
        <v>-51.549690290323099</v>
      </c>
      <c r="P116" s="6">
        <f t="shared" si="32"/>
        <v>-51.549690290323099</v>
      </c>
      <c r="Q116" s="6">
        <f t="shared" si="32"/>
        <v>-51.549690290323099</v>
      </c>
      <c r="R116" s="6">
        <f t="shared" si="32"/>
        <v>-51.549690290323099</v>
      </c>
      <c r="S116" s="6">
        <f t="shared" si="32"/>
        <v>-51.549690290323099</v>
      </c>
      <c r="T116" s="6">
        <f t="shared" si="32"/>
        <v>-51.549690290323099</v>
      </c>
      <c r="U116" s="6">
        <f t="shared" si="32"/>
        <v>-51.549690290323099</v>
      </c>
      <c r="V116" s="6">
        <f t="shared" si="32"/>
        <v>-51.549690290323099</v>
      </c>
      <c r="W116" s="6">
        <f t="shared" si="32"/>
        <v>-51.549690290323099</v>
      </c>
      <c r="X116" s="6">
        <f t="shared" si="32"/>
        <v>-51.549690290323099</v>
      </c>
      <c r="Y116" s="6">
        <f t="shared" si="32"/>
        <v>-51.549690290323099</v>
      </c>
    </row>
    <row r="118" spans="3:25" x14ac:dyDescent="0.25">
      <c r="C118" s="18" t="s">
        <v>44</v>
      </c>
      <c r="D118" s="19"/>
    </row>
    <row r="119" spans="3:25" x14ac:dyDescent="0.25">
      <c r="C119" s="19" t="s">
        <v>32</v>
      </c>
      <c r="D119" s="20">
        <f>SUM(F113:J113)</f>
        <v>-56478.822964797349</v>
      </c>
    </row>
    <row r="120" spans="3:25" x14ac:dyDescent="0.25">
      <c r="C120" s="19" t="s">
        <v>33</v>
      </c>
      <c r="D120" s="20">
        <f>SUM(F114:J114)</f>
        <v>-132147.14739146025</v>
      </c>
    </row>
    <row r="121" spans="3:25" x14ac:dyDescent="0.25">
      <c r="C121" s="19" t="s">
        <v>34</v>
      </c>
      <c r="D121" s="20">
        <f>SUM(F115:J115)</f>
        <v>-332.91256448368387</v>
      </c>
    </row>
    <row r="122" spans="3:25" x14ac:dyDescent="0.25">
      <c r="C122" s="19" t="s">
        <v>35</v>
      </c>
      <c r="D122" s="20">
        <f>SUM(F116:J116)</f>
        <v>-214.79037620967955</v>
      </c>
    </row>
    <row r="124" spans="3:25" x14ac:dyDescent="0.25">
      <c r="C124" s="18" t="s">
        <v>45</v>
      </c>
      <c r="D124" s="19"/>
    </row>
    <row r="125" spans="3:25" x14ac:dyDescent="0.25">
      <c r="C125" s="19" t="s">
        <v>32</v>
      </c>
      <c r="D125" s="20">
        <f>SUM(F113:Y113)</f>
        <v>-260142.22614090517</v>
      </c>
    </row>
    <row r="126" spans="3:25" x14ac:dyDescent="0.25">
      <c r="C126" s="19" t="s">
        <v>33</v>
      </c>
      <c r="D126" s="20">
        <f>SUM(F114:Y114)</f>
        <v>-607876.87800071714</v>
      </c>
    </row>
    <row r="127" spans="3:25" x14ac:dyDescent="0.25">
      <c r="C127" s="19" t="s">
        <v>34</v>
      </c>
      <c r="D127" s="20">
        <f>SUM(F115:Y115)</f>
        <v>-1531.3977966249447</v>
      </c>
    </row>
    <row r="128" spans="3:25" x14ac:dyDescent="0.25">
      <c r="C128" s="19" t="s">
        <v>35</v>
      </c>
      <c r="D128" s="20">
        <f>SUM(F116:Y116)</f>
        <v>-988.03573056452547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BE6ED-B6DC-43F3-BC6F-B455CD27B375}">
  <dimension ref="A1:M63"/>
  <sheetViews>
    <sheetView topLeftCell="A44" workbookViewId="0">
      <selection activeCell="N13" sqref="N13"/>
    </sheetView>
  </sheetViews>
  <sheetFormatPr defaultRowHeight="15" x14ac:dyDescent="0.25"/>
  <cols>
    <col min="1" max="1" width="20.7109375" customWidth="1"/>
    <col min="2" max="13" width="17.5703125" customWidth="1"/>
  </cols>
  <sheetData>
    <row r="1" spans="1:5" x14ac:dyDescent="0.25">
      <c r="A1" s="3" t="s">
        <v>46</v>
      </c>
    </row>
    <row r="2" spans="1:5" x14ac:dyDescent="0.25">
      <c r="A2" t="s">
        <v>47</v>
      </c>
    </row>
    <row r="3" spans="1:5" x14ac:dyDescent="0.25">
      <c r="A3" t="s">
        <v>48</v>
      </c>
    </row>
    <row r="4" spans="1:5" x14ac:dyDescent="0.25">
      <c r="A4" t="s">
        <v>49</v>
      </c>
    </row>
    <row r="5" spans="1:5" x14ac:dyDescent="0.25">
      <c r="A5" t="s">
        <v>50</v>
      </c>
    </row>
    <row r="7" spans="1:5" s="22" customFormat="1" x14ac:dyDescent="0.25">
      <c r="A7" s="21" t="s">
        <v>51</v>
      </c>
      <c r="B7" s="21"/>
      <c r="C7" s="21"/>
      <c r="D7" s="21"/>
      <c r="E7" s="21"/>
    </row>
    <row r="8" spans="1:5" x14ac:dyDescent="0.25">
      <c r="A8" s="23" t="s">
        <v>52</v>
      </c>
      <c r="B8" s="24" t="s">
        <v>53</v>
      </c>
      <c r="C8" s="24" t="s">
        <v>54</v>
      </c>
      <c r="D8" s="24" t="s">
        <v>55</v>
      </c>
      <c r="E8" s="24" t="s">
        <v>56</v>
      </c>
    </row>
    <row r="9" spans="1:5" x14ac:dyDescent="0.25">
      <c r="A9" s="23" t="s">
        <v>57</v>
      </c>
      <c r="B9" s="24" t="s">
        <v>58</v>
      </c>
      <c r="C9" s="24" t="s">
        <v>58</v>
      </c>
      <c r="D9" s="24" t="s">
        <v>59</v>
      </c>
      <c r="E9" s="24" t="s">
        <v>59</v>
      </c>
    </row>
    <row r="10" spans="1:5" x14ac:dyDescent="0.25">
      <c r="A10" s="23" t="s">
        <v>60</v>
      </c>
      <c r="B10" s="25">
        <v>30091</v>
      </c>
      <c r="C10" s="25">
        <v>30091</v>
      </c>
      <c r="D10" s="25">
        <v>30091</v>
      </c>
      <c r="E10" s="25">
        <v>30091</v>
      </c>
    </row>
    <row r="11" spans="1:5" x14ac:dyDescent="0.25">
      <c r="A11" s="23" t="s">
        <v>61</v>
      </c>
      <c r="B11" s="24">
        <v>4.5</v>
      </c>
      <c r="C11" s="24">
        <v>3.2</v>
      </c>
      <c r="D11" s="24">
        <v>2.38</v>
      </c>
      <c r="E11" s="24">
        <v>3.3</v>
      </c>
    </row>
    <row r="12" spans="1:5" x14ac:dyDescent="0.25">
      <c r="A12" s="23" t="s">
        <v>62</v>
      </c>
      <c r="B12" s="26" t="s">
        <v>63</v>
      </c>
      <c r="C12" s="26" t="s">
        <v>63</v>
      </c>
      <c r="D12" s="26" t="s">
        <v>64</v>
      </c>
      <c r="E12" s="26" t="s">
        <v>64</v>
      </c>
    </row>
    <row r="13" spans="1:5" ht="30" x14ac:dyDescent="0.25">
      <c r="A13" s="27" t="s">
        <v>65</v>
      </c>
      <c r="B13" s="28">
        <f t="shared" ref="B13:C13" si="0">B26*2000*453.6/B$10*$E$46</f>
        <v>2427.7770513790588</v>
      </c>
      <c r="C13" s="28">
        <f t="shared" si="0"/>
        <v>3338.193445646205</v>
      </c>
      <c r="D13" s="29">
        <v>0</v>
      </c>
      <c r="E13" s="29">
        <v>0</v>
      </c>
    </row>
    <row r="14" spans="1:5" ht="30" x14ac:dyDescent="0.25">
      <c r="A14" s="27" t="s">
        <v>66</v>
      </c>
      <c r="B14" s="28">
        <f t="shared" ref="B14:E14" si="1">B28*453.6/B10</f>
        <v>2.6560298674804819</v>
      </c>
      <c r="C14" s="28">
        <f t="shared" si="1"/>
        <v>2.6560298674804819</v>
      </c>
      <c r="D14" s="30">
        <f t="shared" si="1"/>
        <v>0</v>
      </c>
      <c r="E14" s="30">
        <f t="shared" si="1"/>
        <v>0</v>
      </c>
    </row>
    <row r="15" spans="1:5" ht="30" x14ac:dyDescent="0.25">
      <c r="A15" s="27" t="s">
        <v>67</v>
      </c>
      <c r="B15" s="28">
        <f>B35*453.6/B10</f>
        <v>1.6030269644967794E-2</v>
      </c>
      <c r="C15" s="28">
        <f>C35*453.6/C10</f>
        <v>2.2041620761830711E-2</v>
      </c>
      <c r="D15" s="30">
        <f>D35*453.6/D10</f>
        <v>0</v>
      </c>
      <c r="E15" s="30">
        <f>E35*453.6/E10</f>
        <v>0</v>
      </c>
    </row>
    <row r="16" spans="1:5" ht="30" x14ac:dyDescent="0.25">
      <c r="A16" s="27" t="s">
        <v>68</v>
      </c>
      <c r="B16" s="28">
        <f>(B29+B30)*453.6/B10</f>
        <v>0.11044412065411088</v>
      </c>
      <c r="C16" s="28">
        <f>(C29+C30)*453.6/C10</f>
        <v>0.11044412065411088</v>
      </c>
      <c r="D16" s="28">
        <f>(D29+D30)*453.6/D10</f>
        <v>0.10375290005659893</v>
      </c>
      <c r="E16" s="28">
        <f>(E29+E30)*453.6/E10</f>
        <v>0.10375290005659893</v>
      </c>
    </row>
    <row r="17" spans="1:13" ht="30" x14ac:dyDescent="0.25">
      <c r="A17" s="27" t="s">
        <v>69</v>
      </c>
      <c r="B17" s="28">
        <f>(B33+B34)*453.6/B10</f>
        <v>9.0941647330599659E-2</v>
      </c>
      <c r="C17" s="28">
        <f>(C33+C34)*453.6/C10</f>
        <v>9.0941647330599659E-2</v>
      </c>
      <c r="D17" s="30">
        <f>(D33+D34)*453.6/D10</f>
        <v>0</v>
      </c>
      <c r="E17" s="30">
        <f>(E33+E34)*453.6/E10</f>
        <v>0</v>
      </c>
    </row>
    <row r="18" spans="1:13" ht="30" x14ac:dyDescent="0.25">
      <c r="A18" s="27" t="s">
        <v>70</v>
      </c>
      <c r="B18" s="28">
        <f>(B31+B32)*453.6/B10</f>
        <v>1.7286191352298155E-2</v>
      </c>
      <c r="C18" s="28">
        <f>(C31+C32)*453.6/C10</f>
        <v>1.7286191352298155E-2</v>
      </c>
      <c r="D18" s="28">
        <f>(D31+D32)*453.6/D10</f>
        <v>1.2969112507074859E-2</v>
      </c>
      <c r="E18" s="28">
        <f>(E31+E32)*453.6/E10</f>
        <v>1.2969112507074859E-2</v>
      </c>
    </row>
    <row r="19" spans="1:13" ht="30" x14ac:dyDescent="0.25">
      <c r="A19" s="27" t="s">
        <v>71</v>
      </c>
      <c r="B19" s="28">
        <f>B26*2000*453.6/B$10*(1-$E$46)</f>
        <v>410.72524234759243</v>
      </c>
      <c r="C19" s="28">
        <f t="shared" ref="C19" si="2">C26*2000*453.6/C$10*(1-$E$46)</f>
        <v>564.7472082279395</v>
      </c>
      <c r="D19" s="28">
        <f>D11*$C$63*453.6</f>
        <v>436.25342879999999</v>
      </c>
      <c r="E19" s="28">
        <f>E11*$C$63*453.6</f>
        <v>604.88920799999994</v>
      </c>
    </row>
    <row r="20" spans="1:13" ht="30" x14ac:dyDescent="0.25">
      <c r="A20" s="27" t="s">
        <v>72</v>
      </c>
      <c r="B20" s="30">
        <f>B19*$B$41/$B$46</f>
        <v>3.4639398467201632</v>
      </c>
      <c r="C20" s="30">
        <f t="shared" ref="C20:D20" si="3">C19*$B$41/$B$46</f>
        <v>4.7629172892402236</v>
      </c>
      <c r="D20" s="30">
        <f t="shared" si="3"/>
        <v>3.6792373087450581</v>
      </c>
      <c r="E20" s="30">
        <f>E19*$B$41/$B$46</f>
        <v>5.101463495318777</v>
      </c>
    </row>
    <row r="22" spans="1:13" x14ac:dyDescent="0.25">
      <c r="A22" s="31"/>
    </row>
    <row r="23" spans="1:13" x14ac:dyDescent="0.25">
      <c r="A23" s="31"/>
      <c r="E23" s="32"/>
      <c r="G23" s="32"/>
      <c r="H23" s="32"/>
    </row>
    <row r="24" spans="1:13" x14ac:dyDescent="0.25">
      <c r="A24" s="33" t="s">
        <v>73</v>
      </c>
      <c r="B24" s="34"/>
      <c r="C24" s="34"/>
      <c r="D24" s="34"/>
      <c r="E24" s="34"/>
    </row>
    <row r="26" spans="1:13" x14ac:dyDescent="0.25">
      <c r="A26" t="s">
        <v>74</v>
      </c>
      <c r="B26" s="35">
        <v>94.150542901817303</v>
      </c>
      <c r="C26" s="35">
        <v>129.45699648999877</v>
      </c>
      <c r="D26">
        <v>42.019917958911712</v>
      </c>
      <c r="E26">
        <v>58.276399441546538</v>
      </c>
      <c r="G26" s="35"/>
      <c r="H26" s="35"/>
    </row>
    <row r="27" spans="1:13" x14ac:dyDescent="0.25">
      <c r="A27" s="36" t="s">
        <v>75</v>
      </c>
      <c r="B27" s="37">
        <v>120.86406314988096</v>
      </c>
      <c r="C27" s="35">
        <v>120.86406314988096</v>
      </c>
      <c r="D27">
        <v>0</v>
      </c>
      <c r="E27">
        <v>0</v>
      </c>
      <c r="G27" s="35"/>
      <c r="H27" s="35"/>
    </row>
    <row r="28" spans="1:13" x14ac:dyDescent="0.25">
      <c r="A28" s="36" t="s">
        <v>76</v>
      </c>
      <c r="B28" s="37">
        <v>176.19619652194706</v>
      </c>
      <c r="C28" s="35">
        <v>176.19619652194706</v>
      </c>
      <c r="D28">
        <v>0</v>
      </c>
      <c r="E28">
        <v>0</v>
      </c>
      <c r="G28" s="35"/>
      <c r="H28" s="35"/>
      <c r="I28" s="35"/>
      <c r="J28" s="35"/>
      <c r="K28" s="35"/>
      <c r="L28" s="35"/>
      <c r="M28" s="35"/>
    </row>
    <row r="29" spans="1:13" x14ac:dyDescent="0.25">
      <c r="A29" s="36" t="s">
        <v>77</v>
      </c>
      <c r="B29" s="37">
        <v>0.42737520511917587</v>
      </c>
      <c r="C29" s="35">
        <v>0.42737520511917587</v>
      </c>
      <c r="D29">
        <v>0</v>
      </c>
      <c r="E29">
        <v>0</v>
      </c>
      <c r="G29" s="35"/>
      <c r="H29" s="35"/>
      <c r="I29" s="35"/>
      <c r="J29" s="35"/>
      <c r="K29" s="35"/>
      <c r="L29" s="35"/>
      <c r="M29" s="35"/>
    </row>
    <row r="30" spans="1:13" x14ac:dyDescent="0.25">
      <c r="A30" t="s">
        <v>78</v>
      </c>
      <c r="B30" s="37">
        <v>6.8992871286613591</v>
      </c>
      <c r="C30" s="35">
        <v>6.8992871286613591</v>
      </c>
      <c r="D30">
        <v>6.8827789144689548</v>
      </c>
      <c r="E30">
        <v>6.8827789144689548</v>
      </c>
      <c r="G30" s="35"/>
      <c r="H30" s="35"/>
      <c r="I30" s="35"/>
      <c r="J30" s="35"/>
      <c r="K30" s="35"/>
      <c r="L30" s="35"/>
      <c r="M30" s="35"/>
    </row>
    <row r="31" spans="1:13" x14ac:dyDescent="0.25">
      <c r="A31" t="s">
        <v>79</v>
      </c>
      <c r="B31" s="37">
        <v>0.28432364150552225</v>
      </c>
      <c r="C31" s="35">
        <v>0.28432364150552225</v>
      </c>
      <c r="D31">
        <v>0</v>
      </c>
      <c r="E31">
        <v>0</v>
      </c>
      <c r="G31" s="35"/>
      <c r="H31" s="35"/>
      <c r="I31" s="35"/>
      <c r="J31" s="35"/>
      <c r="K31" s="35"/>
      <c r="L31" s="35"/>
      <c r="M31" s="35"/>
    </row>
    <row r="32" spans="1:13" x14ac:dyDescent="0.25">
      <c r="A32" t="s">
        <v>80</v>
      </c>
      <c r="B32" s="37">
        <v>0.86241089108266944</v>
      </c>
      <c r="C32" s="35">
        <v>0.86241089108266944</v>
      </c>
      <c r="D32">
        <v>0.86034736430861902</v>
      </c>
      <c r="E32">
        <v>0.86034736430861902</v>
      </c>
      <c r="G32" s="35"/>
      <c r="H32" s="35"/>
      <c r="I32" s="35"/>
      <c r="J32" s="35"/>
      <c r="K32" s="35"/>
      <c r="L32" s="35"/>
      <c r="M32" s="35"/>
    </row>
    <row r="33" spans="1:5" x14ac:dyDescent="0.25">
      <c r="A33" t="s">
        <v>81</v>
      </c>
      <c r="B33">
        <v>2.9812959128258396</v>
      </c>
      <c r="C33">
        <v>2.9812959128258396</v>
      </c>
      <c r="D33">
        <v>0</v>
      </c>
      <c r="E33">
        <v>0</v>
      </c>
    </row>
    <row r="34" spans="1:5" x14ac:dyDescent="0.25">
      <c r="A34" t="s">
        <v>82</v>
      </c>
      <c r="B34">
        <v>3.0516077684463694</v>
      </c>
      <c r="C34">
        <v>3.0516077684463694</v>
      </c>
      <c r="D34">
        <v>0</v>
      </c>
      <c r="E34">
        <v>0</v>
      </c>
    </row>
    <row r="35" spans="1:5" x14ac:dyDescent="0.25">
      <c r="A35" t="s">
        <v>83</v>
      </c>
      <c r="B35">
        <v>1.0634189680042456</v>
      </c>
      <c r="C35">
        <v>1.4622010810058377</v>
      </c>
      <c r="D35">
        <v>0</v>
      </c>
      <c r="E35">
        <v>0</v>
      </c>
    </row>
    <row r="37" spans="1:5" x14ac:dyDescent="0.25">
      <c r="A37" s="33" t="s">
        <v>84</v>
      </c>
      <c r="B37" s="33"/>
      <c r="C37" s="33"/>
      <c r="D37" s="33"/>
      <c r="E37" s="33"/>
    </row>
    <row r="39" spans="1:5" ht="35.450000000000003" customHeight="1" x14ac:dyDescent="0.25">
      <c r="A39" s="38"/>
      <c r="B39" s="39" t="s">
        <v>85</v>
      </c>
      <c r="C39" s="40"/>
      <c r="D39" s="41" t="s">
        <v>86</v>
      </c>
      <c r="E39" s="42"/>
    </row>
    <row r="40" spans="1:5" ht="30" x14ac:dyDescent="0.25">
      <c r="A40" s="43" t="s">
        <v>87</v>
      </c>
      <c r="B40" s="44" t="s">
        <v>88</v>
      </c>
      <c r="C40" s="45" t="s">
        <v>89</v>
      </c>
      <c r="D40" s="44" t="s">
        <v>90</v>
      </c>
      <c r="E40" s="45" t="s">
        <v>91</v>
      </c>
    </row>
    <row r="41" spans="1:5" x14ac:dyDescent="0.25">
      <c r="A41" s="43" t="s">
        <v>92</v>
      </c>
      <c r="B41" s="46">
        <v>2.3E-3</v>
      </c>
      <c r="C41" s="47">
        <v>2.3E-3</v>
      </c>
      <c r="D41" s="46">
        <f t="shared" ref="D41:D46" si="4">C41-B41</f>
        <v>0</v>
      </c>
      <c r="E41" s="47">
        <f t="shared" ref="E41:E46" si="5">D41/C41</f>
        <v>0</v>
      </c>
    </row>
    <row r="42" spans="1:5" x14ac:dyDescent="0.25">
      <c r="A42" s="43" t="s">
        <v>93</v>
      </c>
      <c r="B42" s="46">
        <v>0.27039999999999997</v>
      </c>
      <c r="C42" s="47">
        <v>1.8824000000000001</v>
      </c>
      <c r="D42" s="46">
        <f t="shared" si="4"/>
        <v>1.6120000000000001</v>
      </c>
      <c r="E42" s="47">
        <f t="shared" si="5"/>
        <v>0.85635359116022103</v>
      </c>
    </row>
    <row r="43" spans="1:5" x14ac:dyDescent="0.25">
      <c r="A43" s="43" t="s">
        <v>94</v>
      </c>
      <c r="B43" s="48">
        <v>4.9984000000000003E-6</v>
      </c>
      <c r="C43" s="49">
        <v>8.2902999999999992E-6</v>
      </c>
      <c r="D43" s="46">
        <f t="shared" si="4"/>
        <v>3.2918999999999989E-6</v>
      </c>
      <c r="E43" s="47">
        <f t="shared" si="5"/>
        <v>0.39707851344342177</v>
      </c>
    </row>
    <row r="44" spans="1:5" x14ac:dyDescent="0.25">
      <c r="A44" s="43" t="s">
        <v>95</v>
      </c>
      <c r="B44" s="48">
        <v>3.5437000000000001E-6</v>
      </c>
      <c r="C44" s="49">
        <v>4.0477999999999996E-6</v>
      </c>
      <c r="D44" s="46">
        <f t="shared" si="4"/>
        <v>5.0409999999999954E-7</v>
      </c>
      <c r="E44" s="47">
        <f t="shared" si="5"/>
        <v>0.12453678541429902</v>
      </c>
    </row>
    <row r="45" spans="1:5" x14ac:dyDescent="0.25">
      <c r="A45" s="43" t="s">
        <v>96</v>
      </c>
      <c r="B45" s="48">
        <v>6.3718999999999999E-6</v>
      </c>
      <c r="C45" s="49">
        <v>7.2483999999999999E-6</v>
      </c>
      <c r="D45" s="46">
        <f t="shared" si="4"/>
        <v>8.7649999999999999E-7</v>
      </c>
      <c r="E45" s="47">
        <f t="shared" si="5"/>
        <v>0.12092323823188565</v>
      </c>
    </row>
    <row r="46" spans="1:5" x14ac:dyDescent="0.25">
      <c r="A46" s="50" t="s">
        <v>97</v>
      </c>
      <c r="B46" s="51">
        <f>SUM(B41:B45)</f>
        <v>0.27271491400000003</v>
      </c>
      <c r="C46" s="52">
        <f>SUM(C41:C45)</f>
        <v>1.8847195865000002</v>
      </c>
      <c r="D46" s="51">
        <f t="shared" si="4"/>
        <v>1.6120046725000001</v>
      </c>
      <c r="E46" s="53">
        <f t="shared" si="5"/>
        <v>0.85530212772583181</v>
      </c>
    </row>
    <row r="48" spans="1:5" x14ac:dyDescent="0.25">
      <c r="A48" s="33" t="s">
        <v>98</v>
      </c>
      <c r="B48" s="34"/>
      <c r="C48" s="34"/>
      <c r="D48" s="34"/>
      <c r="E48" s="34"/>
    </row>
    <row r="49" spans="1:5" x14ac:dyDescent="0.25">
      <c r="A49" t="s">
        <v>99</v>
      </c>
    </row>
    <row r="50" spans="1:5" x14ac:dyDescent="0.25">
      <c r="A50" t="s">
        <v>100</v>
      </c>
    </row>
    <row r="51" spans="1:5" x14ac:dyDescent="0.25">
      <c r="B51" s="54" t="s">
        <v>101</v>
      </c>
      <c r="C51" s="54" t="s">
        <v>102</v>
      </c>
    </row>
    <row r="52" spans="1:5" x14ac:dyDescent="0.25">
      <c r="A52" t="s">
        <v>103</v>
      </c>
      <c r="B52" s="54">
        <f>D11</f>
        <v>2.38</v>
      </c>
      <c r="C52" s="54">
        <f>E11</f>
        <v>3.3</v>
      </c>
    </row>
    <row r="53" spans="1:5" x14ac:dyDescent="0.25">
      <c r="A53" t="s">
        <v>104</v>
      </c>
      <c r="B53" s="55">
        <f>33.705/B52</f>
        <v>14.161764705882353</v>
      </c>
      <c r="C53" s="55">
        <f>33.705/C52</f>
        <v>10.213636363636363</v>
      </c>
    </row>
    <row r="55" spans="1:5" x14ac:dyDescent="0.25">
      <c r="A55" s="33" t="s">
        <v>105</v>
      </c>
      <c r="B55" s="34"/>
      <c r="C55" s="34"/>
      <c r="D55" s="34"/>
      <c r="E55" s="34"/>
    </row>
    <row r="56" spans="1:5" x14ac:dyDescent="0.25">
      <c r="A56" t="s">
        <v>106</v>
      </c>
    </row>
    <row r="58" spans="1:5" x14ac:dyDescent="0.25">
      <c r="A58" t="s">
        <v>107</v>
      </c>
    </row>
    <row r="59" spans="1:5" x14ac:dyDescent="0.25">
      <c r="A59" s="56" t="s">
        <v>108</v>
      </c>
      <c r="B59" s="54" t="s">
        <v>109</v>
      </c>
      <c r="C59" s="56"/>
      <c r="D59" s="56"/>
    </row>
    <row r="60" spans="1:5" x14ac:dyDescent="0.25">
      <c r="A60" s="56" t="s">
        <v>110</v>
      </c>
      <c r="B60" s="56">
        <v>0.21</v>
      </c>
      <c r="C60" s="56">
        <v>0.91</v>
      </c>
      <c r="D60" s="56" t="s">
        <v>111</v>
      </c>
    </row>
    <row r="61" spans="1:5" x14ac:dyDescent="0.25">
      <c r="A61" s="56" t="s">
        <v>112</v>
      </c>
      <c r="B61" s="56">
        <v>0.1</v>
      </c>
      <c r="C61" s="56">
        <v>2.13</v>
      </c>
      <c r="D61" s="56" t="s">
        <v>111</v>
      </c>
    </row>
    <row r="62" spans="1:5" x14ac:dyDescent="0.25">
      <c r="A62" s="56" t="s">
        <v>113</v>
      </c>
      <c r="B62" s="56"/>
      <c r="C62" s="56"/>
      <c r="D62" s="56"/>
    </row>
    <row r="63" spans="1:5" x14ac:dyDescent="0.25">
      <c r="A63" s="56"/>
      <c r="B63" s="57" t="s">
        <v>114</v>
      </c>
      <c r="C63" s="57">
        <f>SUMPRODUCT(B60:B61,C60:C61)</f>
        <v>0.40410000000000001</v>
      </c>
      <c r="D63" s="57" t="s">
        <v>111</v>
      </c>
    </row>
  </sheetData>
  <mergeCells count="2">
    <mergeCell ref="B39:C39"/>
    <mergeCell ref="D39:E39"/>
  </mergeCells>
  <conditionalFormatting sqref="B27:B32">
    <cfRule type="containsErrors" dxfId="0" priority="1">
      <formula>ISERROR(B27)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AB106B69DCD7E4991653C837C56719F" ma:contentTypeVersion="18" ma:contentTypeDescription="Create a new document." ma:contentTypeScope="" ma:versionID="c88ad1d1b58d87915cffe6d57e9684a9">
  <xsd:schema xmlns:xsd="http://www.w3.org/2001/XMLSchema" xmlns:xs="http://www.w3.org/2001/XMLSchema" xmlns:p="http://schemas.microsoft.com/office/2006/metadata/properties" xmlns:ns2="02ad7ec8-3bcf-4bf0-b4c5-88268a80fc13" xmlns:ns3="b907f47e-51cb-4062-884f-5d8bfc58d261" targetNamespace="http://schemas.microsoft.com/office/2006/metadata/properties" ma:root="true" ma:fieldsID="b25b661ac7cf6c87a8adea45b66fbd06" ns2:_="" ns3:_="">
    <xsd:import namespace="02ad7ec8-3bcf-4bf0-b4c5-88268a80fc13"/>
    <xsd:import namespace="b907f47e-51cb-4062-884f-5d8bfc58d2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ad7ec8-3bcf-4bf0-b4c5-88268a80fc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b5d298e1-810f-4711-8be9-ef4702f2a3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07f47e-51cb-4062-884f-5d8bfc58d26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49b6a31-4695-400a-9803-789314974032}" ma:internalName="TaxCatchAll" ma:showField="CatchAllData" ma:web="b907f47e-51cb-4062-884f-5d8bfc58d26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2ad7ec8-3bcf-4bf0-b4c5-88268a80fc13">
      <Terms xmlns="http://schemas.microsoft.com/office/infopath/2007/PartnerControls"/>
    </lcf76f155ced4ddcb4097134ff3c332f>
    <TaxCatchAll xmlns="b907f47e-51cb-4062-884f-5d8bfc58d261" xsi:nil="true"/>
  </documentManagement>
</p:properties>
</file>

<file path=customXml/itemProps1.xml><?xml version="1.0" encoding="utf-8"?>
<ds:datastoreItem xmlns:ds="http://schemas.openxmlformats.org/officeDocument/2006/customXml" ds:itemID="{25A93764-EDFB-4635-B951-65409878C34D}"/>
</file>

<file path=customXml/itemProps2.xml><?xml version="1.0" encoding="utf-8"?>
<ds:datastoreItem xmlns:ds="http://schemas.openxmlformats.org/officeDocument/2006/customXml" ds:itemID="{3E616B73-93F0-4DC8-B9A5-796F23B31C84}"/>
</file>

<file path=customXml/itemProps3.xml><?xml version="1.0" encoding="utf-8"?>
<ds:datastoreItem xmlns:ds="http://schemas.openxmlformats.org/officeDocument/2006/customXml" ds:itemID="{ACBADBA1-F03E-429A-9783-C3AE2D93F5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Project Emissions</vt:lpstr>
      <vt:lpstr>Emission Factor Development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Kaehler, Auden</dc:creator>
  <cp:lastModifiedBy>Kaehler, Auden</cp:lastModifiedBy>
  <dcterms:created xsi:type="dcterms:W3CDTF">2024-03-29T15:12:40Z</dcterms:created>
  <dcterms:modified xsi:type="dcterms:W3CDTF">2024-03-29T15:14:36Z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0x0101008AB106B69DCD7E4991653C837C56719F</vt:lpwstr>
  </property>
</Properties>
</file>