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13_ncr:1_{98D4D785-A884-46D5-8A60-BDAB82324E73}" xr6:coauthVersionLast="47" xr6:coauthVersionMax="47" xr10:uidLastSave="{00000000-0000-0000-0000-000000000000}"/>
  <bookViews>
    <workbookView xWindow="330" yWindow="1030" windowWidth="19200" windowHeight="9470" tabRatio="979" firstSheet="1" activeTab="2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5" i="16" l="1"/>
  <c r="H65" i="16"/>
  <c r="G65" i="16"/>
  <c r="F65" i="16"/>
  <c r="E65" i="16"/>
  <c r="D65" i="16"/>
  <c r="J64" i="16"/>
  <c r="H64" i="16"/>
  <c r="G64" i="16"/>
  <c r="F64" i="16"/>
  <c r="E64" i="16"/>
  <c r="D64" i="16"/>
  <c r="J58" i="16"/>
  <c r="J57" i="16"/>
  <c r="J56" i="16"/>
  <c r="J55" i="16"/>
  <c r="J53" i="16"/>
  <c r="H53" i="16"/>
  <c r="G53" i="16"/>
  <c r="F53" i="16"/>
  <c r="E53" i="16"/>
  <c r="D53" i="16"/>
  <c r="J52" i="16"/>
  <c r="J51" i="16"/>
  <c r="J50" i="16"/>
  <c r="J49" i="16"/>
  <c r="J48" i="16"/>
  <c r="J47" i="16"/>
  <c r="J45" i="16"/>
  <c r="H45" i="16"/>
  <c r="G45" i="16"/>
  <c r="F45" i="16"/>
  <c r="E45" i="16"/>
  <c r="D45" i="16"/>
  <c r="J44" i="16"/>
  <c r="J43" i="16"/>
  <c r="J42" i="16"/>
  <c r="J41" i="16"/>
  <c r="J39" i="16"/>
  <c r="G39" i="16"/>
  <c r="D39" i="16"/>
  <c r="J38" i="16"/>
  <c r="J37" i="16"/>
  <c r="J35" i="16"/>
  <c r="H35" i="16"/>
  <c r="G35" i="16"/>
  <c r="F35" i="16"/>
  <c r="E35" i="16"/>
  <c r="D35" i="16"/>
  <c r="J34" i="16"/>
  <c r="J17" i="16"/>
  <c r="H17" i="16"/>
  <c r="G17" i="16"/>
  <c r="F17" i="16"/>
  <c r="E17" i="16"/>
  <c r="D17" i="16"/>
  <c r="J33" i="16"/>
  <c r="J32" i="16"/>
  <c r="J31" i="16"/>
  <c r="J30" i="16"/>
  <c r="J28" i="16"/>
  <c r="J26" i="16"/>
  <c r="J25" i="16"/>
  <c r="J24" i="16"/>
  <c r="J19" i="16"/>
  <c r="J16" i="16"/>
  <c r="H16" i="16"/>
  <c r="G16" i="16"/>
  <c r="F16" i="16"/>
  <c r="E16" i="16"/>
  <c r="D16" i="16"/>
  <c r="J15" i="16"/>
  <c r="H15" i="16"/>
  <c r="G15" i="16"/>
  <c r="F15" i="16"/>
  <c r="E15" i="16"/>
  <c r="D15" i="16"/>
  <c r="J14" i="16"/>
  <c r="H14" i="16"/>
  <c r="G14" i="16"/>
  <c r="F14" i="16"/>
  <c r="E14" i="16"/>
  <c r="D14" i="16"/>
  <c r="H12" i="16"/>
  <c r="G12" i="16"/>
  <c r="F12" i="16"/>
  <c r="E12" i="16"/>
  <c r="D12" i="16"/>
  <c r="J12" i="16"/>
  <c r="J10" i="16"/>
  <c r="E10" i="16"/>
  <c r="J9" i="16"/>
  <c r="H9" i="16"/>
  <c r="G9" i="16"/>
  <c r="F9" i="16"/>
  <c r="E9" i="16"/>
  <c r="J8" i="16"/>
  <c r="E8" i="16"/>
  <c r="J27" i="16" l="1"/>
  <c r="J20" i="16"/>
  <c r="J21" i="16"/>
  <c r="J22" i="16"/>
  <c r="J23" i="16"/>
  <c r="F39" i="16" l="1"/>
  <c r="E39" i="16"/>
  <c r="J60" i="16"/>
  <c r="J61" i="16"/>
  <c r="F8" i="16" l="1"/>
  <c r="G8" i="16" s="1"/>
  <c r="H8" i="16" s="1"/>
  <c r="J18" i="31" l="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E54" i="34"/>
  <c r="J54" i="34" s="1"/>
  <c r="F54" i="34"/>
  <c r="F56" i="34" s="1"/>
  <c r="J56" i="34" s="1"/>
  <c r="G54" i="34"/>
  <c r="H54" i="34"/>
  <c r="D54" i="34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70" i="16"/>
  <c r="F70" i="16"/>
  <c r="G70" i="16"/>
  <c r="H70" i="16"/>
  <c r="D70" i="16"/>
  <c r="J69" i="16"/>
  <c r="J68" i="16"/>
  <c r="D13" i="30"/>
  <c r="H39" i="16"/>
  <c r="E10" i="30" l="1"/>
  <c r="G10" i="30"/>
  <c r="J70" i="16"/>
  <c r="D16" i="30"/>
  <c r="D72" i="16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F12" i="30"/>
  <c r="H12" i="30"/>
  <c r="D10" i="30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G13" i="30"/>
  <c r="H9" i="30"/>
  <c r="G9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J55" i="29"/>
  <c r="J49" i="29"/>
  <c r="J50" i="28"/>
  <c r="J56" i="27"/>
  <c r="G72" i="16"/>
  <c r="F72" i="16"/>
  <c r="H72" i="16" l="1"/>
  <c r="J16" i="30"/>
  <c r="J10" i="30"/>
  <c r="J11" i="30"/>
  <c r="D58" i="34"/>
  <c r="J51" i="34"/>
  <c r="J58" i="34" s="1"/>
  <c r="J51" i="33"/>
  <c r="J58" i="33" s="1"/>
  <c r="D58" i="33"/>
  <c r="J46" i="32"/>
  <c r="J53" i="32" s="1"/>
  <c r="J12" i="30"/>
  <c r="F14" i="30"/>
  <c r="F18" i="30" s="1"/>
  <c r="J9" i="30"/>
  <c r="J8" i="30"/>
  <c r="J51" i="28"/>
  <c r="J58" i="28" s="1"/>
  <c r="D25" i="30" s="1"/>
  <c r="G14" i="30"/>
  <c r="G18" i="30" s="1"/>
  <c r="J7" i="30"/>
  <c r="F58" i="28"/>
  <c r="H14" i="30"/>
  <c r="H18" i="30" s="1"/>
  <c r="D14" i="30"/>
  <c r="J50" i="31"/>
  <c r="J57" i="31" s="1"/>
  <c r="J50" i="29"/>
  <c r="J57" i="29" s="1"/>
  <c r="D26" i="30" s="1"/>
  <c r="J51" i="27"/>
  <c r="J58" i="27" s="1"/>
  <c r="D24" i="30" s="1"/>
  <c r="D18" i="30" l="1"/>
  <c r="J59" i="16"/>
  <c r="E13" i="30" l="1"/>
  <c r="J13" i="30" s="1"/>
  <c r="E14" i="30"/>
  <c r="J14" i="30" s="1"/>
  <c r="J18" i="30" s="1"/>
  <c r="E72" i="16" l="1"/>
  <c r="J72" i="16"/>
  <c r="D23" i="30" s="1"/>
  <c r="D29" i="30" s="1"/>
  <c r="E18" i="30"/>
  <c r="E24" i="30" l="1"/>
  <c r="E26" i="30"/>
  <c r="E27" i="30"/>
  <c r="E25" i="30"/>
  <c r="E23" i="30"/>
  <c r="E29" i="30" l="1"/>
</calcChain>
</file>

<file path=xl/sharedStrings.xml><?xml version="1.0" encoding="utf-8"?>
<sst xmlns="http://schemas.openxmlformats.org/spreadsheetml/2006/main" count="534" uniqueCount="123">
  <si>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</si>
  <si>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</si>
  <si>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</si>
  <si>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</si>
  <si>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</si>
  <si>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</si>
  <si>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</si>
  <si>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</si>
  <si>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</si>
  <si>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</si>
  <si>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</si>
  <si>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</si>
  <si>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</si>
  <si>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</si>
  <si>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</si>
  <si>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</si>
  <si>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</si>
  <si>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</si>
  <si>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</si>
  <si>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</si>
  <si>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</si>
  <si>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</si>
  <si>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</si>
  <si>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</si>
  <si>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</si>
  <si>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</si>
  <si>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</si>
  <si>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</si>
  <si>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1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</si>
  <si>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</si>
  <si>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</si>
  <si>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</si>
  <si>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</si>
  <si>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</si>
  <si>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</si>
  <si>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</si>
  <si>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</si>
  <si>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</si>
  <si>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</si>
  <si>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</si>
  <si>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</si>
  <si>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</si>
  <si>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</si>
  <si>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</si>
  <si>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</si>
  <si>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</si>
  <si>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</si>
  <si>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</si>
  <si>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</si>
  <si>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</si>
  <si>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</si>
  <si>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</si>
  <si>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</si>
  <si>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</si>
  <si>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</si>
  <si>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</si>
  <si>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</si>
  <si>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</si>
  <si>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</si>
  <si>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</si>
  <si>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</si>
  <si>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</si>
  <si>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</si>
  <si>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</si>
  <si>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</si>
  <si>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</si>
  <si>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</si>
  <si>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</si>
  <si>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</si>
  <si>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</si>
  <si>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</si>
  <si>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</si>
  <si>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</si>
  <si>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</si>
  <si>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</si>
  <si>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</si>
  <si>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</si>
  <si>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</si>
  <si>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</si>
  <si>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</si>
  <si>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Project coordinator @100% FTE w/salary increase</t>
  </si>
  <si>
    <t>Project coordinator @30% fringe</t>
  </si>
  <si>
    <t>Project manager, @ 100% FT w/salary increase</t>
  </si>
  <si>
    <t>Voucher processing contractor</t>
  </si>
  <si>
    <t>Hazardous waste disposal-commercial LGE event</t>
  </si>
  <si>
    <t>LGE collection event signage, bins, tables, temporary fencing</t>
  </si>
  <si>
    <t>Director @31% fringe</t>
  </si>
  <si>
    <t>Director @ 40% FTE Year 1 &amp; 2 30% FTE Years 3-5, w/salary increase</t>
  </si>
  <si>
    <t>3 laptop computers @ $2,500 ea</t>
  </si>
  <si>
    <t>3 tablets @$450 ea</t>
  </si>
  <si>
    <t>Project manager @ 30% fringe</t>
  </si>
  <si>
    <t>Exhibit for landscape industry events and fees</t>
  </si>
  <si>
    <t>indirect costs not claimed</t>
  </si>
  <si>
    <t>Electric make ready work</t>
  </si>
  <si>
    <r>
      <t xml:space="preserve">YEAR 1 </t>
    </r>
    <r>
      <rPr>
        <sz val="11"/>
        <color rgb="FF000000"/>
        <rFont val="Calibri"/>
        <family val="2"/>
        <scheme val="minor"/>
      </rPr>
      <t>(2024 Q3, Q4 &amp; 2025 Q1, Q2)</t>
    </r>
  </si>
  <si>
    <r>
      <t xml:space="preserve">YEAR 2 </t>
    </r>
    <r>
      <rPr>
        <sz val="11"/>
        <color rgb="FF000000"/>
        <rFont val="Calibri"/>
        <family val="2"/>
        <scheme val="minor"/>
      </rPr>
      <t>(2025 Q3, Q4 &amp; 2026 Q1, Q2)</t>
    </r>
  </si>
  <si>
    <r>
      <t xml:space="preserve">YEAR 3 </t>
    </r>
    <r>
      <rPr>
        <sz val="11"/>
        <color rgb="FF000000"/>
        <rFont val="Calibri"/>
        <family val="2"/>
        <scheme val="minor"/>
      </rPr>
      <t>(2026 Q3, Q4 &amp; 2027 Q1, Q2)</t>
    </r>
  </si>
  <si>
    <r>
      <t xml:space="preserve">YEAR 4 </t>
    </r>
    <r>
      <rPr>
        <sz val="11"/>
        <color rgb="FF000000"/>
        <rFont val="Calibri"/>
        <family val="2"/>
        <scheme val="minor"/>
      </rPr>
      <t>(2027  Q3, Q4 &amp; 2028 Q1, Q2)</t>
    </r>
  </si>
  <si>
    <r>
      <t xml:space="preserve">YEAR 5 </t>
    </r>
    <r>
      <rPr>
        <sz val="11"/>
        <color rgb="FF000000"/>
        <rFont val="Calibri"/>
        <family val="2"/>
        <scheme val="minor"/>
      </rPr>
      <t>(2028 Q3, Q4 &amp; 2029 Q1, Q2)</t>
    </r>
  </si>
  <si>
    <t>Participant support cost, Commercial lawnmower rebate 1,003 @$13,000 ea</t>
  </si>
  <si>
    <t xml:space="preserve">Offices supplies </t>
  </si>
  <si>
    <t>Software &amp; digital services</t>
  </si>
  <si>
    <t>Out-of-state travel for conferences, presentations:</t>
  </si>
  <si>
    <t>Participant support cost, Commercial leaf blowers  rebate 3,686 @$300 ea</t>
  </si>
  <si>
    <t>Participant support cost, Commercial battery packs 3,686 @$2,400 ea</t>
  </si>
  <si>
    <t>Public transportation and/or rideshare - $300 per year</t>
  </si>
  <si>
    <t>Lodging local conferences 3 nights/year @ $165/night</t>
  </si>
  <si>
    <t>Meeting expenses (e.g., refreshments)</t>
  </si>
  <si>
    <t>LGE hauling</t>
  </si>
  <si>
    <t>Staff travel to local lawn and garden equipment (LGE) collection events avg 75/RT =3750 miles *.67 /mi + parking Chicago office 5x/yr @35 ea</t>
  </si>
  <si>
    <t>Meals - $75 per day @ 3 days each year</t>
  </si>
  <si>
    <t>Airfare - $400 roundtrip @ 1 roundtrip for 4 years</t>
  </si>
  <si>
    <t>Luggage Fees - $25 per flight @ 2 flights for 4 years</t>
  </si>
  <si>
    <t>Hotel - $200 per day @ 3 days for 4 years</t>
  </si>
  <si>
    <t>Meals - $75 per day @ 3 days for 4 years</t>
  </si>
  <si>
    <t>Professional association fees &amp; conference registration, ILCA $395, 1.5 conference registrations/year @ $600 ea</t>
  </si>
  <si>
    <t>Public transportation and/or rideshare - $45 for 4 years</t>
  </si>
  <si>
    <t>Expert landscape zero emission equipment (ZEE) consultant, program advisor, ZEE trainer</t>
  </si>
  <si>
    <t>Travel to local conferences 2/year @ 150 mi RT avg *.67/mi</t>
  </si>
  <si>
    <t>Subaward Illinois Sustainable Technology Center (ISTC)</t>
  </si>
  <si>
    <t>Subawards solid waste agencies for residential LGE scrappage, Yr 1 - 4 agencies @ $20,000 ea, Yrs 2-5 - 5 solid waste agencies @ $40,000 ea</t>
  </si>
  <si>
    <t>Subaward Farmworker &amp; Landscaper Advocacy Project (FLAP)</t>
  </si>
  <si>
    <t>Participant support cost, Residential lawnmower rebate 76,826 @$100 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</si>
</sst>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.0_);[Red]\(&quot;$&quot;#,##0.0\)"/>
  </numFmts>
  <fonts count="2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18" fillId="0" borderId="1" xfId="0" applyFont="1" applyBorder="1" applyAlignment="1">
      <alignment horizontal="left" wrapText="1" indent="2"/>
    </xf>
    <xf numFmtId="6" fontId="18" fillId="0" borderId="1" xfId="0" applyNumberFormat="1" applyFont="1" applyBorder="1" applyAlignment="1">
      <alignment wrapText="1"/>
    </xf>
    <xf numFmtId="6" fontId="19" fillId="0" borderId="0" xfId="0" applyNumberFormat="1" applyFont="1"/>
    <xf numFmtId="0" fontId="19" fillId="0" borderId="0" xfId="0" applyFont="1"/>
    <xf numFmtId="0" fontId="20" fillId="4" borderId="1" xfId="0" applyFont="1" applyFill="1" applyBorder="1" applyAlignment="1">
      <alignment wrapText="1"/>
    </xf>
    <xf numFmtId="6" fontId="21" fillId="4" borderId="1" xfId="0" applyNumberFormat="1" applyFont="1" applyFill="1" applyBorder="1" applyAlignment="1">
      <alignment wrapText="1"/>
    </xf>
    <xf numFmtId="0" fontId="20" fillId="0" borderId="0" xfId="0" applyFont="1"/>
    <xf numFmtId="0" fontId="20" fillId="0" borderId="1" xfId="0" applyFont="1" applyBorder="1" applyAlignment="1">
      <alignment wrapText="1"/>
    </xf>
    <xf numFmtId="8" fontId="18" fillId="0" borderId="1" xfId="0" applyNumberFormat="1" applyFont="1" applyBorder="1" applyAlignment="1">
      <alignment wrapText="1"/>
    </xf>
    <xf numFmtId="0" fontId="19" fillId="0" borderId="1" xfId="0" applyFont="1" applyBorder="1"/>
    <xf numFmtId="0" fontId="19" fillId="4" borderId="1" xfId="0" applyFont="1" applyFill="1" applyBorder="1" applyAlignment="1">
      <alignment wrapText="1"/>
    </xf>
    <xf numFmtId="6" fontId="18" fillId="4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8" fillId="0" borderId="1" xfId="0" applyFont="1" applyBorder="1" applyAlignment="1">
      <alignment horizontal="left" wrapText="1" indent="4"/>
    </xf>
    <xf numFmtId="6" fontId="19" fillId="0" borderId="1" xfId="0" applyNumberFormat="1" applyFont="1" applyBorder="1" applyAlignment="1">
      <alignment wrapText="1"/>
    </xf>
    <xf numFmtId="6" fontId="18" fillId="4" borderId="4" xfId="0" applyNumberFormat="1" applyFont="1" applyFill="1" applyBorder="1" applyAlignment="1">
      <alignment wrapText="1"/>
    </xf>
    <xf numFmtId="0" fontId="20" fillId="0" borderId="1" xfId="0" applyFont="1" applyBorder="1"/>
    <xf numFmtId="165" fontId="0" fillId="0" borderId="0" xfId="0" applyNumberFormat="1"/>
    <xf numFmtId="8" fontId="0" fillId="0" borderId="0" xfId="0" applyNumberFormat="1"/>
    <xf numFmtId="6" fontId="18" fillId="0" borderId="0" xfId="0" applyNumberFormat="1" applyFont="1"/>
    <xf numFmtId="0" fontId="3" fillId="0" borderId="1" xfId="0" applyFont="1" applyBorder="1" applyAlignment="1">
      <alignment horizontal="left" wrapText="1" indent="2"/>
    </xf>
    <xf numFmtId="0" fontId="3" fillId="0" borderId="1" xfId="0" applyFont="1" applyBorder="1" applyAlignment="1">
      <alignment horizontal="left" wrapText="1" indent="4"/>
    </xf>
    <xf numFmtId="0" fontId="18" fillId="0" borderId="1" xfId="0" applyFont="1" applyBorder="1" applyAlignment="1">
      <alignment horizontal="left" wrapText="1" indent="5"/>
    </xf>
    <xf numFmtId="0" fontId="3" fillId="0" borderId="1" xfId="0" applyFont="1" applyBorder="1" applyAlignment="1">
      <alignment horizontal="left" wrapText="1" indent="5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16" zoomScale="90" zoomScaleNormal="90" workbookViewId="0">
      <selection activeCell="F58" sqref="F58"/>
    </sheetView>
  </sheetViews>
  <sheetFormatPr defaultColWidth="8.81640625" defaultRowHeight="14.5" x14ac:dyDescent="0.35"/>
  <cols>
    <col min="1" max="1" width="1.81640625" customWidth="1"/>
    <col min="5" max="5" width="13.453125" bestFit="1" customWidth="1"/>
    <col min="6" max="6" width="14.453125" bestFit="1" customWidth="1"/>
    <col min="7" max="9" width="14.453125" customWidth="1"/>
    <col min="10" max="10" width="10.81640625" bestFit="1" customWidth="1"/>
    <col min="11" max="11" width="15.453125" customWidth="1"/>
    <col min="18" max="18" width="37.453125" customWidth="1"/>
  </cols>
  <sheetData>
    <row r="1" spans="4:11" ht="10.5" customHeight="1" x14ac:dyDescent="0.35"/>
    <row r="2" spans="4:11" x14ac:dyDescent="0.35">
      <c r="D2" s="3"/>
      <c r="E2" s="3"/>
      <c r="J2" s="33"/>
      <c r="K2" s="3"/>
    </row>
    <row r="3" spans="4:11" x14ac:dyDescent="0.35">
      <c r="D3" s="3"/>
      <c r="E3" s="3"/>
      <c r="J3" s="31"/>
      <c r="K3" s="32"/>
    </row>
    <row r="4" spans="4:11" x14ac:dyDescent="0.35">
      <c r="D4" s="4"/>
      <c r="E4" s="3"/>
    </row>
    <row r="9" spans="4:11" x14ac:dyDescent="0.35">
      <c r="J9" s="21"/>
    </row>
    <row r="17" spans="5:18" x14ac:dyDescent="0.35">
      <c r="E17" s="34"/>
      <c r="F17" s="34"/>
      <c r="G17" s="34"/>
      <c r="H17" s="34"/>
      <c r="I17" s="34"/>
    </row>
    <row r="18" spans="5:18" x14ac:dyDescent="0.35">
      <c r="E18" s="34"/>
      <c r="F18" s="34"/>
      <c r="G18" s="34"/>
      <c r="H18" s="34"/>
      <c r="I18" s="34"/>
    </row>
    <row r="27" spans="5:18" ht="23.5" x14ac:dyDescent="0.55000000000000004">
      <c r="Q27" s="30"/>
    </row>
    <row r="28" spans="5:18" x14ac:dyDescent="0.35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130" zoomScaleNormal="130" workbookViewId="0">
      <pane xSplit="3" ySplit="6" topLeftCell="D26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A19" sqref="A19:XFD19"/>
    </sheetView>
  </sheetViews>
  <sheetFormatPr defaultColWidth="9.1796875" defaultRowHeight="14.5" x14ac:dyDescent="0.35"/>
  <cols>
    <col min="1" max="1" width="3.1796875" customWidth="1"/>
    <col min="2" max="2" width="12.1796875" customWidth="1"/>
    <col min="3" max="3" width="52.81640625" customWidth="1"/>
    <col min="4" max="4" width="12.6328125" style="6" customWidth="1"/>
    <col min="5" max="5" width="12.453125" style="2" customWidth="1"/>
    <col min="6" max="7" width="12.453125" customWidth="1"/>
    <col min="8" max="8" width="12.453125" style="2" customWidth="1"/>
    <col min="9" max="9" width="0.81640625" style="7" customWidth="1"/>
    <col min="10" max="10" width="13.453125" customWidth="1"/>
    <col min="11" max="11" width="10.1796875" customWidth="1"/>
  </cols>
  <sheetData>
    <row r="2" spans="2:39" ht="23.5" x14ac:dyDescent="0.55000000000000004">
      <c r="B2" s="30" t="s">
        <v>34</v>
      </c>
    </row>
    <row r="3" spans="2:39" x14ac:dyDescent="0.35">
      <c r="B3" s="5"/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23"/>
      <c r="C8" s="25" t="s">
        <v>70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29" x14ac:dyDescent="0.35">
      <c r="B9" s="23"/>
      <c r="C9" s="25" t="s">
        <v>48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3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35">
      <c r="B13" s="23"/>
      <c r="C13" s="25" t="s">
        <v>49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3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35">
      <c r="B18" s="23"/>
      <c r="C18" s="25" t="s">
        <v>65</v>
      </c>
      <c r="D18" s="13"/>
      <c r="E18" s="10"/>
      <c r="F18" s="10"/>
      <c r="G18" s="10"/>
      <c r="H18" s="10"/>
      <c r="J18" s="15" t="s">
        <v>36</v>
      </c>
    </row>
    <row r="19" spans="2:10" x14ac:dyDescent="0.35">
      <c r="B19" s="23"/>
      <c r="C19" s="29" t="s">
        <v>50</v>
      </c>
      <c r="D19" s="15" t="s">
        <v>40</v>
      </c>
      <c r="E19" s="11" t="s">
        <v>40</v>
      </c>
      <c r="F19" s="11" t="s">
        <v>40</v>
      </c>
      <c r="G19" s="11"/>
      <c r="H19" s="11"/>
      <c r="J19" s="15"/>
    </row>
    <row r="20" spans="2:10" x14ac:dyDescent="0.35">
      <c r="B20" s="23"/>
      <c r="C20" s="29" t="s">
        <v>51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5">
      <c r="B21" s="23"/>
      <c r="C21" s="29" t="s">
        <v>52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35">
      <c r="B22" s="23"/>
      <c r="C22" s="25" t="s">
        <v>71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35">
      <c r="B23" s="23"/>
      <c r="C23" s="29" t="s">
        <v>54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35">
      <c r="B24" s="23"/>
      <c r="C24" s="29" t="s">
        <v>55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35">
      <c r="B25" s="23"/>
      <c r="C25" s="29" t="s">
        <v>56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3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3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35">
      <c r="B33" s="23"/>
      <c r="C33" s="25" t="s">
        <v>59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3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3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ht="29" x14ac:dyDescent="0.35">
      <c r="B37" s="23"/>
      <c r="C37" s="61" t="s">
        <v>72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35">
      <c r="B38" s="23"/>
      <c r="C38" s="25" t="s">
        <v>73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35">
      <c r="B39" s="23"/>
      <c r="C39" s="25" t="s">
        <v>74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35">
      <c r="B40" s="23"/>
      <c r="C40" s="25" t="s">
        <v>75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35">
      <c r="B41" s="23"/>
      <c r="C41" s="25" t="s">
        <v>76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3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35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ht="29" x14ac:dyDescent="0.35">
      <c r="B44" s="23"/>
      <c r="C44" s="25" t="s">
        <v>77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3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3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3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3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35">
      <c r="B52" s="6"/>
      <c r="D52"/>
      <c r="E52"/>
      <c r="H52"/>
      <c r="I52"/>
      <c r="J52" t="s">
        <v>20</v>
      </c>
    </row>
    <row r="53" spans="2:10" x14ac:dyDescent="0.35">
      <c r="B53" s="22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ht="29" x14ac:dyDescent="0.35">
      <c r="B54" s="23"/>
      <c r="C54" s="25" t="s">
        <v>78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3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3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" thickBot="1" x14ac:dyDescent="0.4">
      <c r="B57" s="6"/>
      <c r="D57"/>
      <c r="E57"/>
      <c r="H57"/>
      <c r="I57"/>
      <c r="J57" t="s">
        <v>20</v>
      </c>
    </row>
    <row r="58" spans="2:10" s="1" customFormat="1" ht="29.5" thickBot="1" x14ac:dyDescent="0.4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  <row r="73" spans="2:2" x14ac:dyDescent="0.3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opLeftCell="A5" zoomScale="130" zoomScaleNormal="130" workbookViewId="0">
      <selection activeCell="J13" sqref="J13:J14"/>
    </sheetView>
  </sheetViews>
  <sheetFormatPr defaultColWidth="9.1796875" defaultRowHeight="15" customHeight="1" x14ac:dyDescent="0.35"/>
  <cols>
    <col min="1" max="1" width="3.1796875" customWidth="1"/>
    <col min="2" max="2" width="12.1796875" customWidth="1"/>
    <col min="3" max="3" width="29.1796875" customWidth="1"/>
    <col min="4" max="4" width="12.81640625" style="6" bestFit="1" customWidth="1"/>
    <col min="5" max="5" width="11.81640625" style="2" customWidth="1"/>
    <col min="6" max="6" width="12.1796875" customWidth="1"/>
    <col min="7" max="7" width="12.36328125" bestFit="1" customWidth="1"/>
    <col min="8" max="8" width="12" style="2" customWidth="1"/>
    <col min="9" max="9" width="3.453125" style="7" customWidth="1"/>
    <col min="10" max="10" width="12.6328125" bestFit="1" customWidth="1"/>
    <col min="11" max="11" width="10.1796875" customWidth="1"/>
  </cols>
  <sheetData>
    <row r="2" spans="2:39" ht="23.5" x14ac:dyDescent="0.55000000000000004">
      <c r="B2" s="30" t="s">
        <v>0</v>
      </c>
    </row>
    <row r="3" spans="2:39" ht="26.5" customHeight="1" x14ac:dyDescent="0.35">
      <c r="B3" s="97" t="s">
        <v>1</v>
      </c>
      <c r="C3" s="97"/>
      <c r="D3" s="97"/>
      <c r="E3" s="97"/>
      <c r="F3" s="97"/>
      <c r="G3" s="97"/>
      <c r="H3" s="97"/>
      <c r="I3" s="97"/>
      <c r="J3" s="97"/>
    </row>
    <row r="4" spans="2:39" ht="15" customHeight="1" x14ac:dyDescent="0.35">
      <c r="B4" s="5"/>
    </row>
    <row r="5" spans="2:39" ht="18.5" x14ac:dyDescent="0.45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25" customHeight="1" x14ac:dyDescent="0.3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ht="14.5" x14ac:dyDescent="0.35">
      <c r="B7" s="22" t="s">
        <v>11</v>
      </c>
      <c r="C7" s="51" t="s">
        <v>12</v>
      </c>
      <c r="D7" s="52">
        <f>'Measure 1 Budget'!D12+'Measure 2 Budget'!D11+'Measure 3 Budget'!D11+'Measure 4 Budget'!D11+'Measure 5 Budget'!D11</f>
        <v>182800</v>
      </c>
      <c r="E7" s="52">
        <f>'Measure 1 Budget'!E12+'Measure 2 Budget'!E11+'Measure 3 Budget'!E11+'Measure 4 Budget'!E11+'Measure 5 Budget'!E11</f>
        <v>189198</v>
      </c>
      <c r="F7" s="52">
        <f>'Measure 1 Budget'!F12+'Measure 2 Budget'!F11+'Measure 3 Budget'!F11+'Measure 4 Budget'!F11+'Measure 5 Budget'!F11</f>
        <v>183226.05</v>
      </c>
      <c r="G7" s="52">
        <f>'Measure 1 Budget'!G12+'Measure 2 Budget'!G11+'Measure 3 Budget'!G11+'Measure 4 Budget'!G11+'Measure 5 Budget'!G11</f>
        <v>189639.06675</v>
      </c>
      <c r="H7" s="52">
        <f>'Measure 1 Budget'!H12+'Measure 2 Budget'!H11+'Measure 3 Budget'!H11+'Measure 4 Budget'!H11+'Measure 5 Budget'!H11</f>
        <v>196276.17408625002</v>
      </c>
      <c r="I7" s="53"/>
      <c r="J7" s="52">
        <f>SUM(D7:I7)</f>
        <v>941139.29083625006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5" x14ac:dyDescent="0.35">
      <c r="B8" s="23"/>
      <c r="C8" s="51" t="s">
        <v>13</v>
      </c>
      <c r="D8" s="52">
        <f>'Measure 1 Budget'!D17+'Measure 2 Budget'!D16+'Measure 3 Budget'!D16+'Measure 4 Budget'!D16+'Measure 5 Budget'!D16</f>
        <v>55288</v>
      </c>
      <c r="E8" s="52">
        <f>'Measure 1 Budget'!E17+'Measure 2 Budget'!E16+'Measure 3 Budget'!E16+'Measure 4 Budget'!E16</f>
        <v>57223.08</v>
      </c>
      <c r="F8" s="52">
        <f>'Measure 1 Budget'!F17+'Measure 2 Budget'!F16+'Measure 3 Budget'!F16+'Measure 4 Budget'!F16</f>
        <v>55321.784999999996</v>
      </c>
      <c r="G8" s="52">
        <f>'Measure 1 Budget'!G17+'Measure 2 Budget'!G16+'Measure 3 Budget'!G16+'Measure 4 Budget'!G16</f>
        <v>57258.080025000003</v>
      </c>
      <c r="H8" s="52">
        <f>'Measure 1 Budget'!H17+'Measure 2 Budget'!H16+'Measure 3 Budget'!H16+'Measure 4 Budget'!H16</f>
        <v>59262.032225875009</v>
      </c>
      <c r="I8" s="53"/>
      <c r="J8" s="52">
        <f t="shared" ref="J8:J14" si="0">SUM(D8:I8)</f>
        <v>284352.97725087497</v>
      </c>
    </row>
    <row r="9" spans="2:39" ht="14.5" x14ac:dyDescent="0.35">
      <c r="B9" s="23"/>
      <c r="C9" s="51" t="s">
        <v>14</v>
      </c>
      <c r="D9" s="52">
        <f>'Measure 1 Budget'!D35+'Measure 2 Budget'!D27+'Measure 3 Budget'!D27+'Measure 4 Budget'!D27+'Measure 5 Budget'!D27</f>
        <v>5405</v>
      </c>
      <c r="E9" s="52">
        <f>'Measure 1 Budget'!E35+'Measure 2 Budget'!E27+'Measure 3 Budget'!E27+'Measure 4 Budget'!E27</f>
        <v>6725</v>
      </c>
      <c r="F9" s="52">
        <f>'Measure 1 Budget'!F35+'Measure 2 Budget'!F27+'Measure 3 Budget'!F27+'Measure 4 Budget'!F27</f>
        <v>6725</v>
      </c>
      <c r="G9" s="52">
        <f>'Measure 1 Budget'!G35+'Measure 2 Budget'!G27+'Measure 3 Budget'!G27+'Measure 4 Budget'!G27</f>
        <v>6725</v>
      </c>
      <c r="H9" s="52">
        <f>'Measure 1 Budget'!H35+'Measure 2 Budget'!H27+'Measure 3 Budget'!H27+'Measure 4 Budget'!H27</f>
        <v>6725</v>
      </c>
      <c r="I9" s="53"/>
      <c r="J9" s="52">
        <f t="shared" si="0"/>
        <v>32305</v>
      </c>
    </row>
    <row r="10" spans="2:39" ht="14.5" x14ac:dyDescent="0.35">
      <c r="B10" s="23"/>
      <c r="C10" s="51" t="s">
        <v>15</v>
      </c>
      <c r="D10" s="52">
        <f>'Measure 1 Budget'!D39+'Measure 2 Budget'!D31+'Measure 3 Budget'!D31+'Measure 4 Budget'!D31+'Measure 5 Budget'!D31</f>
        <v>5900</v>
      </c>
      <c r="E10" s="52">
        <f>'Measure 1 Budget'!E39+'Measure 2 Budget'!E31+'Measure 3 Budget'!E31+'Measure 4 Budget'!E31</f>
        <v>0</v>
      </c>
      <c r="F10" s="52">
        <f>'Measure 1 Budget'!F39+'Measure 2 Budget'!F31+'Measure 3 Budget'!F31+'Measure 4 Budget'!F31</f>
        <v>0</v>
      </c>
      <c r="G10" s="52">
        <f>'Measure 1 Budget'!G39+'Measure 2 Budget'!G31+'Measure 3 Budget'!G31+'Measure 4 Budget'!G31</f>
        <v>2950</v>
      </c>
      <c r="H10" s="52">
        <f>'Measure 1 Budget'!H39+'Measure 2 Budget'!H31+'Measure 3 Budget'!H31+'Measure 4 Budget'!H31</f>
        <v>0</v>
      </c>
      <c r="I10" s="53"/>
      <c r="J10" s="52">
        <f t="shared" si="0"/>
        <v>8850</v>
      </c>
    </row>
    <row r="11" spans="2:39" ht="14.5" x14ac:dyDescent="0.35">
      <c r="B11" s="23"/>
      <c r="C11" s="51" t="s">
        <v>16</v>
      </c>
      <c r="D11" s="52">
        <f>'Measure 1 Budget'!D45+'Measure 2 Budget'!D35+'Measure 3 Budget'!D35+'Measure 4 Budget'!D35+'Measure 5 Budget'!D35</f>
        <v>14500</v>
      </c>
      <c r="E11" s="52">
        <f>'Measure 1 Budget'!E45+'Measure 2 Budget'!E35+'Measure 3 Budget'!E35+'Measure 4 Budget'!E35</f>
        <v>13275</v>
      </c>
      <c r="F11" s="52">
        <f>'Measure 1 Budget'!F45+'Measure 2 Budget'!F35+'Measure 3 Budget'!F35+'Measure 4 Budget'!F35</f>
        <v>4764</v>
      </c>
      <c r="G11" s="52">
        <f>'Measure 1 Budget'!G45+'Measure 2 Budget'!G35+'Measure 3 Budget'!G35+'Measure 4 Budget'!G35</f>
        <v>5275</v>
      </c>
      <c r="H11" s="52">
        <f>'Measure 1 Budget'!H45+'Measure 2 Budget'!H35+'Measure 3 Budget'!H35+'Measure 4 Budget'!H35</f>
        <v>4775</v>
      </c>
      <c r="I11" s="53"/>
      <c r="J11" s="52">
        <f t="shared" si="0"/>
        <v>42589</v>
      </c>
    </row>
    <row r="12" spans="2:39" ht="14.5" x14ac:dyDescent="0.35">
      <c r="B12" s="23"/>
      <c r="C12" s="51" t="s">
        <v>17</v>
      </c>
      <c r="D12" s="52">
        <f>'Measure 1 Budget'!D53+'Measure 2 Budget'!D42+'Measure 3 Budget'!D42+'Measure 4 Budget'!D41+'Measure 5 Budget'!D41</f>
        <v>472000</v>
      </c>
      <c r="E12" s="52">
        <f>'Measure 1 Budget'!E53+'Measure 2 Budget'!E42+'Measure 3 Budget'!E42+'Measure 4 Budget'!E41</f>
        <v>657000</v>
      </c>
      <c r="F12" s="52">
        <f>'Measure 1 Budget'!F53+'Measure 2 Budget'!F42+'Measure 3 Budget'!F42+'Measure 4 Budget'!F41</f>
        <v>607000</v>
      </c>
      <c r="G12" s="52">
        <f>'Measure 1 Budget'!G53+'Measure 2 Budget'!G42+'Measure 3 Budget'!G42+'Measure 4 Budget'!G41</f>
        <v>607000</v>
      </c>
      <c r="H12" s="52">
        <f>'Measure 1 Budget'!H53+'Measure 2 Budget'!H42+'Measure 3 Budget'!H42+'Measure 4 Budget'!H41</f>
        <v>606000</v>
      </c>
      <c r="I12" s="53"/>
      <c r="J12" s="52">
        <f t="shared" si="0"/>
        <v>2949000</v>
      </c>
    </row>
    <row r="13" spans="2:39" ht="14.5" x14ac:dyDescent="0.35">
      <c r="B13" s="23"/>
      <c r="C13" s="51" t="s">
        <v>18</v>
      </c>
      <c r="D13" s="52">
        <f>'Measure 1 Budget'!D64+'Measure 2 Budget'!D50+'Measure 3 Budget'!D50+'Measure 4 Budget'!D49+'Measure 5 Budget'!D49</f>
        <v>1173256</v>
      </c>
      <c r="E13" s="52">
        <f>'Measure 1 Budget'!E64+'Measure 2 Budget'!E50+'Measure 3 Budget'!E50+'Measure 4 Budget'!E49</f>
        <v>6821513</v>
      </c>
      <c r="F13" s="52">
        <f>'Measure 1 Budget'!F64+'Measure 2 Budget'!F50+'Measure 3 Budget'!F50+'Measure 4 Budget'!F49</f>
        <v>8056169</v>
      </c>
      <c r="G13" s="52">
        <f>'Measure 1 Budget'!G64+'Measure 2 Budget'!G50+'Measure 3 Budget'!G50+'Measure 4 Budget'!G49</f>
        <v>9317169</v>
      </c>
      <c r="H13" s="52">
        <f>'Measure 1 Budget'!H64+'Measure 2 Budget'!H50+'Measure 3 Budget'!H50+'Measure 4 Budget'!H49</f>
        <v>7780657</v>
      </c>
      <c r="I13" s="53"/>
      <c r="J13" s="52">
        <f>SUM(D13:I13)</f>
        <v>33148764</v>
      </c>
    </row>
    <row r="14" spans="2:39" ht="14.5" x14ac:dyDescent="0.35">
      <c r="B14" s="24"/>
      <c r="C14" s="9" t="s">
        <v>19</v>
      </c>
      <c r="D14" s="16">
        <f>D13+D12+D11+D10+D9+D8+D7</f>
        <v>1909149</v>
      </c>
      <c r="E14" s="16">
        <f>E13+E12+E11+E10+E9+E8+E7</f>
        <v>7744934.0800000001</v>
      </c>
      <c r="F14" s="16">
        <f>F13+F12+F11+F10+F9+F8+F7</f>
        <v>8913205.8350000009</v>
      </c>
      <c r="G14" s="16">
        <f>G13+G12+G11+G10+G9+G8+G7</f>
        <v>10186016.146775</v>
      </c>
      <c r="H14" s="16">
        <f>H13+H12+H11+H10+H9+H8+H7</f>
        <v>8653695.2063121255</v>
      </c>
      <c r="J14" s="16">
        <f t="shared" si="0"/>
        <v>37407000.268087126</v>
      </c>
    </row>
    <row r="15" spans="2:39" ht="14.5" x14ac:dyDescent="0.35">
      <c r="B15" s="67"/>
      <c r="D15"/>
      <c r="E15"/>
      <c r="H15"/>
      <c r="I15"/>
      <c r="J15" s="18" t="s">
        <v>20</v>
      </c>
    </row>
    <row r="16" spans="2:39" ht="20.25" customHeight="1" x14ac:dyDescent="0.35">
      <c r="B16" s="67"/>
      <c r="C16" s="9" t="s">
        <v>21</v>
      </c>
      <c r="D16" s="59">
        <f>'Measure 1 Budget'!D70+'Measure 2 Budget'!D56+'Measure 3 Budget'!D56+'Measure 4 Budget'!D55+'Measure 5 Budget'!D55</f>
        <v>0</v>
      </c>
      <c r="E16" s="59">
        <f>'Measure 1 Budget'!E70+'Measure 2 Budget'!E56+'Measure 3 Budget'!E56+'Measure 4 Budget'!E55</f>
        <v>0</v>
      </c>
      <c r="F16" s="59">
        <f>'Measure 1 Budget'!F70+'Measure 2 Budget'!F56+'Measure 3 Budget'!F56+'Measure 4 Budget'!F55</f>
        <v>0</v>
      </c>
      <c r="G16" s="59">
        <f>'Measure 1 Budget'!G70+'Measure 2 Budget'!G56+'Measure 3 Budget'!G56+'Measure 4 Budget'!G55</f>
        <v>0</v>
      </c>
      <c r="H16" s="59">
        <f>'Measure 1 Budget'!H70+'Measure 2 Budget'!H56+'Measure 3 Budget'!H56+'Measure 4 Budget'!H55</f>
        <v>0</v>
      </c>
      <c r="J16" s="9">
        <f>SUM(D16:H16)</f>
        <v>0</v>
      </c>
    </row>
    <row r="17" spans="2:10" thickBot="1" x14ac:dyDescent="0.4">
      <c r="B17" s="67"/>
      <c r="D17"/>
      <c r="E17"/>
      <c r="H17"/>
      <c r="I17"/>
      <c r="J17" s="18" t="s">
        <v>20</v>
      </c>
    </row>
    <row r="18" spans="2:10" ht="31" customHeight="1" thickBot="1" x14ac:dyDescent="0.4">
      <c r="B18" s="66" t="s">
        <v>22</v>
      </c>
      <c r="C18" s="19"/>
      <c r="D18" s="54">
        <f>D14+D16</f>
        <v>1909149</v>
      </c>
      <c r="E18" s="54">
        <f>E14+E16</f>
        <v>7744934.0800000001</v>
      </c>
      <c r="F18" s="54">
        <f>F14+F16</f>
        <v>8913205.8350000009</v>
      </c>
      <c r="G18" s="54">
        <f>G14+G16</f>
        <v>10186016.146775</v>
      </c>
      <c r="H18" s="54">
        <f>H14+H16</f>
        <v>8653695.2063121255</v>
      </c>
      <c r="I18" s="55"/>
      <c r="J18" s="70">
        <f>J14+J16</f>
        <v>37407000.268087126</v>
      </c>
    </row>
    <row r="19" spans="2:10" s="1" customFormat="1" ht="14.5" x14ac:dyDescent="0.3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35">
      <c r="B20" s="6"/>
    </row>
    <row r="21" spans="2:10" ht="15" customHeight="1" x14ac:dyDescent="0.45">
      <c r="B21" s="45" t="s">
        <v>23</v>
      </c>
      <c r="C21" s="46"/>
      <c r="D21" s="46"/>
      <c r="E21" s="99"/>
      <c r="F21" s="99"/>
      <c r="H21"/>
      <c r="I21"/>
    </row>
    <row r="22" spans="2:10" ht="29.25" customHeight="1" x14ac:dyDescent="0.35">
      <c r="B22" s="47" t="s">
        <v>24</v>
      </c>
      <c r="C22" s="47" t="s">
        <v>25</v>
      </c>
      <c r="D22" s="56" t="s">
        <v>26</v>
      </c>
      <c r="E22" s="100" t="s">
        <v>27</v>
      </c>
      <c r="F22" s="100"/>
      <c r="H22"/>
      <c r="I22"/>
    </row>
    <row r="23" spans="2:10" ht="15" customHeight="1" x14ac:dyDescent="0.35">
      <c r="B23" s="51">
        <v>1</v>
      </c>
      <c r="C23" s="57" t="s">
        <v>28</v>
      </c>
      <c r="D23" s="58">
        <f>'Measure 1 Budget'!J72</f>
        <v>37407000.268087126</v>
      </c>
      <c r="E23" s="98">
        <f>D23/D$29</f>
        <v>1</v>
      </c>
      <c r="F23" s="98"/>
      <c r="H23"/>
      <c r="I23"/>
    </row>
    <row r="24" spans="2:10" ht="15" customHeight="1" x14ac:dyDescent="0.35">
      <c r="B24" s="51">
        <v>2</v>
      </c>
      <c r="C24" s="52" t="s">
        <v>29</v>
      </c>
      <c r="D24" s="58">
        <f>'Measure 2 Budget'!J58</f>
        <v>0</v>
      </c>
      <c r="E24" s="98">
        <f t="shared" ref="E24:E27" si="1">D24/D$29</f>
        <v>0</v>
      </c>
      <c r="F24" s="98"/>
      <c r="H24"/>
      <c r="I24"/>
    </row>
    <row r="25" spans="2:10" ht="15" customHeight="1" x14ac:dyDescent="0.35">
      <c r="B25" s="51">
        <v>3</v>
      </c>
      <c r="C25" s="52" t="s">
        <v>30</v>
      </c>
      <c r="D25" s="58">
        <f>'Measure 3 Budget'!J58</f>
        <v>0</v>
      </c>
      <c r="E25" s="98">
        <f t="shared" si="1"/>
        <v>0</v>
      </c>
      <c r="F25" s="98"/>
      <c r="H25"/>
      <c r="I25"/>
    </row>
    <row r="26" spans="2:10" ht="15" customHeight="1" x14ac:dyDescent="0.35">
      <c r="B26" s="51">
        <v>4</v>
      </c>
      <c r="C26" s="52" t="s">
        <v>31</v>
      </c>
      <c r="D26" s="58">
        <f>'Measure 4 Budget'!J57</f>
        <v>0</v>
      </c>
      <c r="E26" s="98">
        <f t="shared" si="1"/>
        <v>0</v>
      </c>
      <c r="F26" s="98"/>
      <c r="H26"/>
      <c r="I26"/>
    </row>
    <row r="27" spans="2:10" ht="15" customHeight="1" x14ac:dyDescent="0.35">
      <c r="B27" s="51">
        <v>5</v>
      </c>
      <c r="C27" s="52" t="s">
        <v>32</v>
      </c>
      <c r="D27" s="58">
        <v>0</v>
      </c>
      <c r="E27" s="98">
        <f t="shared" si="1"/>
        <v>0</v>
      </c>
      <c r="F27" s="98"/>
      <c r="H27"/>
      <c r="I27"/>
    </row>
    <row r="28" spans="2:10" ht="15" customHeight="1" x14ac:dyDescent="0.35">
      <c r="B28" s="51"/>
      <c r="C28" s="52"/>
      <c r="D28" s="58"/>
      <c r="E28" s="98"/>
      <c r="F28" s="98"/>
      <c r="H28"/>
      <c r="I28"/>
    </row>
    <row r="29" spans="2:10" ht="15" customHeight="1" x14ac:dyDescent="0.35">
      <c r="B29" s="51" t="s">
        <v>33</v>
      </c>
      <c r="C29" s="52"/>
      <c r="D29" s="58">
        <f>SUM(D23:D28)</f>
        <v>37407000.268087126</v>
      </c>
      <c r="E29" s="98">
        <f t="shared" ref="E29" si="2">SUM(E23:E28)</f>
        <v>1</v>
      </c>
      <c r="F29" s="98"/>
      <c r="H29"/>
      <c r="I29"/>
    </row>
    <row r="30" spans="2:10" ht="15" customHeight="1" x14ac:dyDescent="0.3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87"/>
  <sheetViews>
    <sheetView showGridLines="0" tabSelected="1" topLeftCell="A46" zoomScale="90" zoomScaleNormal="90" workbookViewId="0">
      <selection activeCell="K65" sqref="K65"/>
    </sheetView>
  </sheetViews>
  <sheetFormatPr defaultColWidth="9.1796875" defaultRowHeight="14.5" x14ac:dyDescent="0.35"/>
  <cols>
    <col min="1" max="1" width="3.1796875" customWidth="1"/>
    <col min="2" max="2" width="10.1796875" customWidth="1"/>
    <col min="3" max="3" width="46.453125" customWidth="1"/>
    <col min="4" max="4" width="12.453125" style="6" customWidth="1"/>
    <col min="5" max="5" width="12.453125" style="2" customWidth="1"/>
    <col min="6" max="6" width="12.453125" customWidth="1"/>
    <col min="7" max="7" width="13" customWidth="1"/>
    <col min="8" max="8" width="12.453125" style="2" customWidth="1"/>
    <col min="9" max="9" width="1.6328125" style="7" customWidth="1"/>
    <col min="10" max="10" width="12.81640625" customWidth="1"/>
    <col min="11" max="11" width="11.6328125" bestFit="1" customWidth="1"/>
    <col min="12" max="12" width="10.81640625" bestFit="1" customWidth="1"/>
    <col min="13" max="14" width="9.81640625" bestFit="1" customWidth="1"/>
  </cols>
  <sheetData>
    <row r="2" spans="2:39" ht="23.5" x14ac:dyDescent="0.55000000000000004">
      <c r="B2" s="30" t="s">
        <v>34</v>
      </c>
    </row>
    <row r="3" spans="2:39" x14ac:dyDescent="0.35">
      <c r="B3" s="5" t="s">
        <v>79</v>
      </c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43.5" x14ac:dyDescent="0.35">
      <c r="B6" s="39" t="s">
        <v>3</v>
      </c>
      <c r="C6" s="39" t="s">
        <v>4</v>
      </c>
      <c r="D6" s="39" t="s">
        <v>94</v>
      </c>
      <c r="E6" s="40" t="s">
        <v>95</v>
      </c>
      <c r="F6" s="40" t="s">
        <v>96</v>
      </c>
      <c r="G6" s="40" t="s">
        <v>97</v>
      </c>
      <c r="H6" s="41" t="s">
        <v>98</v>
      </c>
      <c r="I6" s="42"/>
      <c r="J6" s="43" t="s">
        <v>10</v>
      </c>
    </row>
    <row r="7" spans="2:39" s="5" customFormat="1" ht="29" x14ac:dyDescent="0.35">
      <c r="B7" s="71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23"/>
      <c r="C8" s="72" t="s">
        <v>82</v>
      </c>
      <c r="D8" s="73">
        <v>76000</v>
      </c>
      <c r="E8" s="73">
        <f>D8+(D8*0.035)</f>
        <v>78660</v>
      </c>
      <c r="F8" s="73">
        <f>E8+(E8*0.035)</f>
        <v>81413.100000000006</v>
      </c>
      <c r="G8" s="73">
        <f t="shared" ref="G8:H8" si="0">F8+(F8*0.035)</f>
        <v>84262.558500000014</v>
      </c>
      <c r="H8" s="73">
        <f t="shared" si="0"/>
        <v>87211.748047500019</v>
      </c>
      <c r="I8" s="74"/>
      <c r="J8" s="73">
        <f>SUM(D8:H8)</f>
        <v>407547.40654750005</v>
      </c>
    </row>
    <row r="9" spans="2:39" x14ac:dyDescent="0.35">
      <c r="B9" s="23"/>
      <c r="C9" s="72" t="s">
        <v>80</v>
      </c>
      <c r="D9" s="73">
        <v>62000</v>
      </c>
      <c r="E9" s="73">
        <f>D9+(D9*0.035)</f>
        <v>64170</v>
      </c>
      <c r="F9" s="73">
        <f>E9+(E9*0.035)</f>
        <v>66415.95</v>
      </c>
      <c r="G9" s="73">
        <f>F9+(F9*0.035)</f>
        <v>68740.508249999999</v>
      </c>
      <c r="H9" s="73">
        <f>G9+(G9*0.035)</f>
        <v>71146.426038749996</v>
      </c>
      <c r="I9" s="75"/>
      <c r="J9" s="73">
        <f>SUM(D9:H9)</f>
        <v>332472.88428875001</v>
      </c>
    </row>
    <row r="10" spans="2:39" ht="29" x14ac:dyDescent="0.35">
      <c r="B10" s="23"/>
      <c r="C10" s="72" t="s">
        <v>87</v>
      </c>
      <c r="D10" s="73">
        <v>44800</v>
      </c>
      <c r="E10" s="73">
        <f>D10+(D10*0.035)</f>
        <v>46368</v>
      </c>
      <c r="F10" s="73">
        <v>35397</v>
      </c>
      <c r="G10" s="73">
        <v>36636</v>
      </c>
      <c r="H10" s="73">
        <v>37918</v>
      </c>
      <c r="I10" s="75"/>
      <c r="J10" s="73">
        <f>SUM(D10:H10)</f>
        <v>201119</v>
      </c>
      <c r="K10" s="90"/>
      <c r="L10" s="91"/>
    </row>
    <row r="11" spans="2:39" x14ac:dyDescent="0.35">
      <c r="B11" s="23"/>
      <c r="K11" s="90"/>
      <c r="L11" s="91"/>
    </row>
    <row r="12" spans="2:39" x14ac:dyDescent="0.35">
      <c r="B12" s="23"/>
      <c r="C12" s="76" t="s">
        <v>12</v>
      </c>
      <c r="D12" s="77">
        <f>SUM(D8:D10)</f>
        <v>182800</v>
      </c>
      <c r="E12" s="77">
        <f>SUM(E8:E10)</f>
        <v>189198</v>
      </c>
      <c r="F12" s="77">
        <f>SUM(F8:F10)</f>
        <v>183226.05</v>
      </c>
      <c r="G12" s="77">
        <f>SUM(G8:G10)</f>
        <v>189639.06675</v>
      </c>
      <c r="H12" s="77">
        <f>SUM(H8:H10)</f>
        <v>196276.17408625002</v>
      </c>
      <c r="I12" s="78"/>
      <c r="J12" s="77">
        <f>SUM(J8:J10)</f>
        <v>941139.29083625006</v>
      </c>
    </row>
    <row r="13" spans="2:39" x14ac:dyDescent="0.35">
      <c r="B13" s="23"/>
      <c r="C13" s="79" t="s">
        <v>37</v>
      </c>
      <c r="D13" s="80"/>
      <c r="E13" s="80"/>
      <c r="F13" s="80"/>
      <c r="G13" s="80"/>
      <c r="H13" s="80"/>
      <c r="I13" s="75"/>
      <c r="J13" s="81" t="s">
        <v>36</v>
      </c>
    </row>
    <row r="14" spans="2:39" x14ac:dyDescent="0.35">
      <c r="B14" s="23"/>
      <c r="C14" s="72" t="s">
        <v>90</v>
      </c>
      <c r="D14" s="73">
        <f t="shared" ref="D14:H15" si="1">D8*0.3</f>
        <v>22800</v>
      </c>
      <c r="E14" s="73">
        <f t="shared" si="1"/>
        <v>23598</v>
      </c>
      <c r="F14" s="73">
        <f t="shared" si="1"/>
        <v>24423.93</v>
      </c>
      <c r="G14" s="73">
        <f t="shared" si="1"/>
        <v>25278.767550000004</v>
      </c>
      <c r="H14" s="73">
        <f t="shared" si="1"/>
        <v>26163.524414250005</v>
      </c>
      <c r="I14" s="75"/>
      <c r="J14" s="73">
        <f>SUM(D14:H14)</f>
        <v>122264.22196425</v>
      </c>
    </row>
    <row r="15" spans="2:39" ht="16" customHeight="1" x14ac:dyDescent="0.35">
      <c r="B15" s="23"/>
      <c r="C15" s="72" t="s">
        <v>81</v>
      </c>
      <c r="D15" s="73">
        <f t="shared" si="1"/>
        <v>18600</v>
      </c>
      <c r="E15" s="73">
        <f t="shared" si="1"/>
        <v>19251</v>
      </c>
      <c r="F15" s="73">
        <f t="shared" si="1"/>
        <v>19924.785</v>
      </c>
      <c r="G15" s="73">
        <f t="shared" si="1"/>
        <v>20622.152474999999</v>
      </c>
      <c r="H15" s="73">
        <f t="shared" si="1"/>
        <v>21343.927811624999</v>
      </c>
      <c r="I15" s="75"/>
      <c r="J15" s="73">
        <f>SUM(D15:H15)</f>
        <v>99741.86528662499</v>
      </c>
    </row>
    <row r="16" spans="2:39" x14ac:dyDescent="0.35">
      <c r="B16" s="23"/>
      <c r="C16" s="72" t="s">
        <v>86</v>
      </c>
      <c r="D16" s="73">
        <f>D10*0.31</f>
        <v>13888</v>
      </c>
      <c r="E16" s="73">
        <f>E10*0.31</f>
        <v>14374.08</v>
      </c>
      <c r="F16" s="73">
        <f>F10*0.31</f>
        <v>10973.07</v>
      </c>
      <c r="G16" s="73">
        <f>G10*0.31</f>
        <v>11357.16</v>
      </c>
      <c r="H16" s="73">
        <f>H10*0.31</f>
        <v>11754.58</v>
      </c>
      <c r="I16" s="75"/>
      <c r="J16" s="73">
        <f>SUM(D16:H16)</f>
        <v>62346.89</v>
      </c>
    </row>
    <row r="17" spans="2:10" x14ac:dyDescent="0.35">
      <c r="B17" s="23"/>
      <c r="C17" s="82" t="s">
        <v>13</v>
      </c>
      <c r="D17" s="83">
        <f>SUM(D14:D16)</f>
        <v>55288</v>
      </c>
      <c r="E17" s="83">
        <f>SUM(E14:E16)</f>
        <v>57223.08</v>
      </c>
      <c r="F17" s="83">
        <f>SUM(F14:F16)</f>
        <v>55321.784999999996</v>
      </c>
      <c r="G17" s="83">
        <f>SUM(G14:G16)</f>
        <v>57258.080025000003</v>
      </c>
      <c r="H17" s="83">
        <f>SUM(H14:H16)</f>
        <v>59262.032225875009</v>
      </c>
      <c r="I17" s="75"/>
      <c r="J17" s="83">
        <f>SUM(J14:J16)</f>
        <v>284352.97725087497</v>
      </c>
    </row>
    <row r="18" spans="2:10" x14ac:dyDescent="0.35">
      <c r="B18" s="23"/>
      <c r="C18" s="79" t="s">
        <v>38</v>
      </c>
      <c r="D18" s="84" t="s">
        <v>36</v>
      </c>
      <c r="E18" s="85"/>
      <c r="F18" s="85"/>
      <c r="G18" s="85"/>
      <c r="H18" s="85"/>
      <c r="I18" s="75"/>
      <c r="J18" s="81" t="s">
        <v>36</v>
      </c>
    </row>
    <row r="19" spans="2:10" ht="43.5" x14ac:dyDescent="0.35">
      <c r="B19" s="23"/>
      <c r="C19" s="86" t="s">
        <v>109</v>
      </c>
      <c r="D19" s="73">
        <v>2688</v>
      </c>
      <c r="E19" s="73">
        <v>2688</v>
      </c>
      <c r="F19" s="73">
        <v>2688</v>
      </c>
      <c r="G19" s="73">
        <v>2688</v>
      </c>
      <c r="H19" s="73">
        <v>2688</v>
      </c>
      <c r="I19" s="74"/>
      <c r="J19" s="73">
        <f>SUM(D19:H19)</f>
        <v>13440</v>
      </c>
    </row>
    <row r="20" spans="2:10" hidden="1" x14ac:dyDescent="0.35">
      <c r="B20" s="23"/>
      <c r="C20" s="86"/>
      <c r="D20" s="73"/>
      <c r="E20" s="73"/>
      <c r="F20" s="73"/>
      <c r="G20" s="73"/>
      <c r="H20" s="73"/>
      <c r="I20" s="74"/>
      <c r="J20" s="73">
        <f t="shared" ref="J20:J23" si="2">SUM(D20:H20)</f>
        <v>0</v>
      </c>
    </row>
    <row r="21" spans="2:10" hidden="1" x14ac:dyDescent="0.35">
      <c r="B21" s="23"/>
      <c r="C21" s="72"/>
      <c r="D21" s="73"/>
      <c r="E21" s="73"/>
      <c r="F21" s="73"/>
      <c r="G21" s="73"/>
      <c r="H21" s="73"/>
      <c r="I21" s="74"/>
      <c r="J21" s="73">
        <f t="shared" si="2"/>
        <v>0</v>
      </c>
    </row>
    <row r="22" spans="2:10" hidden="1" x14ac:dyDescent="0.35">
      <c r="B22" s="23"/>
      <c r="C22" s="86"/>
      <c r="D22" s="73"/>
      <c r="E22" s="73"/>
      <c r="F22" s="73"/>
      <c r="G22" s="73"/>
      <c r="H22" s="73"/>
      <c r="I22" s="74"/>
      <c r="J22" s="73">
        <f t="shared" si="2"/>
        <v>0</v>
      </c>
    </row>
    <row r="23" spans="2:10" hidden="1" x14ac:dyDescent="0.35">
      <c r="B23" s="23"/>
      <c r="C23" s="86"/>
      <c r="D23" s="73"/>
      <c r="E23" s="73"/>
      <c r="F23" s="73"/>
      <c r="G23" s="73"/>
      <c r="H23" s="73"/>
      <c r="I23" s="74"/>
      <c r="J23" s="73">
        <f t="shared" si="2"/>
        <v>0</v>
      </c>
    </row>
    <row r="24" spans="2:10" ht="16" customHeight="1" x14ac:dyDescent="0.35">
      <c r="B24" s="23"/>
      <c r="C24" s="86" t="s">
        <v>105</v>
      </c>
      <c r="D24" s="73">
        <v>300</v>
      </c>
      <c r="E24" s="73">
        <v>300</v>
      </c>
      <c r="F24" s="73">
        <v>300</v>
      </c>
      <c r="G24" s="73">
        <v>300</v>
      </c>
      <c r="H24" s="73">
        <v>300</v>
      </c>
      <c r="I24" s="74"/>
      <c r="J24" s="73">
        <f>SUM(D24:H24)</f>
        <v>1500</v>
      </c>
    </row>
    <row r="25" spans="2:10" ht="29" x14ac:dyDescent="0.35">
      <c r="B25" s="23"/>
      <c r="C25" s="86" t="s">
        <v>118</v>
      </c>
      <c r="D25" s="73">
        <v>402</v>
      </c>
      <c r="E25" s="73">
        <v>402</v>
      </c>
      <c r="F25" s="73">
        <v>402</v>
      </c>
      <c r="G25" s="73">
        <v>402</v>
      </c>
      <c r="H25" s="73">
        <v>402</v>
      </c>
      <c r="I25" s="74"/>
      <c r="J25" s="73">
        <f>SUM(D25:H25)</f>
        <v>2010</v>
      </c>
    </row>
    <row r="26" spans="2:10" ht="16" customHeight="1" x14ac:dyDescent="0.35">
      <c r="B26" s="23"/>
      <c r="C26" s="95" t="s">
        <v>106</v>
      </c>
      <c r="D26" s="73">
        <v>495</v>
      </c>
      <c r="E26" s="73">
        <v>495</v>
      </c>
      <c r="F26" s="73">
        <v>495</v>
      </c>
      <c r="G26" s="73">
        <v>495</v>
      </c>
      <c r="H26" s="73">
        <v>495</v>
      </c>
      <c r="I26" s="74"/>
      <c r="J26" s="73">
        <f>SUM(D26:H26)</f>
        <v>2475</v>
      </c>
    </row>
    <row r="27" spans="2:10" x14ac:dyDescent="0.35">
      <c r="B27" s="23"/>
      <c r="C27" s="96" t="s">
        <v>110</v>
      </c>
      <c r="D27" s="73">
        <v>225</v>
      </c>
      <c r="E27" s="73">
        <v>225</v>
      </c>
      <c r="F27" s="73">
        <v>225</v>
      </c>
      <c r="G27" s="73">
        <v>225</v>
      </c>
      <c r="H27" s="73">
        <v>225</v>
      </c>
      <c r="I27" s="74"/>
      <c r="J27" s="73">
        <f t="shared" ref="J27" si="3">SUM(D27:H27)</f>
        <v>1125</v>
      </c>
    </row>
    <row r="28" spans="2:10" ht="43.5" x14ac:dyDescent="0.35">
      <c r="B28" s="23"/>
      <c r="C28" s="86" t="s">
        <v>115</v>
      </c>
      <c r="D28" s="73">
        <v>1295</v>
      </c>
      <c r="E28" s="73">
        <v>1295</v>
      </c>
      <c r="F28" s="73">
        <v>1295</v>
      </c>
      <c r="G28" s="73">
        <v>1295</v>
      </c>
      <c r="H28" s="73">
        <v>1295</v>
      </c>
      <c r="I28" s="74"/>
      <c r="J28" s="73">
        <f>SUM(D28:H28)</f>
        <v>6475</v>
      </c>
    </row>
    <row r="29" spans="2:10" ht="29" x14ac:dyDescent="0.35">
      <c r="B29" s="23"/>
      <c r="C29" s="94" t="s">
        <v>102</v>
      </c>
      <c r="D29" s="73"/>
      <c r="E29" s="73"/>
      <c r="F29" s="73"/>
      <c r="G29" s="73"/>
      <c r="H29" s="73"/>
      <c r="I29" s="74"/>
      <c r="J29" s="73"/>
    </row>
    <row r="30" spans="2:10" ht="29" x14ac:dyDescent="0.35">
      <c r="B30" s="23"/>
      <c r="C30" s="96" t="s">
        <v>111</v>
      </c>
      <c r="D30" s="73"/>
      <c r="E30" s="73">
        <v>400</v>
      </c>
      <c r="F30" s="73">
        <v>400</v>
      </c>
      <c r="G30" s="73">
        <v>400</v>
      </c>
      <c r="H30" s="73">
        <v>400</v>
      </c>
      <c r="I30" s="74"/>
      <c r="J30" s="73">
        <f>SUM(D30:H30)</f>
        <v>1600</v>
      </c>
    </row>
    <row r="31" spans="2:10" ht="29" x14ac:dyDescent="0.35">
      <c r="B31" s="23"/>
      <c r="C31" s="96" t="s">
        <v>112</v>
      </c>
      <c r="D31" s="73"/>
      <c r="E31" s="73">
        <v>50</v>
      </c>
      <c r="F31" s="73">
        <v>50</v>
      </c>
      <c r="G31" s="73">
        <v>50</v>
      </c>
      <c r="H31" s="73">
        <v>50</v>
      </c>
      <c r="I31" s="74"/>
      <c r="J31" s="73">
        <f>SUM(D31:H31)</f>
        <v>200</v>
      </c>
    </row>
    <row r="32" spans="2:10" x14ac:dyDescent="0.35">
      <c r="B32" s="23"/>
      <c r="C32" s="96" t="s">
        <v>113</v>
      </c>
      <c r="D32" s="73"/>
      <c r="E32" s="73">
        <v>600</v>
      </c>
      <c r="F32" s="73">
        <v>600</v>
      </c>
      <c r="G32" s="73">
        <v>600</v>
      </c>
      <c r="H32" s="73">
        <v>600</v>
      </c>
      <c r="I32" s="74"/>
      <c r="J32" s="73">
        <f>SUM(D32:H32)</f>
        <v>2400</v>
      </c>
    </row>
    <row r="33" spans="2:10" x14ac:dyDescent="0.35">
      <c r="B33" s="23"/>
      <c r="C33" s="96" t="s">
        <v>114</v>
      </c>
      <c r="D33" s="73"/>
      <c r="E33" s="73">
        <v>225</v>
      </c>
      <c r="F33" s="73">
        <v>225</v>
      </c>
      <c r="G33" s="73">
        <v>225</v>
      </c>
      <c r="H33" s="73">
        <v>225</v>
      </c>
      <c r="I33" s="74"/>
      <c r="J33" s="73">
        <f>SUM(D33:H33)</f>
        <v>900</v>
      </c>
    </row>
    <row r="34" spans="2:10" ht="16" customHeight="1" x14ac:dyDescent="0.35">
      <c r="B34" s="23"/>
      <c r="C34" s="96" t="s">
        <v>116</v>
      </c>
      <c r="D34" s="73"/>
      <c r="E34" s="73">
        <v>45</v>
      </c>
      <c r="F34" s="73">
        <v>45</v>
      </c>
      <c r="G34" s="73">
        <v>45</v>
      </c>
      <c r="H34" s="73">
        <v>45</v>
      </c>
      <c r="I34" s="74"/>
      <c r="J34" s="73">
        <f>SUM(D34:H34)</f>
        <v>180</v>
      </c>
    </row>
    <row r="35" spans="2:10" x14ac:dyDescent="0.35">
      <c r="B35" s="23"/>
      <c r="C35" s="82" t="s">
        <v>14</v>
      </c>
      <c r="D35" s="83">
        <f>SUM(D19:D29)</f>
        <v>5405</v>
      </c>
      <c r="E35" s="83">
        <f>SUM(E19:E34)</f>
        <v>6725</v>
      </c>
      <c r="F35" s="83">
        <f>SUM(F19:F34)</f>
        <v>6725</v>
      </c>
      <c r="G35" s="83">
        <f>SUM(G19:G34)</f>
        <v>6725</v>
      </c>
      <c r="H35" s="83">
        <f>SUM(H19:H34)</f>
        <v>6725</v>
      </c>
      <c r="I35" s="75"/>
      <c r="J35" s="83">
        <f>SUM(J19:J34)</f>
        <v>32305</v>
      </c>
    </row>
    <row r="36" spans="2:10" x14ac:dyDescent="0.35">
      <c r="B36" s="23"/>
      <c r="C36" s="79" t="s">
        <v>39</v>
      </c>
      <c r="D36" s="73"/>
      <c r="E36" s="85"/>
      <c r="F36" s="85"/>
      <c r="G36" s="85"/>
      <c r="H36" s="85"/>
      <c r="I36" s="75"/>
      <c r="J36" s="73" t="s">
        <v>20</v>
      </c>
    </row>
    <row r="37" spans="2:10" x14ac:dyDescent="0.35">
      <c r="B37" s="23"/>
      <c r="C37" s="72" t="s">
        <v>88</v>
      </c>
      <c r="D37" s="73">
        <v>5000</v>
      </c>
      <c r="E37" s="73"/>
      <c r="F37" s="73"/>
      <c r="G37" s="73">
        <v>2500</v>
      </c>
      <c r="H37" s="85"/>
      <c r="I37" s="75"/>
      <c r="J37" s="73">
        <f>SUM(D37:H37)</f>
        <v>7500</v>
      </c>
    </row>
    <row r="38" spans="2:10" x14ac:dyDescent="0.35">
      <c r="B38" s="23" t="s">
        <v>40</v>
      </c>
      <c r="C38" s="72" t="s">
        <v>89</v>
      </c>
      <c r="D38" s="73">
        <v>900</v>
      </c>
      <c r="E38" s="85"/>
      <c r="F38" s="85"/>
      <c r="G38" s="73">
        <v>450</v>
      </c>
      <c r="H38" s="85"/>
      <c r="I38" s="75"/>
      <c r="J38" s="73">
        <f>SUM(D38:H38)</f>
        <v>1350</v>
      </c>
    </row>
    <row r="39" spans="2:10" x14ac:dyDescent="0.35">
      <c r="B39" s="23"/>
      <c r="C39" s="82" t="s">
        <v>15</v>
      </c>
      <c r="D39" s="88">
        <f>SUM(D37:D38)</f>
        <v>5900</v>
      </c>
      <c r="E39" s="88">
        <f>SUM(E37:E38)</f>
        <v>0</v>
      </c>
      <c r="F39" s="88">
        <f>SUM(F37:F38)</f>
        <v>0</v>
      </c>
      <c r="G39" s="88">
        <f>SUM(G37:G38)</f>
        <v>2950</v>
      </c>
      <c r="H39" s="88">
        <f>SUM(H37:H38)</f>
        <v>0</v>
      </c>
      <c r="I39" s="75"/>
      <c r="J39" s="83">
        <f>SUM(J37:J38)</f>
        <v>8850</v>
      </c>
    </row>
    <row r="40" spans="2:10" x14ac:dyDescent="0.35">
      <c r="B40" s="23"/>
      <c r="C40" s="79" t="s">
        <v>41</v>
      </c>
      <c r="D40" s="84" t="s">
        <v>36</v>
      </c>
      <c r="E40" s="85"/>
      <c r="F40" s="85"/>
      <c r="G40" s="85"/>
      <c r="H40" s="85"/>
      <c r="I40" s="75"/>
      <c r="J40" s="73"/>
    </row>
    <row r="41" spans="2:10" ht="16" customHeight="1" x14ac:dyDescent="0.35">
      <c r="B41" s="23"/>
      <c r="C41" s="72" t="s">
        <v>85</v>
      </c>
      <c r="D41" s="73">
        <v>10000</v>
      </c>
      <c r="E41" s="73">
        <v>10000</v>
      </c>
      <c r="F41" s="73">
        <v>2489</v>
      </c>
      <c r="G41" s="73">
        <v>3000</v>
      </c>
      <c r="H41" s="73">
        <v>3000</v>
      </c>
      <c r="I41" s="92"/>
      <c r="J41" s="73">
        <f>SUM(D41:H41)</f>
        <v>28489</v>
      </c>
    </row>
    <row r="42" spans="2:10" x14ac:dyDescent="0.35">
      <c r="B42" s="23"/>
      <c r="C42" s="93" t="s">
        <v>100</v>
      </c>
      <c r="D42" s="73">
        <v>1000</v>
      </c>
      <c r="E42" s="73">
        <v>1000</v>
      </c>
      <c r="F42" s="73">
        <v>1000</v>
      </c>
      <c r="G42" s="73">
        <v>1000</v>
      </c>
      <c r="H42" s="73">
        <v>500</v>
      </c>
      <c r="I42" s="92"/>
      <c r="J42" s="73">
        <f>SUM(D42:H42)</f>
        <v>4500</v>
      </c>
    </row>
    <row r="43" spans="2:10" x14ac:dyDescent="0.35">
      <c r="B43" s="23"/>
      <c r="C43" s="93" t="s">
        <v>107</v>
      </c>
      <c r="D43" s="73">
        <v>500</v>
      </c>
      <c r="E43" s="73">
        <v>275</v>
      </c>
      <c r="F43" s="73">
        <v>275</v>
      </c>
      <c r="G43" s="73">
        <v>275</v>
      </c>
      <c r="H43" s="73">
        <v>275</v>
      </c>
      <c r="I43" s="92"/>
      <c r="J43" s="73">
        <f>SUM(D43:H43)</f>
        <v>1600</v>
      </c>
    </row>
    <row r="44" spans="2:10" x14ac:dyDescent="0.35">
      <c r="B44" s="23"/>
      <c r="C44" s="72" t="s">
        <v>91</v>
      </c>
      <c r="D44" s="73">
        <v>3000</v>
      </c>
      <c r="E44" s="73">
        <v>2000</v>
      </c>
      <c r="F44" s="73">
        <v>1000</v>
      </c>
      <c r="G44" s="73">
        <v>1000</v>
      </c>
      <c r="H44" s="73">
        <v>1000</v>
      </c>
      <c r="I44" s="65"/>
      <c r="J44" s="73">
        <f>SUM(D44:H44)</f>
        <v>8000</v>
      </c>
    </row>
    <row r="45" spans="2:10" x14ac:dyDescent="0.35">
      <c r="B45" s="23"/>
      <c r="C45" s="82" t="s">
        <v>16</v>
      </c>
      <c r="D45" s="83">
        <f>SUM(D41:D44)</f>
        <v>14500</v>
      </c>
      <c r="E45" s="83">
        <f>SUM(E41:E44)</f>
        <v>13275</v>
      </c>
      <c r="F45" s="83">
        <f>SUM(F41:F44)</f>
        <v>4764</v>
      </c>
      <c r="G45" s="83">
        <f>SUM(G41:G44)</f>
        <v>5275</v>
      </c>
      <c r="H45" s="83">
        <f>SUM(H41:H44)</f>
        <v>4775</v>
      </c>
      <c r="I45" s="65"/>
      <c r="J45" s="83">
        <f>SUM(J41:J44)</f>
        <v>42589</v>
      </c>
    </row>
    <row r="46" spans="2:10" x14ac:dyDescent="0.35">
      <c r="B46" s="23"/>
      <c r="C46" s="79" t="s">
        <v>42</v>
      </c>
      <c r="D46" s="84" t="s">
        <v>36</v>
      </c>
      <c r="E46" s="85"/>
      <c r="F46" s="85"/>
      <c r="G46" s="85"/>
      <c r="H46" s="85"/>
      <c r="I46" s="75"/>
      <c r="J46" s="73" t="s">
        <v>40</v>
      </c>
    </row>
    <row r="47" spans="2:10" ht="29" x14ac:dyDescent="0.35">
      <c r="B47" s="23"/>
      <c r="C47" s="72" t="s">
        <v>117</v>
      </c>
      <c r="D47" s="73">
        <v>350000</v>
      </c>
      <c r="E47" s="73">
        <v>300000</v>
      </c>
      <c r="F47" s="73">
        <v>220000</v>
      </c>
      <c r="G47" s="73">
        <v>220000</v>
      </c>
      <c r="H47" s="73">
        <v>220000</v>
      </c>
      <c r="I47" s="74"/>
      <c r="J47" s="73">
        <f t="shared" ref="J47:J52" si="4">SUM(D47:H47)</f>
        <v>1310000</v>
      </c>
    </row>
    <row r="48" spans="2:10" x14ac:dyDescent="0.35">
      <c r="B48" s="23"/>
      <c r="C48" s="72" t="s">
        <v>83</v>
      </c>
      <c r="D48" s="73">
        <v>50000</v>
      </c>
      <c r="E48" s="73">
        <v>190000</v>
      </c>
      <c r="F48" s="73">
        <v>220000</v>
      </c>
      <c r="G48" s="73">
        <v>220000</v>
      </c>
      <c r="H48" s="73">
        <v>220000</v>
      </c>
      <c r="I48" s="74"/>
      <c r="J48" s="73">
        <f t="shared" si="4"/>
        <v>900000</v>
      </c>
    </row>
    <row r="49" spans="2:11" x14ac:dyDescent="0.35">
      <c r="B49" s="23"/>
      <c r="C49" s="72" t="s">
        <v>108</v>
      </c>
      <c r="D49" s="73">
        <v>10000</v>
      </c>
      <c r="E49" s="73">
        <v>20000</v>
      </c>
      <c r="F49" s="73">
        <v>20000</v>
      </c>
      <c r="G49" s="73">
        <v>20000</v>
      </c>
      <c r="H49" s="73">
        <v>20000</v>
      </c>
      <c r="I49" s="74"/>
      <c r="J49" s="73">
        <f t="shared" si="4"/>
        <v>90000</v>
      </c>
    </row>
    <row r="50" spans="2:11" x14ac:dyDescent="0.35">
      <c r="B50" s="23"/>
      <c r="C50" s="72" t="s">
        <v>84</v>
      </c>
      <c r="D50" s="73">
        <v>10000</v>
      </c>
      <c r="E50" s="73">
        <v>45000</v>
      </c>
      <c r="F50" s="73">
        <v>45000</v>
      </c>
      <c r="G50" s="73">
        <v>45000</v>
      </c>
      <c r="H50" s="73">
        <v>45000</v>
      </c>
      <c r="I50" s="74"/>
      <c r="J50" s="73">
        <f t="shared" si="4"/>
        <v>190000</v>
      </c>
    </row>
    <row r="51" spans="2:11" x14ac:dyDescent="0.35">
      <c r="B51" s="23"/>
      <c r="C51" s="93" t="s">
        <v>101</v>
      </c>
      <c r="D51" s="73">
        <v>2000</v>
      </c>
      <c r="E51" s="73">
        <v>2000</v>
      </c>
      <c r="F51" s="73">
        <v>2000</v>
      </c>
      <c r="G51" s="73">
        <v>2000</v>
      </c>
      <c r="H51" s="73">
        <v>1000</v>
      </c>
      <c r="I51" s="74"/>
      <c r="J51" s="73">
        <f t="shared" si="4"/>
        <v>9000</v>
      </c>
    </row>
    <row r="52" spans="2:11" x14ac:dyDescent="0.35">
      <c r="B52" s="23"/>
      <c r="C52" s="72" t="s">
        <v>93</v>
      </c>
      <c r="D52" s="73">
        <v>50000</v>
      </c>
      <c r="E52" s="73">
        <v>100000</v>
      </c>
      <c r="F52" s="73">
        <v>100000</v>
      </c>
      <c r="G52" s="73">
        <v>100000</v>
      </c>
      <c r="H52" s="73">
        <v>100000</v>
      </c>
      <c r="I52" s="75"/>
      <c r="J52" s="73">
        <f t="shared" si="4"/>
        <v>450000</v>
      </c>
    </row>
    <row r="53" spans="2:11" x14ac:dyDescent="0.35">
      <c r="B53" s="23"/>
      <c r="C53" s="82" t="s">
        <v>17</v>
      </c>
      <c r="D53" s="83">
        <f>SUM(D47:D52)</f>
        <v>472000</v>
      </c>
      <c r="E53" s="83">
        <f>SUM(E47:E52)</f>
        <v>657000</v>
      </c>
      <c r="F53" s="83">
        <f>SUM(F47:F52)</f>
        <v>607000</v>
      </c>
      <c r="G53" s="83">
        <f>SUM(G47:G52)</f>
        <v>607000</v>
      </c>
      <c r="H53" s="83">
        <f>SUM(H47:H52)</f>
        <v>606000</v>
      </c>
      <c r="I53" s="75"/>
      <c r="J53" s="83">
        <f>SUM(J47:J52)</f>
        <v>2949000</v>
      </c>
    </row>
    <row r="54" spans="2:11" x14ac:dyDescent="0.35">
      <c r="B54" s="23"/>
      <c r="C54" s="79" t="s">
        <v>43</v>
      </c>
      <c r="D54" s="84" t="s">
        <v>36</v>
      </c>
      <c r="E54" s="85"/>
      <c r="F54" s="85"/>
      <c r="G54" s="85"/>
      <c r="H54" s="85"/>
      <c r="I54" s="75"/>
      <c r="J54" s="73"/>
    </row>
    <row r="55" spans="2:11" ht="29" x14ac:dyDescent="0.35">
      <c r="B55" s="23"/>
      <c r="C55" s="72" t="s">
        <v>119</v>
      </c>
      <c r="D55" s="73">
        <v>25000</v>
      </c>
      <c r="E55" s="87">
        <v>25000</v>
      </c>
      <c r="F55" s="87">
        <v>15000</v>
      </c>
      <c r="G55" s="87">
        <v>15000</v>
      </c>
      <c r="H55" s="87">
        <v>15000</v>
      </c>
      <c r="I55" s="75"/>
      <c r="J55" s="73">
        <f>SUM(D55:H55)</f>
        <v>95000</v>
      </c>
    </row>
    <row r="56" spans="2:11" ht="43.5" x14ac:dyDescent="0.35">
      <c r="B56" s="23"/>
      <c r="C56" s="72" t="s">
        <v>120</v>
      </c>
      <c r="D56" s="73">
        <v>80000</v>
      </c>
      <c r="E56" s="87">
        <v>200000</v>
      </c>
      <c r="F56" s="87">
        <v>200000</v>
      </c>
      <c r="G56" s="87">
        <v>200000</v>
      </c>
      <c r="H56" s="87">
        <v>200000</v>
      </c>
      <c r="I56" s="75"/>
      <c r="J56" s="73">
        <f>SUM(D56:H56)</f>
        <v>880000</v>
      </c>
    </row>
    <row r="57" spans="2:11" ht="29" x14ac:dyDescent="0.35">
      <c r="B57" s="23"/>
      <c r="C57" s="72" t="s">
        <v>121</v>
      </c>
      <c r="D57" s="73">
        <v>300000</v>
      </c>
      <c r="E57" s="73">
        <v>300000</v>
      </c>
      <c r="F57" s="73">
        <v>300000</v>
      </c>
      <c r="G57" s="73">
        <v>300000</v>
      </c>
      <c r="H57" s="73">
        <v>300000</v>
      </c>
      <c r="I57" s="75"/>
      <c r="J57" s="73">
        <f>SUM(D57:H57)</f>
        <v>1500000</v>
      </c>
    </row>
    <row r="58" spans="2:11" ht="29" x14ac:dyDescent="0.35">
      <c r="B58" s="23"/>
      <c r="C58" s="72" t="s">
        <v>122</v>
      </c>
      <c r="D58" s="73">
        <v>768256</v>
      </c>
      <c r="E58" s="73">
        <v>1536513</v>
      </c>
      <c r="F58" s="73">
        <v>2304769</v>
      </c>
      <c r="G58" s="73">
        <v>2304769</v>
      </c>
      <c r="H58" s="73">
        <v>768257</v>
      </c>
      <c r="I58" s="75"/>
      <c r="J58" s="73">
        <f>SUM(D58:H58)</f>
        <v>7682564</v>
      </c>
      <c r="K58" s="34"/>
    </row>
    <row r="59" spans="2:11" ht="29" x14ac:dyDescent="0.35">
      <c r="B59" s="23"/>
      <c r="C59" s="72" t="s">
        <v>99</v>
      </c>
      <c r="D59" s="73">
        <v>0</v>
      </c>
      <c r="E59" s="73">
        <v>2600000</v>
      </c>
      <c r="F59" s="73">
        <v>2639000</v>
      </c>
      <c r="G59" s="73">
        <v>3900000</v>
      </c>
      <c r="H59" s="73">
        <v>3900000</v>
      </c>
      <c r="I59" s="75"/>
      <c r="J59" s="73">
        <f t="shared" ref="J59:J61" si="5">SUM(D59:H59)</f>
        <v>13039000</v>
      </c>
      <c r="K59" s="34"/>
    </row>
    <row r="60" spans="2:11" ht="29" x14ac:dyDescent="0.35">
      <c r="B60" s="23"/>
      <c r="C60" s="72" t="s">
        <v>103</v>
      </c>
      <c r="D60" s="73">
        <v>0</v>
      </c>
      <c r="E60" s="87">
        <v>240000</v>
      </c>
      <c r="F60" s="87">
        <v>288600</v>
      </c>
      <c r="G60" s="87">
        <v>288600</v>
      </c>
      <c r="H60" s="87">
        <v>288600</v>
      </c>
      <c r="I60" s="75"/>
      <c r="J60" s="73">
        <f t="shared" si="5"/>
        <v>1105800</v>
      </c>
      <c r="K60" s="34"/>
    </row>
    <row r="61" spans="2:11" ht="29" x14ac:dyDescent="0.35">
      <c r="B61" s="23"/>
      <c r="C61" s="72" t="s">
        <v>104</v>
      </c>
      <c r="D61" s="73">
        <v>0</v>
      </c>
      <c r="E61" s="87">
        <v>1920000</v>
      </c>
      <c r="F61" s="87">
        <v>2308800</v>
      </c>
      <c r="G61" s="87">
        <v>2308800</v>
      </c>
      <c r="H61" s="87">
        <v>2308800</v>
      </c>
      <c r="I61" s="75"/>
      <c r="J61" s="73">
        <f t="shared" si="5"/>
        <v>8846400</v>
      </c>
    </row>
    <row r="62" spans="2:11" x14ac:dyDescent="0.35">
      <c r="B62" s="23"/>
      <c r="C62" s="72"/>
      <c r="D62" s="73"/>
      <c r="E62" s="87"/>
      <c r="F62" s="87"/>
      <c r="G62" s="87"/>
      <c r="H62" s="87"/>
      <c r="I62" s="75"/>
      <c r="J62" s="73"/>
    </row>
    <row r="63" spans="2:11" x14ac:dyDescent="0.35">
      <c r="B63" s="23"/>
      <c r="C63" s="85"/>
      <c r="D63" s="73"/>
      <c r="E63" s="87"/>
      <c r="F63" s="87"/>
      <c r="G63" s="87"/>
      <c r="H63" s="87"/>
      <c r="I63" s="75"/>
      <c r="J63" s="73"/>
    </row>
    <row r="64" spans="2:11" x14ac:dyDescent="0.35">
      <c r="B64" s="24"/>
      <c r="C64" s="82" t="s">
        <v>18</v>
      </c>
      <c r="D64" s="83">
        <f>SUM(D55:D63)</f>
        <v>1173256</v>
      </c>
      <c r="E64" s="83">
        <f>SUM(E55:E63)</f>
        <v>6821513</v>
      </c>
      <c r="F64" s="83">
        <f>SUM(F55:F63)</f>
        <v>8056169</v>
      </c>
      <c r="G64" s="83">
        <f>SUM(G55:G63)</f>
        <v>9317169</v>
      </c>
      <c r="H64" s="83">
        <f>SUM(H55:H63)</f>
        <v>7780657</v>
      </c>
      <c r="I64" s="75"/>
      <c r="J64" s="83">
        <f>SUM(J55:J63)</f>
        <v>33148764</v>
      </c>
    </row>
    <row r="65" spans="2:11" x14ac:dyDescent="0.35">
      <c r="B65" s="24"/>
      <c r="C65" s="82" t="s">
        <v>19</v>
      </c>
      <c r="D65" s="83">
        <f>SUM(D64,D53,D45,D39,D35,D17,D12)</f>
        <v>1909149</v>
      </c>
      <c r="E65" s="83">
        <f>SUM(E64,E53,E45,E39,E35,E17,E12)</f>
        <v>7744934.0800000001</v>
      </c>
      <c r="F65" s="83">
        <f>SUM(F64,F53,F45,F39,F35,F17,F12)</f>
        <v>8913205.8350000009</v>
      </c>
      <c r="G65" s="83">
        <f>SUM(G64,G53,G45,G39,G35,G17,G12)</f>
        <v>10186016.146775</v>
      </c>
      <c r="H65" s="83">
        <f>SUM(H64,H53,H45,H39,H35,H17,H12)</f>
        <v>8653695.2063121255</v>
      </c>
      <c r="I65" s="75"/>
      <c r="J65" s="83">
        <f>SUM(D65:H65)</f>
        <v>37407000.268087126</v>
      </c>
      <c r="K65" s="34"/>
    </row>
    <row r="66" spans="2:11" x14ac:dyDescent="0.35">
      <c r="B66" s="6"/>
      <c r="C66" s="75"/>
      <c r="D66" s="75"/>
      <c r="E66" s="75"/>
      <c r="F66" s="75"/>
      <c r="G66" s="75"/>
      <c r="H66" s="75"/>
      <c r="I66" s="75"/>
      <c r="J66" s="75" t="s">
        <v>20</v>
      </c>
    </row>
    <row r="67" spans="2:11" ht="29" x14ac:dyDescent="0.35">
      <c r="B67" s="71" t="s">
        <v>44</v>
      </c>
      <c r="C67" s="89" t="s">
        <v>44</v>
      </c>
      <c r="D67" s="81"/>
      <c r="E67" s="81"/>
      <c r="F67" s="81"/>
      <c r="G67" s="81"/>
      <c r="H67" s="81"/>
      <c r="I67" s="75"/>
      <c r="J67" s="81" t="s">
        <v>20</v>
      </c>
    </row>
    <row r="68" spans="2:11" x14ac:dyDescent="0.35">
      <c r="B68" s="23"/>
      <c r="C68" s="72" t="s">
        <v>92</v>
      </c>
      <c r="D68" s="84"/>
      <c r="E68" s="85"/>
      <c r="F68" s="85"/>
      <c r="G68" s="85"/>
      <c r="H68" s="85"/>
      <c r="I68" s="75"/>
      <c r="J68" s="73">
        <f>SUM(D68:H68)</f>
        <v>0</v>
      </c>
    </row>
    <row r="69" spans="2:11" x14ac:dyDescent="0.35">
      <c r="B69" s="23"/>
      <c r="C69" s="72"/>
      <c r="D69" s="84"/>
      <c r="E69" s="85"/>
      <c r="F69" s="85"/>
      <c r="G69" s="85"/>
      <c r="H69" s="85"/>
      <c r="I69" s="75"/>
      <c r="J69" s="73">
        <f t="shared" ref="J69" si="6">SUM(D69:H69)</f>
        <v>0</v>
      </c>
    </row>
    <row r="70" spans="2:11" x14ac:dyDescent="0.35">
      <c r="B70" s="24"/>
      <c r="C70" s="82" t="s">
        <v>21</v>
      </c>
      <c r="D70" s="83">
        <f>SUM(D68:D69)</f>
        <v>0</v>
      </c>
      <c r="E70" s="83">
        <f t="shared" ref="E70:H70" si="7">SUM(E68:E69)</f>
        <v>0</v>
      </c>
      <c r="F70" s="83">
        <f t="shared" si="7"/>
        <v>0</v>
      </c>
      <c r="G70" s="83">
        <f t="shared" si="7"/>
        <v>0</v>
      </c>
      <c r="H70" s="83">
        <f t="shared" si="7"/>
        <v>0</v>
      </c>
      <c r="I70" s="75"/>
      <c r="J70" s="83">
        <f>SUM(J68:J69)</f>
        <v>0</v>
      </c>
    </row>
    <row r="71" spans="2:11" ht="15" thickBot="1" x14ac:dyDescent="0.4">
      <c r="B71" s="6"/>
      <c r="D71"/>
      <c r="E71"/>
      <c r="H71"/>
      <c r="I71"/>
      <c r="J71" t="s">
        <v>20</v>
      </c>
    </row>
    <row r="72" spans="2:11" s="1" customFormat="1" ht="29.5" thickBot="1" x14ac:dyDescent="0.4">
      <c r="B72" s="19" t="s">
        <v>22</v>
      </c>
      <c r="C72" s="19"/>
      <c r="D72" s="20">
        <f>SUM(D70,D65)</f>
        <v>1909149</v>
      </c>
      <c r="E72" s="20">
        <f t="shared" ref="E72:J72" si="8">SUM(E70,E65)</f>
        <v>7744934.0800000001</v>
      </c>
      <c r="F72" s="20">
        <f t="shared" si="8"/>
        <v>8913205.8350000009</v>
      </c>
      <c r="G72" s="20">
        <f t="shared" si="8"/>
        <v>10186016.146775</v>
      </c>
      <c r="H72" s="20">
        <f t="shared" si="8"/>
        <v>8653695.2063121255</v>
      </c>
      <c r="I72" s="7"/>
      <c r="J72" s="20">
        <f t="shared" si="8"/>
        <v>37407000.268087126</v>
      </c>
    </row>
    <row r="73" spans="2:11" x14ac:dyDescent="0.35">
      <c r="B73" s="6"/>
    </row>
    <row r="74" spans="2:11" x14ac:dyDescent="0.35">
      <c r="B74" s="6"/>
    </row>
    <row r="75" spans="2:11" x14ac:dyDescent="0.35">
      <c r="B75" s="6"/>
    </row>
    <row r="76" spans="2:11" x14ac:dyDescent="0.35">
      <c r="B76" s="6"/>
    </row>
    <row r="77" spans="2:11" x14ac:dyDescent="0.35">
      <c r="B77" s="6"/>
    </row>
    <row r="78" spans="2:11" x14ac:dyDescent="0.35">
      <c r="B78" s="6"/>
    </row>
    <row r="79" spans="2:11" x14ac:dyDescent="0.35">
      <c r="B79" s="6"/>
    </row>
    <row r="80" spans="2:11" x14ac:dyDescent="0.35">
      <c r="B80" s="6"/>
    </row>
    <row r="81" spans="2:2" x14ac:dyDescent="0.35">
      <c r="B81" s="6"/>
    </row>
    <row r="82" spans="2:2" x14ac:dyDescent="0.35">
      <c r="B82" s="6"/>
    </row>
    <row r="83" spans="2:2" x14ac:dyDescent="0.35">
      <c r="B83" s="6"/>
    </row>
    <row r="84" spans="2:2" x14ac:dyDescent="0.35">
      <c r="B84" s="6"/>
    </row>
    <row r="85" spans="2:2" x14ac:dyDescent="0.35">
      <c r="B85" s="6"/>
    </row>
    <row r="86" spans="2:2" x14ac:dyDescent="0.35">
      <c r="B86" s="6"/>
    </row>
    <row r="87" spans="2:2" x14ac:dyDescent="0.35">
      <c r="B87" s="6"/>
    </row>
  </sheetData>
  <phoneticPr fontId="22" type="noConversion"/>
  <pageMargins left="0.7" right="0.7" top="0.75" bottom="0.75" header="0.3" footer="0.3"/>
  <pageSetup scale="9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/>
    </sheetView>
  </sheetViews>
  <sheetFormatPr defaultColWidth="9.1796875" defaultRowHeight="14.5" x14ac:dyDescent="0.35"/>
  <cols>
    <col min="1" max="1" width="3.1796875" customWidth="1"/>
    <col min="2" max="2" width="9.6328125" customWidth="1"/>
    <col min="3" max="3" width="44.453125" customWidth="1"/>
    <col min="4" max="4" width="12.81640625" style="6" customWidth="1"/>
    <col min="5" max="5" width="12.453125" style="2" customWidth="1"/>
    <col min="6" max="6" width="12.6328125" customWidth="1"/>
    <col min="7" max="7" width="12.81640625" customWidth="1"/>
    <col min="8" max="8" width="13.453125" style="2" customWidth="1"/>
    <col min="9" max="9" width="0.81640625" style="7" customWidth="1"/>
    <col min="10" max="10" width="14.453125" customWidth="1"/>
    <col min="11" max="11" width="10.1796875" customWidth="1"/>
  </cols>
  <sheetData>
    <row r="2" spans="2:39" ht="23.5" x14ac:dyDescent="0.55000000000000004">
      <c r="B2" s="30" t="s">
        <v>34</v>
      </c>
    </row>
    <row r="3" spans="2:39" x14ac:dyDescent="0.35">
      <c r="B3" s="5" t="s">
        <v>79</v>
      </c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3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3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3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3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3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3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3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3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3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3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3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3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3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35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35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3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35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35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35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35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35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35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35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x14ac:dyDescent="0.3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3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3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35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35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35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35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x14ac:dyDescent="0.35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35">
      <c r="B52" s="6"/>
      <c r="D52"/>
      <c r="E52"/>
      <c r="H52"/>
      <c r="I52"/>
      <c r="J52" t="s">
        <v>20</v>
      </c>
    </row>
    <row r="53" spans="2:10" x14ac:dyDescent="0.35">
      <c r="B53" s="22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5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35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" thickBot="1" x14ac:dyDescent="0.4">
      <c r="B57" s="6"/>
      <c r="D57"/>
      <c r="E57"/>
      <c r="H57"/>
      <c r="I57"/>
      <c r="J57" t="s">
        <v>20</v>
      </c>
    </row>
    <row r="58" spans="2:10" s="1" customFormat="1" ht="29.5" thickBot="1" x14ac:dyDescent="0.4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  <row r="73" spans="2:2" x14ac:dyDescent="0.35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defaultColWidth="9.1796875" defaultRowHeight="14.5" x14ac:dyDescent="0.35"/>
  <cols>
    <col min="1" max="1" width="3.1796875" customWidth="1"/>
    <col min="2" max="2" width="10.6328125" customWidth="1"/>
    <col min="3" max="3" width="45.453125" customWidth="1"/>
    <col min="4" max="4" width="12.6328125" style="6" customWidth="1"/>
    <col min="5" max="5" width="12.453125" style="2" customWidth="1"/>
    <col min="6" max="7" width="12.453125" customWidth="1"/>
    <col min="8" max="8" width="12.453125" style="2" customWidth="1"/>
    <col min="9" max="9" width="0.81640625" style="7" customWidth="1"/>
    <col min="10" max="10" width="13.453125" customWidth="1"/>
    <col min="11" max="11" width="10.1796875" customWidth="1"/>
  </cols>
  <sheetData>
    <row r="2" spans="2:39" ht="23.5" x14ac:dyDescent="0.55000000000000004">
      <c r="B2" s="30" t="s">
        <v>34</v>
      </c>
    </row>
    <row r="3" spans="2:39" x14ac:dyDescent="0.35">
      <c r="B3" s="65" t="s">
        <v>79</v>
      </c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3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3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3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35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3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3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3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35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x14ac:dyDescent="0.3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3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3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3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35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35">
      <c r="B52" s="6"/>
      <c r="D52"/>
      <c r="E52"/>
      <c r="H52"/>
      <c r="I52"/>
      <c r="J52" t="s">
        <v>20</v>
      </c>
    </row>
    <row r="53" spans="2:10" ht="29" x14ac:dyDescent="0.35">
      <c r="B53" s="71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3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 x14ac:dyDescent="0.4">
      <c r="B57" s="6"/>
      <c r="D57"/>
      <c r="E57"/>
      <c r="H57"/>
      <c r="I57"/>
      <c r="J57" t="s">
        <v>20</v>
      </c>
    </row>
    <row r="58" spans="2:10" s="1" customFormat="1" ht="29.5" thickBot="1" x14ac:dyDescent="0.4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  <row r="73" spans="2:2" x14ac:dyDescent="0.3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796875" defaultRowHeight="14.5" x14ac:dyDescent="0.35"/>
  <cols>
    <col min="1" max="1" width="3.1796875" customWidth="1"/>
    <col min="2" max="2" width="10" customWidth="1"/>
    <col min="3" max="3" width="46.81640625" customWidth="1"/>
    <col min="4" max="4" width="12.6328125" style="6" customWidth="1"/>
    <col min="5" max="5" width="12.453125" style="2" customWidth="1"/>
    <col min="6" max="6" width="12.81640625" customWidth="1"/>
    <col min="7" max="7" width="12.453125" customWidth="1"/>
    <col min="8" max="8" width="12.6328125" style="2" customWidth="1"/>
    <col min="9" max="9" width="0.81640625" style="7" customWidth="1"/>
    <col min="10" max="10" width="12.6328125" bestFit="1" customWidth="1"/>
    <col min="11" max="11" width="10.1796875" customWidth="1"/>
  </cols>
  <sheetData>
    <row r="2" spans="2:39" ht="23.5" x14ac:dyDescent="0.55000000000000004">
      <c r="B2" s="30" t="s">
        <v>34</v>
      </c>
    </row>
    <row r="3" spans="2:39" x14ac:dyDescent="0.35">
      <c r="B3" s="65" t="s">
        <v>79</v>
      </c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3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3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5">
      <c r="B19" s="23"/>
      <c r="C19" s="29"/>
      <c r="D19" s="15" t="s">
        <v>40</v>
      </c>
      <c r="E19" s="11" t="s">
        <v>40</v>
      </c>
      <c r="F19" s="11" t="s">
        <v>40</v>
      </c>
      <c r="G19" s="11"/>
      <c r="H19" s="11"/>
      <c r="J19" s="15">
        <f t="shared" si="3"/>
        <v>0</v>
      </c>
    </row>
    <row r="20" spans="2:10" x14ac:dyDescent="0.3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3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3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5">
      <c r="B41" s="23"/>
      <c r="C41" s="9" t="s">
        <v>45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5">
      <c r="B42" s="23"/>
      <c r="C42" s="14" t="s">
        <v>46</v>
      </c>
      <c r="D42" s="13" t="s">
        <v>36</v>
      </c>
      <c r="E42" s="10"/>
      <c r="F42" s="10"/>
      <c r="G42" s="10"/>
      <c r="H42" s="10"/>
      <c r="J42" s="15"/>
    </row>
    <row r="43" spans="2:10" x14ac:dyDescent="0.3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3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3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35">
      <c r="B51" s="6"/>
      <c r="D51"/>
      <c r="E51"/>
      <c r="H51"/>
      <c r="I51"/>
      <c r="J51" t="s">
        <v>20</v>
      </c>
    </row>
    <row r="52" spans="2:10" ht="29" x14ac:dyDescent="0.35">
      <c r="B52" s="71" t="s">
        <v>44</v>
      </c>
      <c r="C52" s="17" t="s">
        <v>44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 x14ac:dyDescent="0.4">
      <c r="B56" s="6"/>
      <c r="D56"/>
      <c r="E56"/>
      <c r="H56"/>
      <c r="I56"/>
      <c r="J56" t="s">
        <v>20</v>
      </c>
    </row>
    <row r="57" spans="2:10" s="1" customFormat="1" ht="29.5" thickBot="1" x14ac:dyDescent="0.4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35">
      <c r="B58" s="6"/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796875" defaultRowHeight="14.5" x14ac:dyDescent="0.35"/>
  <cols>
    <col min="1" max="1" width="3.1796875" customWidth="1"/>
    <col min="2" max="2" width="11.1796875" customWidth="1"/>
    <col min="3" max="3" width="46.453125" customWidth="1"/>
    <col min="4" max="4" width="13.36328125" style="6" customWidth="1"/>
    <col min="5" max="5" width="13.1796875" style="2" customWidth="1"/>
    <col min="6" max="7" width="13.1796875" customWidth="1"/>
    <col min="8" max="8" width="12.81640625" style="2" customWidth="1"/>
    <col min="9" max="9" width="0.81640625" style="7" customWidth="1"/>
    <col min="10" max="10" width="14.453125" customWidth="1"/>
    <col min="11" max="11" width="10.1796875" customWidth="1"/>
  </cols>
  <sheetData>
    <row r="2" spans="2:39" ht="23.5" x14ac:dyDescent="0.55000000000000004">
      <c r="B2" s="30" t="s">
        <v>34</v>
      </c>
    </row>
    <row r="3" spans="2:39" x14ac:dyDescent="0.35">
      <c r="B3" s="65" t="s">
        <v>79</v>
      </c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3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3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3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3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5">
      <c r="B42" s="23"/>
      <c r="C42" s="14" t="s">
        <v>43</v>
      </c>
      <c r="D42" s="13" t="s">
        <v>36</v>
      </c>
      <c r="E42" s="10"/>
      <c r="F42" s="10"/>
      <c r="G42" s="10"/>
      <c r="H42" s="10"/>
      <c r="J42" s="15"/>
    </row>
    <row r="43" spans="2:10" x14ac:dyDescent="0.3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3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3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35">
      <c r="B51" s="6"/>
      <c r="D51"/>
      <c r="E51"/>
      <c r="H51"/>
      <c r="I51"/>
      <c r="J51" t="s">
        <v>20</v>
      </c>
    </row>
    <row r="52" spans="2:10" ht="29" x14ac:dyDescent="0.35">
      <c r="B52" s="71" t="s">
        <v>44</v>
      </c>
      <c r="C52" s="17" t="s">
        <v>44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 x14ac:dyDescent="0.4">
      <c r="B56" s="6"/>
      <c r="D56"/>
      <c r="E56"/>
      <c r="H56"/>
      <c r="I56"/>
      <c r="J56" t="s">
        <v>20</v>
      </c>
    </row>
    <row r="57" spans="2:10" s="1" customFormat="1" ht="29.5" thickBot="1" x14ac:dyDescent="0.4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35">
      <c r="B58" s="6"/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zoomScale="85" zoomScaleNormal="85" workbookViewId="0">
      <selection activeCell="N37" sqref="N37"/>
    </sheetView>
  </sheetViews>
  <sheetFormatPr defaultColWidth="9.1796875" defaultRowHeight="14.5" x14ac:dyDescent="0.35"/>
  <cols>
    <col min="1" max="1" width="3.1796875" customWidth="1"/>
    <col min="2" max="2" width="12.1796875" customWidth="1"/>
    <col min="3" max="3" width="52.81640625" customWidth="1"/>
    <col min="4" max="4" width="12.453125" style="6" customWidth="1"/>
    <col min="5" max="5" width="12.453125" style="2" customWidth="1"/>
    <col min="6" max="6" width="12.453125" customWidth="1"/>
    <col min="7" max="7" width="13" customWidth="1"/>
    <col min="8" max="8" width="12.453125" style="2" customWidth="1"/>
    <col min="9" max="9" width="1.6328125" style="7" customWidth="1"/>
    <col min="10" max="10" width="14.453125" customWidth="1"/>
    <col min="11" max="11" width="10.1796875" customWidth="1"/>
  </cols>
  <sheetData>
    <row r="2" spans="2:39" ht="23.5" x14ac:dyDescent="0.55000000000000004">
      <c r="B2" s="30" t="s">
        <v>34</v>
      </c>
    </row>
    <row r="3" spans="2:39" x14ac:dyDescent="0.35">
      <c r="B3" s="5"/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23"/>
      <c r="C8" s="25" t="s">
        <v>47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29" x14ac:dyDescent="0.35">
      <c r="B9" s="23"/>
      <c r="C9" s="25" t="s">
        <v>48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/>
    </row>
    <row r="11" spans="2:39" x14ac:dyDescent="0.3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3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35">
      <c r="B13" s="23"/>
      <c r="C13" s="25" t="s">
        <v>49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3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35">
      <c r="B18" s="23"/>
      <c r="C18" s="29" t="s">
        <v>50</v>
      </c>
      <c r="D18" s="15" t="s">
        <v>40</v>
      </c>
      <c r="E18" s="11" t="s">
        <v>40</v>
      </c>
      <c r="F18" s="11" t="s">
        <v>40</v>
      </c>
      <c r="G18" s="11"/>
      <c r="H18" s="11"/>
      <c r="J18" s="15"/>
    </row>
    <row r="19" spans="2:10" x14ac:dyDescent="0.35">
      <c r="B19" s="23"/>
      <c r="C19" s="29" t="s">
        <v>51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35">
      <c r="B20" s="23"/>
      <c r="C20" s="29" t="s">
        <v>52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35">
      <c r="B21" s="23"/>
      <c r="C21" s="25" t="s">
        <v>53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35">
      <c r="B22" s="23"/>
      <c r="C22" s="29" t="s">
        <v>54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35">
      <c r="B23" s="23"/>
      <c r="C23" s="29" t="s">
        <v>55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35">
      <c r="B24" s="23"/>
      <c r="C24" s="29" t="s">
        <v>56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x14ac:dyDescent="0.35">
      <c r="B25" s="23"/>
      <c r="C25" s="25" t="s">
        <v>57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3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35">
      <c r="B27" s="23"/>
      <c r="C27" s="14" t="s">
        <v>39</v>
      </c>
      <c r="D27" s="15"/>
      <c r="E27" s="10"/>
      <c r="F27" s="10"/>
      <c r="G27" s="10"/>
      <c r="H27" s="10"/>
      <c r="J27" s="15" t="s">
        <v>20</v>
      </c>
    </row>
    <row r="28" spans="2:10" x14ac:dyDescent="0.35">
      <c r="B28" s="23"/>
      <c r="C28" s="25" t="s">
        <v>58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35">
      <c r="B29" s="23" t="s">
        <v>40</v>
      </c>
      <c r="C29" s="28" t="s">
        <v>40</v>
      </c>
      <c r="D29" s="13" t="s">
        <v>36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3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35">
      <c r="B31" s="23"/>
      <c r="C31" s="14" t="s">
        <v>41</v>
      </c>
      <c r="D31" s="13" t="s">
        <v>36</v>
      </c>
      <c r="E31" s="10"/>
      <c r="F31" s="10"/>
      <c r="G31" s="10"/>
      <c r="H31" s="10"/>
      <c r="J31" s="15"/>
    </row>
    <row r="32" spans="2:10" x14ac:dyDescent="0.35">
      <c r="B32" s="23"/>
      <c r="C32" s="25" t="s">
        <v>59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3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3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35">
      <c r="B35" s="23"/>
      <c r="C35" s="14" t="s">
        <v>42</v>
      </c>
      <c r="D35" s="13" t="s">
        <v>36</v>
      </c>
      <c r="E35" s="10"/>
      <c r="F35" s="10"/>
      <c r="G35" s="10"/>
      <c r="H35" s="10"/>
      <c r="J35" s="15"/>
    </row>
    <row r="36" spans="2:10" ht="58" x14ac:dyDescent="0.35">
      <c r="B36" s="23"/>
      <c r="C36" s="25" t="s">
        <v>60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58" x14ac:dyDescent="0.35">
      <c r="B37" s="23"/>
      <c r="C37" s="25" t="s">
        <v>61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58" x14ac:dyDescent="0.35">
      <c r="B38" s="23"/>
      <c r="C38" s="25" t="s">
        <v>62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3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3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35">
      <c r="B41" s="23"/>
      <c r="C41" s="14" t="s">
        <v>43</v>
      </c>
      <c r="D41" s="13" t="s">
        <v>36</v>
      </c>
      <c r="E41" s="10"/>
      <c r="F41" s="10"/>
      <c r="G41" s="10"/>
      <c r="H41" s="10"/>
      <c r="J41" s="15"/>
    </row>
    <row r="42" spans="2:10" x14ac:dyDescent="0.35">
      <c r="B42" s="23"/>
      <c r="C42" s="25" t="s">
        <v>63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29" x14ac:dyDescent="0.35">
      <c r="B43" s="23"/>
      <c r="C43" s="25" t="s">
        <v>64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3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3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3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35">
      <c r="B47" s="6"/>
      <c r="D47"/>
      <c r="E47"/>
      <c r="H47"/>
      <c r="I47"/>
      <c r="J47" t="s">
        <v>20</v>
      </c>
    </row>
    <row r="48" spans="2:10" x14ac:dyDescent="0.35">
      <c r="B48" s="22" t="s">
        <v>44</v>
      </c>
      <c r="C48" s="17" t="s">
        <v>44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3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3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3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" thickBot="1" x14ac:dyDescent="0.4">
      <c r="B52" s="6"/>
      <c r="D52"/>
      <c r="E52"/>
      <c r="H52"/>
      <c r="I52"/>
      <c r="J52" t="s">
        <v>20</v>
      </c>
    </row>
    <row r="53" spans="2:10" s="1" customFormat="1" ht="29.5" thickBot="1" x14ac:dyDescent="0.4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35">
      <c r="B54" s="6"/>
    </row>
    <row r="55" spans="2:10" x14ac:dyDescent="0.35">
      <c r="B55" s="6"/>
    </row>
    <row r="56" spans="2:10" x14ac:dyDescent="0.35">
      <c r="B56" s="6"/>
    </row>
    <row r="57" spans="2:10" x14ac:dyDescent="0.35">
      <c r="B57" s="6"/>
    </row>
    <row r="58" spans="2:10" x14ac:dyDescent="0.35">
      <c r="B58" s="6"/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24" sqref="C24"/>
    </sheetView>
  </sheetViews>
  <sheetFormatPr defaultColWidth="9.1796875" defaultRowHeight="14.5" x14ac:dyDescent="0.35"/>
  <cols>
    <col min="1" max="1" width="3.1796875" customWidth="1"/>
    <col min="2" max="2" width="12.1796875" customWidth="1"/>
    <col min="3" max="3" width="52.81640625" customWidth="1"/>
    <col min="4" max="4" width="12.81640625" style="6" customWidth="1"/>
    <col min="5" max="5" width="12.453125" style="2" customWidth="1"/>
    <col min="6" max="6" width="12.6328125" customWidth="1"/>
    <col min="7" max="7" width="12.81640625" customWidth="1"/>
    <col min="8" max="8" width="13.453125" style="2" customWidth="1"/>
    <col min="9" max="9" width="0.81640625" style="7" customWidth="1"/>
    <col min="10" max="10" width="14.453125" customWidth="1"/>
    <col min="11" max="11" width="10.1796875" customWidth="1"/>
  </cols>
  <sheetData>
    <row r="2" spans="2:39" ht="23.5" x14ac:dyDescent="0.55000000000000004">
      <c r="B2" s="30" t="s">
        <v>34</v>
      </c>
    </row>
    <row r="3" spans="2:39" x14ac:dyDescent="0.35">
      <c r="B3" s="5"/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23"/>
      <c r="C8" s="25" t="s">
        <v>47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3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3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35">
      <c r="B13" s="23"/>
      <c r="C13" s="25" t="s">
        <v>49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3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35">
      <c r="B18" s="23"/>
      <c r="C18" s="25" t="s">
        <v>65</v>
      </c>
      <c r="D18" s="13"/>
      <c r="E18" s="10"/>
      <c r="F18" s="10"/>
      <c r="G18" s="10"/>
      <c r="H18" s="10"/>
      <c r="J18" s="15" t="s">
        <v>36</v>
      </c>
    </row>
    <row r="19" spans="2:10" x14ac:dyDescent="0.35">
      <c r="B19" s="23"/>
      <c r="C19" s="29" t="s">
        <v>50</v>
      </c>
      <c r="D19" s="15" t="s">
        <v>40</v>
      </c>
      <c r="E19" s="11" t="s">
        <v>40</v>
      </c>
      <c r="F19" s="11" t="s">
        <v>40</v>
      </c>
      <c r="G19" s="11"/>
      <c r="H19" s="11"/>
      <c r="J19" s="15"/>
    </row>
    <row r="20" spans="2:10" x14ac:dyDescent="0.35">
      <c r="B20" s="23"/>
      <c r="C20" s="29" t="s">
        <v>51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5">
      <c r="B21" s="23"/>
      <c r="C21" s="29" t="s">
        <v>52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35">
      <c r="B22" s="23"/>
      <c r="C22" s="25" t="s">
        <v>53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35">
      <c r="B23" s="23"/>
      <c r="C23" s="29" t="s">
        <v>54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35">
      <c r="B24" s="23"/>
      <c r="C24" s="29" t="s">
        <v>55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35">
      <c r="B25" s="23"/>
      <c r="C25" s="29" t="s">
        <v>56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35">
      <c r="B26" s="23"/>
      <c r="C26" s="25" t="s">
        <v>57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3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3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35">
      <c r="B33" s="23"/>
      <c r="C33" s="25" t="s">
        <v>66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3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3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3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3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3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35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3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3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35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ht="43.5" x14ac:dyDescent="0.35">
      <c r="B44" s="23"/>
      <c r="C44" s="25" t="s">
        <v>67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58" x14ac:dyDescent="0.35">
      <c r="B45" s="23"/>
      <c r="C45" s="25" t="s">
        <v>68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87" x14ac:dyDescent="0.35">
      <c r="B46" s="23"/>
      <c r="C46" s="25" t="s">
        <v>69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3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3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35">
      <c r="B52" s="6"/>
      <c r="D52"/>
      <c r="E52"/>
      <c r="H52"/>
      <c r="I52"/>
      <c r="J52" t="s">
        <v>20</v>
      </c>
    </row>
    <row r="53" spans="2:10" x14ac:dyDescent="0.35">
      <c r="B53" s="22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3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 x14ac:dyDescent="0.4">
      <c r="B57" s="6"/>
      <c r="D57"/>
      <c r="E57"/>
      <c r="H57"/>
      <c r="I57"/>
      <c r="J57" t="s">
        <v>20</v>
      </c>
    </row>
    <row r="58" spans="2:10" s="1" customFormat="1" ht="29.5" thickBot="1" x14ac:dyDescent="0.4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  <row r="73" spans="2:2" x14ac:dyDescent="0.3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2024-04-02T00:49:43Z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