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filterPrivacy="1" codeName="ThisWorkbook" defaultThemeVersion="166925"/>
  <xr:revisionPtr revIDLastSave="758" documentId="8_{C5630D79-1EE9-40AD-8786-6A1B304D2E56}" xr6:coauthVersionLast="47" xr6:coauthVersionMax="47" xr10:uidLastSave="{19B94C7A-A1F8-4FB7-90FA-93A41FD87C13}"/>
  <bookViews>
    <workbookView xWindow="-103" yWindow="-103" windowWidth="16663" windowHeight="8863" tabRatio="979" firstSheet="1" activeTab="1" xr2:uid="{AAC398A2-E95D-4231-A920-55B8B1C73F3F}"/>
  </bookViews>
  <sheets>
    <sheet name="Overview" sheetId="26" r:id="rId1"/>
    <sheet name="Consolidated Budget" sheetId="30" r:id="rId2"/>
    <sheet name="Measure 1 Budget" sheetId="16" r:id="rId3"/>
    <sheet name="Measure 2 Budget" sheetId="27" r:id="rId4"/>
    <sheet name="Measure 3 Budget" sheetId="28" r:id="rId5"/>
  </sheets>
  <definedNames>
    <definedName name="_xlnm._FilterDatabase" localSheetId="1" hidden="1">'Consolidated Budget'!#REF!</definedName>
    <definedName name="_xlnm._FilterDatabase" localSheetId="2" hidden="1">'Measure 1 Budget'!#REF!</definedName>
    <definedName name="_xlnm._FilterDatabase" localSheetId="3" hidden="1">'Measure 2 Budget'!#REF!</definedName>
    <definedName name="_xlnm._FilterDatabase" localSheetId="4" hidden="1">'Measure 3 Budget'!#REF!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61" i="16" l="1"/>
  <c r="F61" i="16"/>
  <c r="E61" i="16"/>
  <c r="D61" i="16"/>
  <c r="J55" i="16"/>
  <c r="E50" i="27" l="1"/>
  <c r="F50" i="27"/>
  <c r="G50" i="27"/>
  <c r="H50" i="27"/>
  <c r="D50" i="27"/>
  <c r="D46" i="28"/>
  <c r="D15" i="28"/>
  <c r="J13" i="28"/>
  <c r="E46" i="28"/>
  <c r="F46" i="28"/>
  <c r="G46" i="28"/>
  <c r="H46" i="28"/>
  <c r="G42" i="28"/>
  <c r="F42" i="28"/>
  <c r="E42" i="28"/>
  <c r="D42" i="28"/>
  <c r="H42" i="28"/>
  <c r="J42" i="28"/>
  <c r="J57" i="16"/>
  <c r="G57" i="16"/>
  <c r="F57" i="16"/>
  <c r="E57" i="16"/>
  <c r="D57" i="16"/>
  <c r="H57" i="16"/>
  <c r="D37" i="28"/>
  <c r="D52" i="16" l="1"/>
  <c r="G51" i="16"/>
  <c r="H51" i="16" s="1"/>
  <c r="F51" i="16"/>
  <c r="E51" i="16"/>
  <c r="D51" i="16"/>
  <c r="D36" i="28"/>
  <c r="J51" i="16" l="1"/>
  <c r="D8" i="28" l="1"/>
  <c r="D8" i="27"/>
  <c r="D10" i="16"/>
  <c r="D9" i="28"/>
  <c r="D11" i="28" s="1"/>
  <c r="J14" i="27"/>
  <c r="J13" i="27"/>
  <c r="J12" i="27"/>
  <c r="J11" i="27"/>
  <c r="J9" i="27"/>
  <c r="D8" i="16"/>
  <c r="D11" i="16"/>
  <c r="E11" i="16" s="1"/>
  <c r="F11" i="16" s="1"/>
  <c r="E10" i="16"/>
  <c r="F10" i="16" s="1"/>
  <c r="D9" i="16"/>
  <c r="E9" i="16" s="1"/>
  <c r="F9" i="16" s="1"/>
  <c r="G9" i="16" s="1"/>
  <c r="H9" i="16" s="1"/>
  <c r="E8" i="16"/>
  <c r="F8" i="16" s="1"/>
  <c r="G8" i="16" s="1"/>
  <c r="D55" i="16"/>
  <c r="E55" i="16" s="1"/>
  <c r="D32" i="27"/>
  <c r="E9" i="28" l="1"/>
  <c r="E8" i="28"/>
  <c r="D10" i="27"/>
  <c r="E8" i="27"/>
  <c r="E10" i="27" s="1"/>
  <c r="F8" i="27"/>
  <c r="F10" i="27" s="1"/>
  <c r="D12" i="16"/>
  <c r="G11" i="16"/>
  <c r="H11" i="16" s="1"/>
  <c r="F12" i="16"/>
  <c r="G10" i="16"/>
  <c r="H10" i="16" s="1"/>
  <c r="E12" i="16"/>
  <c r="J9" i="16"/>
  <c r="H8" i="16"/>
  <c r="F55" i="16"/>
  <c r="G55" i="16" s="1"/>
  <c r="H55" i="16" s="1"/>
  <c r="F9" i="28" l="1"/>
  <c r="G9" i="28" s="1"/>
  <c r="H9" i="28" s="1"/>
  <c r="F8" i="28"/>
  <c r="E11" i="28"/>
  <c r="G8" i="27"/>
  <c r="G10" i="27" s="1"/>
  <c r="H12" i="16"/>
  <c r="J10" i="16"/>
  <c r="G12" i="16"/>
  <c r="J11" i="16"/>
  <c r="J9" i="28" l="1"/>
  <c r="G8" i="28"/>
  <c r="F11" i="28"/>
  <c r="H8" i="27"/>
  <c r="H10" i="27" s="1"/>
  <c r="J10" i="27" s="1"/>
  <c r="H8" i="28" l="1"/>
  <c r="H11" i="28" s="1"/>
  <c r="G11" i="28"/>
  <c r="J11" i="28" s="1"/>
  <c r="J8" i="27"/>
  <c r="D45" i="16" l="1"/>
  <c r="D46" i="16"/>
  <c r="G35" i="27" l="1"/>
  <c r="F35" i="27"/>
  <c r="E35" i="27"/>
  <c r="H35" i="27"/>
  <c r="J32" i="27"/>
  <c r="D31" i="27"/>
  <c r="J31" i="27" s="1"/>
  <c r="D29" i="27"/>
  <c r="J29" i="27" s="1"/>
  <c r="D30" i="27"/>
  <c r="J30" i="27" s="1"/>
  <c r="D28" i="27"/>
  <c r="J28" i="27" s="1"/>
  <c r="J33" i="27"/>
  <c r="D27" i="27"/>
  <c r="J27" i="27" s="1"/>
  <c r="D26" i="27"/>
  <c r="J23" i="27"/>
  <c r="D35" i="28"/>
  <c r="E35" i="28" s="1"/>
  <c r="F35" i="28" s="1"/>
  <c r="G35" i="28" s="1"/>
  <c r="H35" i="28" s="1"/>
  <c r="E37" i="28"/>
  <c r="E36" i="28"/>
  <c r="D39" i="28"/>
  <c r="E39" i="28" s="1"/>
  <c r="F39" i="28" s="1"/>
  <c r="G39" i="28" s="1"/>
  <c r="H39" i="28" s="1"/>
  <c r="D38" i="28"/>
  <c r="E38" i="28" s="1"/>
  <c r="F38" i="28" s="1"/>
  <c r="G38" i="28" s="1"/>
  <c r="H38" i="28" s="1"/>
  <c r="E33" i="16"/>
  <c r="F33" i="16" s="1"/>
  <c r="G33" i="16" s="1"/>
  <c r="H33" i="16" s="1"/>
  <c r="D54" i="16"/>
  <c r="E54" i="16" s="1"/>
  <c r="F54" i="16" s="1"/>
  <c r="G54" i="16" s="1"/>
  <c r="H54" i="16" s="1"/>
  <c r="D44" i="16"/>
  <c r="E44" i="16" s="1"/>
  <c r="D43" i="16"/>
  <c r="E43" i="16" s="1"/>
  <c r="F43" i="16" s="1"/>
  <c r="D42" i="16"/>
  <c r="E42" i="16" s="1"/>
  <c r="F42" i="16" s="1"/>
  <c r="G42" i="16" s="1"/>
  <c r="H42" i="16" s="1"/>
  <c r="D53" i="16"/>
  <c r="E53" i="16" s="1"/>
  <c r="E52" i="16"/>
  <c r="F52" i="16" s="1"/>
  <c r="G52" i="16" s="1"/>
  <c r="H52" i="16" s="1"/>
  <c r="E46" i="16"/>
  <c r="F46" i="16" s="1"/>
  <c r="D40" i="16"/>
  <c r="E56" i="16"/>
  <c r="F56" i="16" s="1"/>
  <c r="D50" i="16"/>
  <c r="E50" i="16" s="1"/>
  <c r="F50" i="16" s="1"/>
  <c r="G50" i="16" s="1"/>
  <c r="H50" i="16" s="1"/>
  <c r="D49" i="16"/>
  <c r="E49" i="16" s="1"/>
  <c r="D48" i="16"/>
  <c r="D47" i="16"/>
  <c r="E47" i="16" s="1"/>
  <c r="F47" i="16" s="1"/>
  <c r="G47" i="16" s="1"/>
  <c r="H47" i="16" s="1"/>
  <c r="E45" i="16"/>
  <c r="D41" i="16"/>
  <c r="D39" i="16"/>
  <c r="E39" i="16" s="1"/>
  <c r="F39" i="16" s="1"/>
  <c r="G39" i="16" s="1"/>
  <c r="H39" i="16" s="1"/>
  <c r="F37" i="28" l="1"/>
  <c r="G37" i="28" s="1"/>
  <c r="H37" i="28" s="1"/>
  <c r="J37" i="28" s="1"/>
  <c r="F36" i="28"/>
  <c r="G36" i="28" s="1"/>
  <c r="H36" i="28" s="1"/>
  <c r="D35" i="27"/>
  <c r="J26" i="27"/>
  <c r="G43" i="16"/>
  <c r="H43" i="16" s="1"/>
  <c r="F44" i="16"/>
  <c r="G44" i="16" s="1"/>
  <c r="H44" i="16" s="1"/>
  <c r="J42" i="16"/>
  <c r="J52" i="16"/>
  <c r="G46" i="16"/>
  <c r="H46" i="16" s="1"/>
  <c r="E40" i="16"/>
  <c r="F40" i="16" s="1"/>
  <c r="G40" i="16" s="1"/>
  <c r="H40" i="16" s="1"/>
  <c r="J54" i="16"/>
  <c r="F53" i="16"/>
  <c r="G53" i="16" s="1"/>
  <c r="H53" i="16" s="1"/>
  <c r="G56" i="16"/>
  <c r="H56" i="16" s="1"/>
  <c r="J50" i="16"/>
  <c r="F45" i="16"/>
  <c r="G45" i="16" s="1"/>
  <c r="H45" i="16" s="1"/>
  <c r="E41" i="16"/>
  <c r="F41" i="16" s="1"/>
  <c r="G41" i="16" s="1"/>
  <c r="H41" i="16" s="1"/>
  <c r="F49" i="16"/>
  <c r="G49" i="16" s="1"/>
  <c r="H49" i="16" s="1"/>
  <c r="E48" i="16"/>
  <c r="F48" i="16" s="1"/>
  <c r="G48" i="16" s="1"/>
  <c r="H48" i="16" s="1"/>
  <c r="J47" i="16"/>
  <c r="J36" i="28" l="1"/>
  <c r="J44" i="16"/>
  <c r="J43" i="16"/>
  <c r="J46" i="16"/>
  <c r="J40" i="16"/>
  <c r="J56" i="16"/>
  <c r="J45" i="16"/>
  <c r="J53" i="16"/>
  <c r="J49" i="16"/>
  <c r="J41" i="16"/>
  <c r="J48" i="16"/>
  <c r="J22" i="27" l="1"/>
  <c r="J24" i="27" s="1"/>
  <c r="J13" i="16"/>
  <c r="J21" i="16"/>
  <c r="J8" i="16"/>
  <c r="J12" i="16"/>
  <c r="I50" i="28"/>
  <c r="J47" i="28"/>
  <c r="J41" i="28"/>
  <c r="J40" i="28"/>
  <c r="J39" i="28"/>
  <c r="J38" i="28"/>
  <c r="J35" i="28"/>
  <c r="H33" i="28"/>
  <c r="G33" i="28"/>
  <c r="F33" i="28"/>
  <c r="E33" i="28"/>
  <c r="D33" i="28"/>
  <c r="J32" i="28"/>
  <c r="H30" i="28"/>
  <c r="G30" i="28"/>
  <c r="F30" i="28"/>
  <c r="E30" i="28"/>
  <c r="D30" i="28"/>
  <c r="J29" i="28"/>
  <c r="J28" i="28"/>
  <c r="H26" i="28"/>
  <c r="G26" i="28"/>
  <c r="F26" i="28"/>
  <c r="E26" i="28"/>
  <c r="D26" i="28"/>
  <c r="J25" i="28"/>
  <c r="J24" i="28"/>
  <c r="H22" i="28"/>
  <c r="G22" i="28"/>
  <c r="F22" i="28"/>
  <c r="E22" i="28"/>
  <c r="D22" i="28"/>
  <c r="J21" i="28"/>
  <c r="J20" i="28"/>
  <c r="I18" i="28"/>
  <c r="J17" i="28"/>
  <c r="J16" i="28"/>
  <c r="I13" i="28"/>
  <c r="H13" i="28"/>
  <c r="G13" i="28"/>
  <c r="F13" i="28"/>
  <c r="E13" i="28"/>
  <c r="D13" i="28"/>
  <c r="J12" i="28"/>
  <c r="J8" i="28"/>
  <c r="I54" i="27"/>
  <c r="J51" i="27"/>
  <c r="H46" i="27"/>
  <c r="G46" i="27"/>
  <c r="F46" i="27"/>
  <c r="E46" i="27"/>
  <c r="D46" i="27"/>
  <c r="J45" i="27"/>
  <c r="J44" i="27"/>
  <c r="H42" i="27"/>
  <c r="G42" i="27"/>
  <c r="F42" i="27"/>
  <c r="E42" i="27"/>
  <c r="D42" i="27"/>
  <c r="J41" i="27"/>
  <c r="H39" i="27"/>
  <c r="G39" i="27"/>
  <c r="F39" i="27"/>
  <c r="E39" i="27"/>
  <c r="D39" i="27"/>
  <c r="J38" i="27"/>
  <c r="J37" i="27"/>
  <c r="J34" i="27"/>
  <c r="J35" i="27" s="1"/>
  <c r="H24" i="27"/>
  <c r="G24" i="27"/>
  <c r="F24" i="27"/>
  <c r="E24" i="27"/>
  <c r="D24" i="27"/>
  <c r="I20" i="27"/>
  <c r="J19" i="27"/>
  <c r="J18" i="27"/>
  <c r="I15" i="27"/>
  <c r="H15" i="27"/>
  <c r="G15" i="27"/>
  <c r="F15" i="27"/>
  <c r="E15" i="27"/>
  <c r="D15" i="27"/>
  <c r="J62" i="16"/>
  <c r="E37" i="16"/>
  <c r="F37" i="16"/>
  <c r="G37" i="16"/>
  <c r="H37" i="16"/>
  <c r="D37" i="16"/>
  <c r="J36" i="16"/>
  <c r="E31" i="16"/>
  <c r="F31" i="16"/>
  <c r="G31" i="16"/>
  <c r="H31" i="16"/>
  <c r="D31" i="16"/>
  <c r="J29" i="16"/>
  <c r="J30" i="16"/>
  <c r="J33" i="16"/>
  <c r="J34" i="16"/>
  <c r="J35" i="16"/>
  <c r="J39" i="16"/>
  <c r="E27" i="16"/>
  <c r="F27" i="16"/>
  <c r="G27" i="16"/>
  <c r="H27" i="16"/>
  <c r="D27" i="16"/>
  <c r="J26" i="16"/>
  <c r="J25" i="16"/>
  <c r="E23" i="16"/>
  <c r="F23" i="16"/>
  <c r="G23" i="16"/>
  <c r="H23" i="16"/>
  <c r="D23" i="16"/>
  <c r="J22" i="16"/>
  <c r="E14" i="16"/>
  <c r="F14" i="16"/>
  <c r="G14" i="16"/>
  <c r="H14" i="16"/>
  <c r="D14" i="16"/>
  <c r="J17" i="16"/>
  <c r="J18" i="16"/>
  <c r="F13" i="30" l="1"/>
  <c r="D13" i="30"/>
  <c r="E15" i="28"/>
  <c r="F15" i="28"/>
  <c r="G15" i="28"/>
  <c r="H15" i="28"/>
  <c r="H18" i="28" s="1"/>
  <c r="G17" i="27"/>
  <c r="G20" i="27" s="1"/>
  <c r="G52" i="27" s="1"/>
  <c r="E17" i="27"/>
  <c r="D17" i="27"/>
  <c r="F17" i="27"/>
  <c r="F20" i="27" s="1"/>
  <c r="H17" i="27"/>
  <c r="G9" i="30"/>
  <c r="G10" i="30"/>
  <c r="H12" i="30"/>
  <c r="F11" i="30"/>
  <c r="G16" i="16"/>
  <c r="G19" i="16" s="1"/>
  <c r="G63" i="16" s="1"/>
  <c r="H16" i="16"/>
  <c r="H19" i="16" s="1"/>
  <c r="H61" i="16" s="1"/>
  <c r="H63" i="16" s="1"/>
  <c r="F16" i="16"/>
  <c r="F19" i="16" s="1"/>
  <c r="F63" i="16" s="1"/>
  <c r="E16" i="16"/>
  <c r="E19" i="16" s="1"/>
  <c r="E63" i="16" s="1"/>
  <c r="D16" i="16"/>
  <c r="D19" i="16" s="1"/>
  <c r="F9" i="30"/>
  <c r="G11" i="30"/>
  <c r="H11" i="30"/>
  <c r="G13" i="30"/>
  <c r="D12" i="30"/>
  <c r="D10" i="30"/>
  <c r="H9" i="30"/>
  <c r="E10" i="30"/>
  <c r="H10" i="30"/>
  <c r="E9" i="30"/>
  <c r="E11" i="30"/>
  <c r="F10" i="30"/>
  <c r="H13" i="30"/>
  <c r="D11" i="30"/>
  <c r="F12" i="30"/>
  <c r="E12" i="30"/>
  <c r="D9" i="30"/>
  <c r="G12" i="30"/>
  <c r="E13" i="30"/>
  <c r="F7" i="30"/>
  <c r="G7" i="30"/>
  <c r="H20" i="27"/>
  <c r="H52" i="27" s="1"/>
  <c r="H7" i="30"/>
  <c r="D20" i="27"/>
  <c r="D7" i="30"/>
  <c r="E20" i="27"/>
  <c r="E52" i="27" s="1"/>
  <c r="E7" i="30"/>
  <c r="J15" i="27"/>
  <c r="J39" i="27"/>
  <c r="J42" i="27"/>
  <c r="J46" i="27"/>
  <c r="J23" i="16"/>
  <c r="J31" i="16"/>
  <c r="J27" i="16"/>
  <c r="J37" i="16"/>
  <c r="J33" i="28"/>
  <c r="J26" i="28"/>
  <c r="J30" i="28"/>
  <c r="J22" i="28"/>
  <c r="J14" i="16"/>
  <c r="E58" i="16"/>
  <c r="J15" i="28" l="1"/>
  <c r="H48" i="28"/>
  <c r="H16" i="30" s="1"/>
  <c r="J50" i="27"/>
  <c r="F52" i="27"/>
  <c r="J17" i="27"/>
  <c r="J20" i="27" s="1"/>
  <c r="H58" i="16"/>
  <c r="H65" i="16" s="1"/>
  <c r="G58" i="16"/>
  <c r="G65" i="16" s="1"/>
  <c r="J18" i="28"/>
  <c r="D18" i="28"/>
  <c r="G18" i="28"/>
  <c r="F18" i="28"/>
  <c r="H43" i="28"/>
  <c r="E18" i="28"/>
  <c r="D52" i="27"/>
  <c r="J52" i="27" s="1"/>
  <c r="H8" i="30"/>
  <c r="H14" i="30" s="1"/>
  <c r="F58" i="16"/>
  <c r="F65" i="16" s="1"/>
  <c r="D58" i="16"/>
  <c r="D8" i="30"/>
  <c r="D14" i="30" s="1"/>
  <c r="E65" i="16"/>
  <c r="J16" i="16"/>
  <c r="J19" i="16" s="1"/>
  <c r="D63" i="16"/>
  <c r="J61" i="16"/>
  <c r="J63" i="16" s="1"/>
  <c r="G47" i="27"/>
  <c r="G54" i="27" s="1"/>
  <c r="E47" i="27"/>
  <c r="E54" i="27" s="1"/>
  <c r="D47" i="27"/>
  <c r="H47" i="27"/>
  <c r="H54" i="27" s="1"/>
  <c r="F47" i="27"/>
  <c r="F54" i="27" s="1"/>
  <c r="J10" i="30"/>
  <c r="J11" i="30"/>
  <c r="J12" i="30"/>
  <c r="J9" i="30"/>
  <c r="J7" i="30"/>
  <c r="J13" i="30"/>
  <c r="J58" i="16" l="1"/>
  <c r="J65" i="16" s="1"/>
  <c r="D23" i="30" s="1"/>
  <c r="H50" i="28"/>
  <c r="F8" i="30"/>
  <c r="F14" i="30" s="1"/>
  <c r="G8" i="30"/>
  <c r="G14" i="30" s="1"/>
  <c r="G48" i="28"/>
  <c r="G16" i="30" s="1"/>
  <c r="D54" i="27"/>
  <c r="H18" i="30"/>
  <c r="E43" i="28"/>
  <c r="E48" i="28"/>
  <c r="E16" i="30" s="1"/>
  <c r="E8" i="30"/>
  <c r="E14" i="30" s="1"/>
  <c r="G43" i="28"/>
  <c r="F43" i="28"/>
  <c r="F48" i="28"/>
  <c r="D43" i="28"/>
  <c r="D65" i="16"/>
  <c r="J47" i="27"/>
  <c r="J54" i="27" s="1"/>
  <c r="D24" i="30" s="1"/>
  <c r="J46" i="28" l="1"/>
  <c r="G18" i="30"/>
  <c r="J14" i="30"/>
  <c r="J8" i="30"/>
  <c r="E50" i="28"/>
  <c r="G50" i="28"/>
  <c r="D48" i="28"/>
  <c r="F50" i="28"/>
  <c r="F16" i="30"/>
  <c r="F18" i="30" s="1"/>
  <c r="J43" i="28"/>
  <c r="E18" i="30"/>
  <c r="J48" i="28" l="1"/>
  <c r="D16" i="30"/>
  <c r="J16" i="30" s="1"/>
  <c r="D50" i="28"/>
  <c r="J50" i="28" l="1"/>
  <c r="D25" i="30" s="1"/>
  <c r="D27" i="30" s="1"/>
  <c r="E24" i="30" s="1"/>
  <c r="E23" i="30"/>
  <c r="J18" i="30"/>
  <c r="D18" i="30"/>
  <c r="E25" i="30" l="1"/>
  <c r="E27" i="30"/>
</calcChain>
</file>

<file path=xl/sharedStrings.xml><?xml version="1.0" encoding="utf-8"?>
<sst xmlns="http://schemas.openxmlformats.org/spreadsheetml/2006/main" count="228" uniqueCount="83">
  <si>
    <t>Consolidated Budget Table</t>
  </si>
  <si>
    <t>This table will update automatically based on the budget detail entered in the tabs for measures 1-5. If your application includes more than 5 individual measures, you will need to add additional tabs, update the formulas below, and add additional lines to the "Budget by Project" table to include the additional measures.</t>
  </si>
  <si>
    <t>BUDGET BY YEAR</t>
  </si>
  <si>
    <t>COST-TYPE</t>
  </si>
  <si>
    <t>CATEGORY</t>
  </si>
  <si>
    <t>YEAR 1</t>
  </si>
  <si>
    <t>YEAR 2</t>
  </si>
  <si>
    <t>YEAR 3</t>
  </si>
  <si>
    <t>YEAR 4</t>
  </si>
  <si>
    <t>YEAR 5</t>
  </si>
  <si>
    <t>TOTAL</t>
  </si>
  <si>
    <t>Direct Costs</t>
  </si>
  <si>
    <t xml:space="preserve">TOTAL PERSONNEL </t>
  </si>
  <si>
    <t xml:space="preserve"> TOTAL FRINGE BENEFITS  </t>
  </si>
  <si>
    <t xml:space="preserve"> TOTAL TRAVEL </t>
  </si>
  <si>
    <t xml:space="preserve"> TOTAL EQUIPMENT </t>
  </si>
  <si>
    <t xml:space="preserve"> TOTAL SUPPLIES </t>
  </si>
  <si>
    <t xml:space="preserve"> TOTAL CONTRACTUAL </t>
  </si>
  <si>
    <t>TOTAL OTHER</t>
  </si>
  <si>
    <t>TOTAL DIRECT</t>
  </si>
  <si>
    <t/>
  </si>
  <si>
    <t xml:space="preserve"> TOTAL INDIRECT </t>
  </si>
  <si>
    <t xml:space="preserve"> TOTAL FUNDING </t>
  </si>
  <si>
    <t>BUDGET BY PROJECT</t>
  </si>
  <si>
    <t>Project Number</t>
  </si>
  <si>
    <t>Project Name</t>
  </si>
  <si>
    <t>Total Cost</t>
  </si>
  <si>
    <t>% of Total</t>
  </si>
  <si>
    <t>Measure 1: Scale Existing Efficiency, Electrification, and Solarize Programs for Single Family Residential Homes</t>
  </si>
  <si>
    <t>Measure 2: Electrify Municipal Light-Duty Fleets and Provide Supporting EVSE</t>
  </si>
  <si>
    <t>Measure 3: Expand Existing Workforce Development Programs and Initiatives to Support Measures 1 and 2</t>
  </si>
  <si>
    <t>Total</t>
  </si>
  <si>
    <t>Detailed Budget Table</t>
  </si>
  <si>
    <t xml:space="preserve">This Excel Workbook is provided to aid applicants in developing the required budget table(s) within the budget narrative.  </t>
  </si>
  <si>
    <t>Personnel</t>
  </si>
  <si>
    <t> </t>
  </si>
  <si>
    <t>Program Director, 0.25 FTE, @ $75/hour unloaded (500 work hours per year). Assumes 3% annual increase.</t>
  </si>
  <si>
    <t>Senior Program Advisor, 0.5 FTE, @ $60/hour unloaded (1000 work hours per year). Assumes 3% annual increase.</t>
  </si>
  <si>
    <t>Program Coordinator, 0.75 FTE, @ $35/hour unloaded (1500 work hours per year). Assumes 3% annual increase.</t>
  </si>
  <si>
    <t>Program Specialist, 1 FTE, @ $55/hour, unloaded (2000 work hours per year). Assumes 3% annual increase.</t>
  </si>
  <si>
    <t>Leave @ 18.70% of salary</t>
  </si>
  <si>
    <t xml:space="preserve"> Fringe Benefits </t>
  </si>
  <si>
    <t>Full-time Employees @ 22.39% of salary and leave</t>
  </si>
  <si>
    <t xml:space="preserve"> Travel </t>
  </si>
  <si>
    <t xml:space="preserve"> Equipment </t>
  </si>
  <si>
    <t xml:space="preserve"> </t>
  </si>
  <si>
    <t xml:space="preserve"> Supplies </t>
  </si>
  <si>
    <t xml:space="preserve"> Contractual </t>
  </si>
  <si>
    <t>OTHER</t>
  </si>
  <si>
    <t>Subaward: City of Takoma Park for LMI rooftop solar projects. Assumes 5 projects completed with an average cost of $10,000 per project.</t>
  </si>
  <si>
    <t>Subaward: City of Takoma Park for Home Weatherization Program. Assumes 10 projects completed over 5 years with an average cost of $5,000 per project an an additional $40,000 in admin support.</t>
  </si>
  <si>
    <t>Subaward:Montgomery County for LMI rooftop solar projects. Assumes 20 projects completed over 5 years with an average cost of $15,000 per project.</t>
  </si>
  <si>
    <t>Subaward:Montgomery County for Electrify MC Pilot program. Assumes 80 projects completed over 5 years with average cost of $5,000 per project and an additional $100,000 for admin support.</t>
  </si>
  <si>
    <t>Subaward:Montgomery County for HEECAP program. Assumes 250 projects completed with an average cost of $16,000 per project.</t>
  </si>
  <si>
    <t>Subaward:Montgomery County for Homeowner Energy Efficiency Program. Assumes 90 projects completed with an average cost of $55,556 per project.</t>
  </si>
  <si>
    <t>Subaward: Prince George's County for LMI rooftop solar projects. Assume 160 projects completed over 5 years with an average cost of $15,000 per project plus a 15% admin fee.</t>
  </si>
  <si>
    <t>Subaward: Prince George's County for Clean Energy Program. Assume 1000 projects completed over 5 years with an average cost of $7,500 per project, plus a 15% admin fee.</t>
  </si>
  <si>
    <t>Subaward: City of Rockville for LMI rooftop solar projects. Assume 200 projects completed with an average cost of $15,000 per project.</t>
  </si>
  <si>
    <t>Subaward: District of Columbia for Emergency Mechanical Systems Replacement / Emergency HVAC Repair -- All-Electric Pilot program. Assume 30 projects completed over 5 years with an average cost of $16,667 per project.</t>
  </si>
  <si>
    <t>Subaward: District of Columbia for Weatherization Assistance Expansion for Electrification Readiness program. Assume 400 projects completed over 5 years with an average cost of $8,804 per project and an additional $478,570 for admin support.</t>
  </si>
  <si>
    <t>Subaward: Frederick County for Power Saver Retrofits Program. Assume 28 projects completed over 5 years with an average cost of $11,250 per project and an additional $185,000 for admin support.</t>
  </si>
  <si>
    <t>Subaward: Fairfax County for HomeWise Program. Assume 500 projects completed over 5 years with an average cost of $8,333 per project and an additional 13.2% for program admin costs.</t>
  </si>
  <si>
    <t>Subaward: Arlington County for Green Home Choice Program. Assume 220 projects completed over 5 years with an average cost of $22,000 per project and an additional $2,250,960 for program admin costs.</t>
  </si>
  <si>
    <t>Subaward City of Alexandria Home Rehabilitation Loan Program and Home Rehabilitation Energy Efficiency Loan Program. Assume 25 projects completed over 5 years with an average cost of $25,000 per project.</t>
  </si>
  <si>
    <t>Subaward Charles County for weatherization program. Assume 60 projects complete over 5 years with average cost of $8,333 per project.</t>
  </si>
  <si>
    <t>Subaward NVRC Solarize Program. Assume 1,000 LMI rooftop solar projects over 5 years. Assumes average cost of $23,500 per project, inclusive of 25% admin fee.</t>
  </si>
  <si>
    <t>Indirect Costs</t>
  </si>
  <si>
    <t>Indirect charges (57.71% of Personnel &amp; Fringe Benefits)</t>
  </si>
  <si>
    <t>Senior Program Advisor, 0.75 FTE, @ 60/hour unloaded (1500 work hours per year). Assumes 3% annual increase.</t>
  </si>
  <si>
    <t>80 Passenger Cars at $33,500 each, minus $7500 federal incentive and local government funding</t>
  </si>
  <si>
    <t>280 SUVs at $50,427 each, minus $7500 federal incentive and local government funding</t>
  </si>
  <si>
    <t>36 Pickup Trucks at $57,922 each, minus $7500 federal incentive and local government funding</t>
  </si>
  <si>
    <t>14 Passenger Vans at $61,403 each, minus $7500 federal incentive and local government funding</t>
  </si>
  <si>
    <t>74 Cargo Vans at $54,486 each, minus $7500 federal incentive and local government funding</t>
  </si>
  <si>
    <t>9 Accessible Passenger Vans with lifts at $108,889 each, minus $7500 federal incentive and local government funding</t>
  </si>
  <si>
    <t>EVSE: 302 Charger Ports to support 443 all-electric vehicles purchased at $6,000/port with half the chargers assumed eligible for the 30% federal incentive (30C - Credit for Alternative Fuel Vehicle Refueling)</t>
  </si>
  <si>
    <t>Senior Program Advisor, 0.25 FTE, @ 60/hour unloaded (500 work hours per year). Assumes 3% annual increase.</t>
  </si>
  <si>
    <t>Program Coordinator, 0.25 FTE, @ $35/hour unloaded (500 work hours per year). Assumes 3% annual increase.</t>
  </si>
  <si>
    <t>Subaward: Electrify DC to launch and expand the Building for the Future program, which will support the implementation work in residential homes as described in Measure 1.</t>
  </si>
  <si>
    <t>Subaward: Fund Montgomery College Gudelsky Institute for Technology Education (GITE) Automotive Technology program and the Building Trades programs to develop and offer courses to train students in construction trades and as automotive technicians focused on EVs to support the implementation work in residential homes as described in Measures 1 and 2.</t>
  </si>
  <si>
    <t>Subaward: To support Prince George’s Community College’s Sustainable Energy Workforce Development/TeamBuilders Academy program with marketing and outreach, curriculum development, and course equipment to train students to support the implementation work in residential homes as described in Measure 1.</t>
  </si>
  <si>
    <t>Subaward: To support Emerald Cities Collaborative's Contractor Incubator Program, which provides training resources to local MWBDEs to support the implementation work in residential homes as described in Measure 1.</t>
  </si>
  <si>
    <t>Subaward: To support Emerald Cities Collaborative's Architecture Construction Engineering Students Engineering Pathway Program, which aims to provide a complete pipeline from training to higher education or career development in the clean energy space to support the implemenation of work described in Measures 1 and 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</si>
</sst>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6" formatCode="&quot;$&quot;#,##0_);[Red]\(&quot;$&quot;#,##0\)"/>
    <numFmt numFmtId="8" formatCode="&quot;$&quot;#,##0.00_);[Red]\(&quot;$&quot;#,##0.00\)"/>
    <numFmt numFmtId="44" formatCode="_(&quot;$&quot;* #,##0.00_);_(&quot;$&quot;* \(#,##0.00\);_(&quot;$&quot;* &quot;-&quot;??_);_(@_)"/>
    <numFmt numFmtId="164" formatCode="_(&quot;$&quot;* #,##0_);_(&quot;$&quot;* \(#,##0\);_(&quot;$&quot;* &quot;-&quot;??_);_(@_)"/>
    <numFmt numFmtId="165" formatCode="0.0%"/>
  </numFmts>
  <fonts count="19" x14ac:knownFonts="1">
    <font>
      <sz val="11"/>
      <color theme="1"/>
      <name val="Calibri"/>
      <family val="2"/>
      <scheme val="minor"/>
    </font>
    <font>
      <b/>
      <sz val="11"/>
      <color theme="0"/>
      <name val="Calibri"/>
      <family val="2"/>
      <scheme val="minor"/>
    </font>
    <font>
      <b/>
      <sz val="11"/>
      <color theme="1"/>
      <name val="Calibri"/>
      <family val="2"/>
      <scheme val="minor"/>
    </font>
    <font>
      <i/>
      <sz val="11"/>
      <color theme="1"/>
      <name val="Calibri"/>
      <family val="2"/>
      <scheme val="minor"/>
    </font>
    <font>
      <sz val="11"/>
      <color theme="1"/>
      <name val="Calibri"/>
      <family val="2"/>
      <scheme val="minor"/>
    </font>
    <font>
      <i/>
      <sz val="11"/>
      <color rgb="FF000000"/>
      <name val="Calibri"/>
      <family val="2"/>
      <scheme val="minor"/>
    </font>
    <font>
      <b/>
      <sz val="11"/>
      <color rgb="FF000000"/>
      <name val="Calibri"/>
      <family val="2"/>
    </font>
    <font>
      <sz val="11"/>
      <color rgb="FF000000"/>
      <name val="Calibri"/>
      <family val="2"/>
      <scheme val="minor"/>
    </font>
    <font>
      <sz val="11"/>
      <color rgb="FF000000"/>
      <name val="Calibri"/>
      <family val="2"/>
    </font>
    <font>
      <i/>
      <sz val="11"/>
      <color theme="0" tint="-0.34998626667073579"/>
      <name val="Calibri"/>
      <family val="2"/>
      <scheme val="minor"/>
    </font>
    <font>
      <b/>
      <sz val="11"/>
      <color rgb="FF000000"/>
      <name val="Calibri"/>
      <family val="2"/>
      <scheme val="minor"/>
    </font>
    <font>
      <b/>
      <i/>
      <sz val="11"/>
      <color theme="0" tint="-0.34998626667073579"/>
      <name val="Calibri"/>
      <family val="2"/>
      <scheme val="minor"/>
    </font>
    <font>
      <i/>
      <sz val="11"/>
      <color theme="5"/>
      <name val="Calibri"/>
      <family val="2"/>
      <scheme val="minor"/>
    </font>
    <font>
      <b/>
      <sz val="14"/>
      <color theme="0"/>
      <name val="Calibri"/>
      <family val="2"/>
      <scheme val="minor"/>
    </font>
    <font>
      <b/>
      <sz val="18"/>
      <color theme="1"/>
      <name val="Calibri"/>
      <family val="2"/>
      <scheme val="minor"/>
    </font>
    <font>
      <i/>
      <sz val="11"/>
      <name val="Calibri"/>
      <family val="2"/>
      <scheme val="minor"/>
    </font>
    <font>
      <sz val="11"/>
      <color theme="8" tint="-0.249977111117893"/>
      <name val="Calibri"/>
      <family val="2"/>
      <scheme val="minor"/>
    </font>
    <font>
      <sz val="11"/>
      <color rgb="FFFF0000"/>
      <name val="Calibri"/>
      <family val="2"/>
      <scheme val="minor"/>
    </font>
    <font>
      <i/>
      <sz val="11"/>
      <color rgb="FFA6A6A6"/>
      <name val="Calibri"/>
      <family val="2"/>
      <scheme val="minor"/>
    </font>
  </fonts>
  <fills count="9">
    <fill>
      <patternFill patternType="none"/>
    </fill>
    <fill>
      <patternFill patternType="gray125"/>
    </fill>
    <fill>
      <patternFill patternType="solid">
        <fgColor theme="4"/>
        <bgColor indexed="64"/>
      </patternFill>
    </fill>
    <fill>
      <patternFill patternType="solid">
        <fgColor theme="4" tint="0.79998168889431442"/>
        <bgColor indexed="64"/>
      </patternFill>
    </fill>
    <fill>
      <patternFill patternType="solid">
        <fgColor rgb="FFE6E6E6"/>
        <bgColor rgb="FF000000"/>
      </patternFill>
    </fill>
    <fill>
      <patternFill patternType="solid">
        <fgColor theme="9" tint="-0.249977111117893"/>
        <bgColor indexed="64"/>
      </patternFill>
    </fill>
    <fill>
      <patternFill patternType="solid">
        <fgColor theme="9" tint="0.79998168889431442"/>
        <bgColor indexed="64"/>
      </patternFill>
    </fill>
    <fill>
      <patternFill patternType="solid">
        <fgColor theme="0"/>
        <bgColor rgb="FF000000"/>
      </patternFill>
    </fill>
    <fill>
      <patternFill patternType="solid">
        <fgColor theme="0"/>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rgb="FF000000"/>
      </right>
      <top/>
      <bottom style="thin">
        <color rgb="FF000000"/>
      </bottom>
      <diagonal/>
    </border>
    <border>
      <left style="thin">
        <color indexed="64"/>
      </left>
      <right style="thin">
        <color indexed="64"/>
      </right>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rgb="FFFFFFFF"/>
      </left>
      <right style="thin">
        <color rgb="FFFFFFFF"/>
      </right>
      <top style="thin">
        <color rgb="FFFFFFFF"/>
      </top>
      <bottom style="thin">
        <color rgb="FFFFFFFF"/>
      </bottom>
      <diagonal/>
    </border>
    <border>
      <left/>
      <right style="thin">
        <color rgb="FFFFFFFF"/>
      </right>
      <top style="thin">
        <color rgb="FFFFFFFF"/>
      </top>
      <bottom style="thin">
        <color rgb="FFFFFFFF"/>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rgb="FF000000"/>
      </right>
      <top/>
      <bottom style="thin">
        <color indexed="64"/>
      </bottom>
      <diagonal/>
    </border>
    <border>
      <left style="thin">
        <color rgb="FF000000"/>
      </left>
      <right style="thin">
        <color rgb="FF000000"/>
      </right>
      <top/>
      <bottom style="thin">
        <color indexed="64"/>
      </bottom>
      <diagonal/>
    </border>
    <border>
      <left style="thin">
        <color rgb="FF000000"/>
      </left>
      <right style="thin">
        <color indexed="64"/>
      </right>
      <top/>
      <bottom style="thin">
        <color indexed="64"/>
      </bottom>
      <diagonal/>
    </border>
    <border>
      <left style="thin">
        <color rgb="FFFFFFFF"/>
      </left>
      <right/>
      <top style="thin">
        <color rgb="FFFFFFFF"/>
      </top>
      <bottom/>
      <diagonal/>
    </border>
    <border>
      <left style="thin">
        <color rgb="FFFFFFFF"/>
      </left>
      <right style="thin">
        <color rgb="FFFFFFFF"/>
      </right>
      <top style="thin">
        <color rgb="FFFFFFFF"/>
      </top>
      <bottom/>
      <diagonal/>
    </border>
    <border>
      <left style="thin">
        <color rgb="FFFFFFFF"/>
      </left>
      <right/>
      <top/>
      <bottom style="thin">
        <color rgb="FFFFFFFF"/>
      </bottom>
      <diagonal/>
    </border>
    <border>
      <left style="medium">
        <color indexed="64"/>
      </left>
      <right style="medium">
        <color indexed="64"/>
      </right>
      <top style="medium">
        <color indexed="64"/>
      </top>
      <bottom style="medium">
        <color indexed="64"/>
      </bottom>
      <diagonal/>
    </border>
    <border>
      <left style="thin">
        <color rgb="FF000000"/>
      </left>
      <right/>
      <top/>
      <bottom style="thin">
        <color indexed="64"/>
      </bottom>
      <diagonal/>
    </border>
    <border>
      <left style="medium">
        <color indexed="64"/>
      </left>
      <right style="thin">
        <color indexed="64"/>
      </right>
      <top/>
      <bottom style="medium">
        <color indexed="64"/>
      </bottom>
      <diagonal/>
    </border>
  </borders>
  <cellStyleXfs count="3">
    <xf numFmtId="0" fontId="0" fillId="0" borderId="0"/>
    <xf numFmtId="44" fontId="4" fillId="0" borderId="0" applyFont="0" applyFill="0" applyBorder="0" applyAlignment="0" applyProtection="0"/>
    <xf numFmtId="9" fontId="4" fillId="0" borderId="0" applyFont="0" applyFill="0" applyBorder="0" applyAlignment="0" applyProtection="0"/>
  </cellStyleXfs>
  <cellXfs count="89">
    <xf numFmtId="0" fontId="0" fillId="0" borderId="0" xfId="0"/>
    <xf numFmtId="0" fontId="2" fillId="0" borderId="0" xfId="0" applyFont="1"/>
    <xf numFmtId="164" fontId="0" fillId="0" borderId="0" xfId="1" applyNumberFormat="1" applyFont="1" applyBorder="1"/>
    <xf numFmtId="0" fontId="0" fillId="0" borderId="9" xfId="0" applyBorder="1"/>
    <xf numFmtId="0" fontId="0" fillId="0" borderId="10" xfId="0" applyBorder="1"/>
    <xf numFmtId="0" fontId="3" fillId="0" borderId="0" xfId="0" applyFont="1"/>
    <xf numFmtId="0" fontId="0" fillId="0" borderId="0" xfId="0" applyAlignment="1">
      <alignment vertical="top"/>
    </xf>
    <xf numFmtId="0" fontId="7" fillId="0" borderId="0" xfId="0" applyFont="1"/>
    <xf numFmtId="0" fontId="7" fillId="0" borderId="1" xfId="0" applyFont="1" applyBorder="1"/>
    <xf numFmtId="0" fontId="7" fillId="4" borderId="1" xfId="0" applyFont="1" applyFill="1" applyBorder="1" applyAlignment="1">
      <alignment wrapText="1"/>
    </xf>
    <xf numFmtId="0" fontId="7" fillId="0" borderId="1" xfId="0" applyFont="1" applyBorder="1" applyAlignment="1">
      <alignment wrapText="1"/>
    </xf>
    <xf numFmtId="6" fontId="7" fillId="0" borderId="1" xfId="0" applyNumberFormat="1" applyFont="1" applyBorder="1" applyAlignment="1">
      <alignment wrapText="1"/>
    </xf>
    <xf numFmtId="6" fontId="9" fillId="4" borderId="4" xfId="0" applyNumberFormat="1" applyFont="1" applyFill="1" applyBorder="1" applyAlignment="1">
      <alignment wrapText="1"/>
    </xf>
    <xf numFmtId="0" fontId="9" fillId="0" borderId="1" xfId="0" applyFont="1" applyBorder="1" applyAlignment="1">
      <alignment wrapText="1"/>
    </xf>
    <xf numFmtId="0" fontId="10" fillId="0" borderId="1" xfId="0" applyFont="1" applyBorder="1" applyAlignment="1">
      <alignment wrapText="1"/>
    </xf>
    <xf numFmtId="6" fontId="9" fillId="0" borderId="1" xfId="0" applyNumberFormat="1" applyFont="1" applyBorder="1" applyAlignment="1">
      <alignment wrapText="1"/>
    </xf>
    <xf numFmtId="6" fontId="9" fillId="4" borderId="1" xfId="0" applyNumberFormat="1" applyFont="1" applyFill="1" applyBorder="1" applyAlignment="1">
      <alignment wrapText="1"/>
    </xf>
    <xf numFmtId="0" fontId="2" fillId="0" borderId="1" xfId="0" applyFont="1" applyBorder="1"/>
    <xf numFmtId="0" fontId="0" fillId="0" borderId="1" xfId="0" applyBorder="1"/>
    <xf numFmtId="0" fontId="10" fillId="0" borderId="11" xfId="0" applyFont="1" applyBorder="1" applyAlignment="1">
      <alignment wrapText="1"/>
    </xf>
    <xf numFmtId="6" fontId="11" fillId="0" borderId="12" xfId="0" applyNumberFormat="1" applyFont="1" applyBorder="1" applyAlignment="1">
      <alignment wrapText="1"/>
    </xf>
    <xf numFmtId="0" fontId="12" fillId="0" borderId="0" xfId="0" applyFont="1"/>
    <xf numFmtId="0" fontId="2" fillId="0" borderId="2" xfId="0" applyFont="1" applyBorder="1" applyAlignment="1">
      <alignment vertical="top"/>
    </xf>
    <xf numFmtId="0" fontId="0" fillId="0" borderId="5" xfId="0" applyBorder="1" applyAlignment="1">
      <alignment vertical="top"/>
    </xf>
    <xf numFmtId="0" fontId="0" fillId="0" borderId="3" xfId="0" applyBorder="1" applyAlignment="1">
      <alignment vertical="top"/>
    </xf>
    <xf numFmtId="0" fontId="9" fillId="0" borderId="1" xfId="0" applyFont="1" applyBorder="1" applyAlignment="1">
      <alignment horizontal="left" wrapText="1" indent="2"/>
    </xf>
    <xf numFmtId="0" fontId="2" fillId="0" borderId="1" xfId="0" applyFont="1" applyBorder="1" applyAlignment="1">
      <alignment vertical="top"/>
    </xf>
    <xf numFmtId="0" fontId="7" fillId="0" borderId="1" xfId="0" applyFont="1" applyBorder="1" applyAlignment="1">
      <alignment horizontal="left" wrapText="1" indent="2"/>
    </xf>
    <xf numFmtId="0" fontId="5" fillId="0" borderId="1" xfId="0" applyFont="1" applyBorder="1" applyAlignment="1">
      <alignment wrapText="1"/>
    </xf>
    <xf numFmtId="0" fontId="9" fillId="0" borderId="1" xfId="0" applyFont="1" applyBorder="1" applyAlignment="1">
      <alignment horizontal="left" wrapText="1" indent="4"/>
    </xf>
    <xf numFmtId="0" fontId="14" fillId="0" borderId="0" xfId="0" applyFont="1"/>
    <xf numFmtId="0" fontId="8" fillId="0" borderId="16" xfId="0" applyFont="1" applyBorder="1" applyAlignment="1">
      <alignment vertical="top" wrapText="1"/>
    </xf>
    <xf numFmtId="0" fontId="0" fillId="0" borderId="17" xfId="0" applyBorder="1"/>
    <xf numFmtId="0" fontId="6" fillId="0" borderId="18" xfId="0" applyFont="1" applyBorder="1" applyAlignment="1">
      <alignment vertical="top" wrapText="1"/>
    </xf>
    <xf numFmtId="6" fontId="0" fillId="0" borderId="0" xfId="0" applyNumberFormat="1"/>
    <xf numFmtId="6" fontId="7" fillId="0" borderId="0" xfId="0" applyNumberFormat="1" applyFont="1"/>
    <xf numFmtId="0" fontId="13" fillId="5" borderId="8" xfId="0" applyFont="1" applyFill="1" applyBorder="1"/>
    <xf numFmtId="0" fontId="1" fillId="5" borderId="7" xfId="0" applyFont="1" applyFill="1" applyBorder="1" applyAlignment="1">
      <alignment wrapText="1"/>
    </xf>
    <xf numFmtId="0" fontId="1" fillId="5" borderId="6" xfId="0" applyFont="1" applyFill="1" applyBorder="1" applyAlignment="1">
      <alignment wrapText="1"/>
    </xf>
    <xf numFmtId="0" fontId="10" fillId="6" borderId="13" xfId="0" applyFont="1" applyFill="1" applyBorder="1" applyAlignment="1">
      <alignment wrapText="1"/>
    </xf>
    <xf numFmtId="0" fontId="10" fillId="6" borderId="14" xfId="0" applyFont="1" applyFill="1" applyBorder="1" applyAlignment="1">
      <alignment wrapText="1"/>
    </xf>
    <xf numFmtId="0" fontId="10" fillId="6" borderId="15" xfId="0" applyFont="1" applyFill="1" applyBorder="1" applyAlignment="1">
      <alignment wrapText="1"/>
    </xf>
    <xf numFmtId="0" fontId="10" fillId="6" borderId="7" xfId="0" applyFont="1" applyFill="1" applyBorder="1" applyAlignment="1">
      <alignment wrapText="1"/>
    </xf>
    <xf numFmtId="0" fontId="10" fillId="6" borderId="3" xfId="0" applyFont="1" applyFill="1" applyBorder="1"/>
    <xf numFmtId="0" fontId="13" fillId="2" borderId="8" xfId="0" applyFont="1" applyFill="1" applyBorder="1"/>
    <xf numFmtId="0" fontId="1" fillId="2" borderId="7" xfId="0" applyFont="1" applyFill="1" applyBorder="1" applyAlignment="1">
      <alignment wrapText="1"/>
    </xf>
    <xf numFmtId="0" fontId="10" fillId="3" borderId="13" xfId="0" applyFont="1" applyFill="1" applyBorder="1" applyAlignment="1">
      <alignment wrapText="1"/>
    </xf>
    <xf numFmtId="0" fontId="10" fillId="3" borderId="14" xfId="0" applyFont="1" applyFill="1" applyBorder="1" applyAlignment="1">
      <alignment wrapText="1"/>
    </xf>
    <xf numFmtId="0" fontId="10" fillId="3" borderId="15" xfId="0" applyFont="1" applyFill="1" applyBorder="1" applyAlignment="1">
      <alignment wrapText="1"/>
    </xf>
    <xf numFmtId="0" fontId="10" fillId="3" borderId="7" xfId="0" applyFont="1" applyFill="1" applyBorder="1" applyAlignment="1">
      <alignment wrapText="1"/>
    </xf>
    <xf numFmtId="0" fontId="7" fillId="7" borderId="1" xfId="0" applyFont="1" applyFill="1" applyBorder="1" applyAlignment="1">
      <alignment wrapText="1"/>
    </xf>
    <xf numFmtId="6" fontId="9" fillId="7" borderId="1" xfId="0" applyNumberFormat="1" applyFont="1" applyFill="1" applyBorder="1" applyAlignment="1">
      <alignment wrapText="1"/>
    </xf>
    <xf numFmtId="0" fontId="7" fillId="8" borderId="0" xfId="0" applyFont="1" applyFill="1"/>
    <xf numFmtId="6" fontId="10" fillId="0" borderId="19" xfId="0" applyNumberFormat="1" applyFont="1" applyBorder="1" applyAlignment="1">
      <alignment wrapText="1"/>
    </xf>
    <xf numFmtId="0" fontId="10" fillId="0" borderId="0" xfId="0" applyFont="1"/>
    <xf numFmtId="0" fontId="10" fillId="3" borderId="20" xfId="0" applyFont="1" applyFill="1" applyBorder="1" applyAlignment="1">
      <alignment wrapText="1"/>
    </xf>
    <xf numFmtId="6" fontId="9" fillId="7" borderId="1" xfId="0" applyNumberFormat="1" applyFont="1" applyFill="1" applyBorder="1" applyAlignment="1">
      <alignment horizontal="left" vertical="top" wrapText="1"/>
    </xf>
    <xf numFmtId="6" fontId="9" fillId="7" borderId="8" xfId="0" applyNumberFormat="1" applyFont="1" applyFill="1" applyBorder="1" applyAlignment="1">
      <alignment wrapText="1"/>
    </xf>
    <xf numFmtId="6" fontId="7" fillId="4" borderId="1" xfId="0" applyNumberFormat="1" applyFont="1" applyFill="1" applyBorder="1" applyAlignment="1">
      <alignment wrapText="1"/>
    </xf>
    <xf numFmtId="6" fontId="9" fillId="0" borderId="0" xfId="0" applyNumberFormat="1" applyFont="1" applyAlignment="1">
      <alignment vertical="top" wrapText="1"/>
    </xf>
    <xf numFmtId="0" fontId="0" fillId="0" borderId="0" xfId="0" applyAlignment="1">
      <alignment wrapText="1"/>
    </xf>
    <xf numFmtId="0" fontId="15" fillId="0" borderId="0" xfId="0" applyFont="1"/>
    <xf numFmtId="0" fontId="10" fillId="0" borderId="21" xfId="0" applyFont="1" applyBorder="1" applyAlignment="1">
      <alignment wrapText="1"/>
    </xf>
    <xf numFmtId="0" fontId="0" fillId="0" borderId="1" xfId="0" applyBorder="1" applyAlignment="1">
      <alignment vertical="top"/>
    </xf>
    <xf numFmtId="0" fontId="1" fillId="2" borderId="1" xfId="0" applyFont="1" applyFill="1" applyBorder="1" applyAlignment="1">
      <alignment wrapText="1"/>
    </xf>
    <xf numFmtId="0" fontId="10" fillId="3" borderId="1" xfId="0" applyFont="1" applyFill="1" applyBorder="1"/>
    <xf numFmtId="6" fontId="10" fillId="0" borderId="1" xfId="0" applyNumberFormat="1" applyFont="1" applyBorder="1" applyAlignment="1">
      <alignment wrapText="1"/>
    </xf>
    <xf numFmtId="0" fontId="2" fillId="0" borderId="2" xfId="0" applyFont="1" applyBorder="1" applyAlignment="1">
      <alignment vertical="top" wrapText="1"/>
    </xf>
    <xf numFmtId="0" fontId="0" fillId="0" borderId="0" xfId="0" quotePrefix="1"/>
    <xf numFmtId="165" fontId="0" fillId="0" borderId="0" xfId="2" applyNumberFormat="1" applyFont="1"/>
    <xf numFmtId="6" fontId="16" fillId="0" borderId="0" xfId="0" applyNumberFormat="1" applyFont="1"/>
    <xf numFmtId="0" fontId="16" fillId="0" borderId="0" xfId="0" applyFont="1"/>
    <xf numFmtId="6" fontId="17" fillId="0" borderId="0" xfId="0" applyNumberFormat="1" applyFont="1"/>
    <xf numFmtId="0" fontId="9" fillId="0" borderId="1" xfId="0" applyFont="1" applyBorder="1" applyAlignment="1">
      <alignment horizontal="left" vertical="top" wrapText="1" indent="2"/>
    </xf>
    <xf numFmtId="8" fontId="0" fillId="0" borderId="0" xfId="0" applyNumberFormat="1"/>
    <xf numFmtId="0" fontId="18" fillId="0" borderId="1" xfId="0" applyFont="1" applyBorder="1" applyAlignment="1">
      <alignment horizontal="left" wrapText="1" indent="2"/>
    </xf>
    <xf numFmtId="0" fontId="9" fillId="0" borderId="1" xfId="0" applyFont="1" applyBorder="1" applyAlignment="1">
      <alignment horizontal="left"/>
    </xf>
    <xf numFmtId="6" fontId="9" fillId="0" borderId="1" xfId="0" applyNumberFormat="1" applyFont="1" applyBorder="1"/>
    <xf numFmtId="164" fontId="0" fillId="0" borderId="0" xfId="1" quotePrefix="1" applyNumberFormat="1" applyFont="1"/>
    <xf numFmtId="44" fontId="0" fillId="0" borderId="0" xfId="0" applyNumberFormat="1"/>
    <xf numFmtId="3" fontId="0" fillId="0" borderId="0" xfId="0" applyNumberFormat="1"/>
    <xf numFmtId="6" fontId="0" fillId="0" borderId="0" xfId="0" quotePrefix="1" applyNumberFormat="1"/>
    <xf numFmtId="0" fontId="9" fillId="0" borderId="1" xfId="0" applyFont="1" applyBorder="1" applyAlignment="1">
      <alignment horizontal="left" wrapText="1"/>
    </xf>
    <xf numFmtId="8" fontId="9" fillId="0" borderId="1" xfId="0" applyNumberFormat="1" applyFont="1" applyBorder="1" applyAlignment="1">
      <alignment wrapText="1"/>
    </xf>
    <xf numFmtId="10" fontId="0" fillId="0" borderId="0" xfId="2" applyNumberFormat="1" applyFont="1"/>
    <xf numFmtId="0" fontId="3" fillId="0" borderId="0" xfId="0" applyFont="1" applyAlignment="1">
      <alignment horizontal="left" wrapText="1"/>
    </xf>
    <xf numFmtId="9" fontId="9" fillId="7" borderId="1" xfId="2" applyFont="1" applyFill="1" applyBorder="1" applyAlignment="1">
      <alignment horizontal="center" wrapText="1"/>
    </xf>
    <xf numFmtId="0" fontId="1" fillId="2" borderId="1" xfId="0" applyFont="1" applyFill="1" applyBorder="1" applyAlignment="1">
      <alignment horizontal="center" wrapText="1"/>
    </xf>
    <xf numFmtId="0" fontId="10" fillId="3" borderId="1" xfId="0" applyFont="1" applyFill="1" applyBorder="1" applyAlignment="1">
      <alignment horizontal="center" wrapText="1"/>
    </xf>
  </cellXfs>
  <cellStyles count="3">
    <cellStyle name="Currency" xfId="1" builtinId="4"/>
    <cellStyle name="Normal" xfId="0" builtinId="0"/>
    <cellStyle name="Percent" xfId="2" builtinId="5"/>
  </cellStyles>
  <dxfs count="0"/>
  <tableStyles count="0" defaultTableStyle="TableStyleMedium2" defaultPivotStyle="PivotStyleLight16"/>
  <colors>
    <mruColors>
      <color rgb="FFEDF1F9"/>
      <color rgb="FFEDD1D1"/>
      <color rgb="FFE0E6F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 Id="rId14" Type="http://schemas.openxmlformats.org/officeDocument/2006/relationships/customXml" Target="../customXml/item5.xml"/></Relationships>
</file>

<file path=xl/drawings/drawing1.xml><?xml version="1.0" encoding="utf-8"?>
<xdr:wsDr xmlns:xdr="http://schemas.openxmlformats.org/drawingml/2006/spreadsheetDrawing" xmlns:a="http://schemas.openxmlformats.org/drawingml/2006/main">
  <xdr:twoCellAnchor>
    <xdr:from>
      <xdr:col>1</xdr:col>
      <xdr:colOff>28229</xdr:colOff>
      <xdr:row>0</xdr:row>
      <xdr:rowOff>83389</xdr:rowOff>
    </xdr:from>
    <xdr:to>
      <xdr:col>14</xdr:col>
      <xdr:colOff>95250</xdr:colOff>
      <xdr:row>10</xdr:row>
      <xdr:rowOff>169334</xdr:rowOff>
    </xdr:to>
    <xdr:sp macro="" textlink="">
      <xdr:nvSpPr>
        <xdr:cNvPr id="5" name="Rectangle 1">
          <a:extLst>
            <a:ext uri="{FF2B5EF4-FFF2-40B4-BE49-F238E27FC236}">
              <a16:creationId xmlns:a16="http://schemas.microsoft.com/office/drawing/2014/main" id="{FD1992C7-AA22-4941-9568-B6DA7EAA81E5}"/>
            </a:ext>
          </a:extLst>
        </xdr:cNvPr>
        <xdr:cNvSpPr/>
      </xdr:nvSpPr>
      <xdr:spPr>
        <a:xfrm>
          <a:off x="155229" y="83389"/>
          <a:ext cx="10523354" cy="1320667"/>
        </a:xfrm>
        <a:prstGeom prst="rect">
          <a:avLst/>
        </a:prstGeom>
        <a:solidFill>
          <a:schemeClr val="accent6">
            <a:lumMod val="75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en-US" sz="1800" b="1"/>
            <a:t>Introduction: </a:t>
          </a:r>
          <a:endParaRPr lang="en-US" sz="1800" b="0"/>
        </a:p>
        <a:p>
          <a:pPr algn="l"/>
          <a:r>
            <a:rPr lang="en-US" sz="1400" b="0"/>
            <a:t>This Excel Spreadsheet is provided </a:t>
          </a:r>
          <a:r>
            <a:rPr lang="en-US" sz="1400"/>
            <a:t>to aid Climate Pollution Reduction Grant</a:t>
          </a:r>
          <a:r>
            <a:rPr lang="en-US" sz="1400" baseline="0"/>
            <a:t> implementation grant </a:t>
          </a:r>
          <a:r>
            <a:rPr lang="en-US" sz="1400"/>
            <a:t>applicants in developing the required budget table(s) within the budget narrative.  </a:t>
          </a:r>
          <a:r>
            <a:rPr lang="en-US" sz="1400">
              <a:solidFill>
                <a:schemeClr val="lt1"/>
              </a:solidFill>
              <a:effectLst/>
              <a:latin typeface="+mn-lt"/>
              <a:ea typeface="+mn-ea"/>
              <a:cs typeface="+mn-cs"/>
            </a:rPr>
            <a:t>Applicants may submit a budget spreadsheet (no page limit) with their application.</a:t>
          </a:r>
          <a:endParaRPr lang="en-US" sz="1400"/>
        </a:p>
        <a:p>
          <a:pPr algn="l"/>
          <a:endParaRPr lang="en-US" sz="1400"/>
        </a:p>
        <a:p>
          <a:pPr algn="l"/>
          <a:r>
            <a:rPr lang="en-US" sz="1400"/>
            <a:t>The</a:t>
          </a:r>
          <a:r>
            <a:rPr lang="en-US" sz="1400" baseline="0"/>
            <a:t> individual worksheets are formatted for 1 page width of 8.5" x 11" landscape orientation.</a:t>
          </a:r>
          <a:endParaRPr lang="en-US" sz="1400" b="0"/>
        </a:p>
      </xdr:txBody>
    </xdr:sp>
    <xdr:clientData/>
  </xdr:twoCellAnchor>
  <xdr:twoCellAnchor>
    <xdr:from>
      <xdr:col>1</xdr:col>
      <xdr:colOff>41787</xdr:colOff>
      <xdr:row>9</xdr:row>
      <xdr:rowOff>174298</xdr:rowOff>
    </xdr:from>
    <xdr:to>
      <xdr:col>14</xdr:col>
      <xdr:colOff>86391</xdr:colOff>
      <xdr:row>40</xdr:row>
      <xdr:rowOff>142875</xdr:rowOff>
    </xdr:to>
    <xdr:sp macro="" textlink="">
      <xdr:nvSpPr>
        <xdr:cNvPr id="294" name="Rectangle 2">
          <a:extLst>
            <a:ext uri="{FF2B5EF4-FFF2-40B4-BE49-F238E27FC236}">
              <a16:creationId xmlns:a16="http://schemas.microsoft.com/office/drawing/2014/main" id="{C2E9A354-A79D-41A6-AB37-77B1C72CD66E}"/>
            </a:ext>
          </a:extLst>
        </xdr:cNvPr>
        <xdr:cNvSpPr/>
      </xdr:nvSpPr>
      <xdr:spPr>
        <a:xfrm>
          <a:off x="168787" y="1222048"/>
          <a:ext cx="10522104" cy="5747077"/>
        </a:xfrm>
        <a:prstGeom prst="rect">
          <a:avLst/>
        </a:prstGeom>
        <a:solidFill>
          <a:schemeClr val="accent6">
            <a:lumMod val="75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en-US" sz="1800" b="1"/>
            <a:t>Instructions:  </a:t>
          </a:r>
        </a:p>
        <a:p>
          <a:pPr algn="l"/>
          <a:r>
            <a:rPr lang="en-US" sz="1400" b="0" baseline="0"/>
            <a:t>The template contains 5 tabs (titled "Measure 1 Budget" through "Measure 5 Budget") where applicants can create budgets for up to 5 discrete GHG measures contained in their application. Applicants should leave excess tabs blank (ie, if an application is for a single GHG measure, only Tab 1 should contain any numerical entries.) The Consolidated Budget tab will automatically sum budget totals across all GHG measure Tabs.  If an application includes more than 5 GHG measures, users may add duplicate tabs, but will need to manually update the formulas contained on the Consolidated Budget tab.</a:t>
          </a:r>
        </a:p>
        <a:p>
          <a:pPr algn="l"/>
          <a:endParaRPr lang="en-US" sz="1400" b="1" baseline="0"/>
        </a:p>
        <a:p>
          <a:pPr algn="l"/>
          <a:r>
            <a:rPr lang="en-US" sz="1400" b="1" baseline="0"/>
            <a:t>Measure Tab Instructions:</a:t>
          </a:r>
        </a:p>
        <a:p>
          <a:pPr algn="l"/>
          <a:r>
            <a:rPr lang="en-US" sz="1400" b="0" baseline="0"/>
            <a:t>Below is a description of the steps an applicant should complete to finish each measure tab of the template. </a:t>
          </a:r>
        </a:p>
        <a:p>
          <a:pPr algn="l"/>
          <a:r>
            <a:rPr lang="en-US" sz="1400" b="0" baseline="0"/>
            <a:t>- </a:t>
          </a:r>
          <a:r>
            <a:rPr lang="en-US" sz="1400" b="1" baseline="0"/>
            <a:t>In column C,</a:t>
          </a:r>
          <a:r>
            <a:rPr lang="en-US" sz="1400" b="0" baseline="0"/>
            <a:t> provide itemized costs descriptions in each cost category. Insert or delete rows as needed.</a:t>
          </a:r>
        </a:p>
        <a:p>
          <a:pPr algn="l"/>
          <a:endParaRPr lang="en-US" sz="1400" b="0" baseline="0"/>
        </a:p>
        <a:p>
          <a:pPr algn="l"/>
          <a:r>
            <a:rPr lang="en-US" sz="1400" b="0" baseline="0"/>
            <a:t>- </a:t>
          </a:r>
          <a:r>
            <a:rPr lang="en-US" sz="1400" b="1" baseline="0"/>
            <a:t>In columns D through H,</a:t>
          </a:r>
          <a:r>
            <a:rPr lang="en-US" sz="1400" b="0" baseline="0"/>
            <a:t> fill in the cost for the line item per year - personnel, fringe benefits, travel, equipment, installation, or labor supplies, contractual costs, and other direct costs (i.e., subawards, participant support costs), and indirect costs for each applicable year. Subtotals will calculate automatically.</a:t>
          </a:r>
        </a:p>
        <a:p>
          <a:pPr algn="l"/>
          <a:endParaRPr lang="en-US" sz="1400" b="0" baseline="0"/>
        </a:p>
        <a:p>
          <a:pPr algn="l"/>
          <a:r>
            <a:rPr lang="en-US" sz="1400" b="0" baseline="0"/>
            <a:t>- </a:t>
          </a:r>
          <a:r>
            <a:rPr lang="en-US" sz="1400" b="1" baseline="0"/>
            <a:t>Column J </a:t>
          </a:r>
          <a:r>
            <a:rPr lang="en-US" sz="1400" b="0" baseline="0"/>
            <a:t>will automatically calculate the total cost for the line item for the entire measure, including subtotals for each budget category - personnel, fringe benefits, travel, equipment, installation, or labor supplies, contractual costs, and other direct costs (i.e., subawards, participant support costs), and indirect costs. </a:t>
          </a:r>
        </a:p>
        <a:p>
          <a:pPr algn="l"/>
          <a:endParaRPr lang="en-US" sz="1400" b="0" baseline="0"/>
        </a:p>
        <a:p>
          <a:pPr algn="l"/>
          <a:r>
            <a:rPr lang="en-US" sz="1400" b="0" baseline="0"/>
            <a:t>Please check all formulas and calculations before finalizing your budget tables.</a:t>
          </a:r>
        </a:p>
        <a:p>
          <a:pPr algn="l"/>
          <a:endParaRPr lang="en-US" sz="1400" b="0" baseline="0"/>
        </a:p>
        <a:p>
          <a:pPr algn="l"/>
          <a:r>
            <a:rPr lang="en-US" sz="1400" b="1" baseline="0"/>
            <a:t>Consolidated Budget Instructions:</a:t>
          </a:r>
        </a:p>
        <a:p>
          <a:pPr algn="l"/>
          <a:r>
            <a:rPr lang="en-US" sz="1400" b="0" baseline="0"/>
            <a:t>This table will update automatically based on the budget detail entered in the tabs for measures 1-5. If your application includes more than 5 individual measures, you will need to add additional tabs, update the formulas below, and add additional lines to the "Budget by Project" table to include the additional measures.</a:t>
          </a:r>
        </a:p>
      </xdr:txBody>
    </xdr:sp>
    <xdr:clientData/>
  </xdr:twoCellAnchor>
</xdr:wsDr>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DA5BF4F-A53F-426F-B2F9-1F2AFC00110F}">
  <sheetPr>
    <pageSetUpPr autoPageBreaks="0"/>
  </sheetPr>
  <dimension ref="D1:R28"/>
  <sheetViews>
    <sheetView showGridLines="0" topLeftCell="A27" zoomScale="90" zoomScaleNormal="90" workbookViewId="0">
      <selection activeCell="E45" sqref="E45"/>
    </sheetView>
  </sheetViews>
  <sheetFormatPr defaultRowHeight="14.6" x14ac:dyDescent="0.4"/>
  <cols>
    <col min="1" max="1" width="1.84375" customWidth="1"/>
    <col min="5" max="5" width="13.4609375" bestFit="1" customWidth="1"/>
    <col min="6" max="6" width="14.4609375" bestFit="1" customWidth="1"/>
    <col min="7" max="9" width="14.4609375" customWidth="1"/>
    <col min="10" max="10" width="10.84375" bestFit="1" customWidth="1"/>
    <col min="11" max="11" width="15.53515625" customWidth="1"/>
    <col min="18" max="18" width="37.53515625" customWidth="1"/>
  </cols>
  <sheetData>
    <row r="1" spans="4:11" ht="10.5" customHeight="1" x14ac:dyDescent="0.4"/>
    <row r="2" spans="4:11" x14ac:dyDescent="0.4">
      <c r="D2" s="3"/>
      <c r="E2" s="3"/>
      <c r="J2" s="33"/>
      <c r="K2" s="3"/>
    </row>
    <row r="3" spans="4:11" x14ac:dyDescent="0.4">
      <c r="D3" s="3"/>
      <c r="E3" s="3"/>
      <c r="J3" s="31"/>
      <c r="K3" s="32"/>
    </row>
    <row r="4" spans="4:11" x14ac:dyDescent="0.4">
      <c r="D4" s="4"/>
      <c r="E4" s="3"/>
    </row>
    <row r="9" spans="4:11" x14ac:dyDescent="0.4">
      <c r="J9" s="21"/>
    </row>
    <row r="17" spans="5:18" x14ac:dyDescent="0.4">
      <c r="E17" s="34"/>
      <c r="F17" s="34"/>
      <c r="G17" s="34"/>
      <c r="H17" s="34"/>
      <c r="I17" s="34"/>
    </row>
    <row r="18" spans="5:18" x14ac:dyDescent="0.4">
      <c r="E18" s="34"/>
      <c r="F18" s="34"/>
      <c r="G18" s="34"/>
      <c r="H18" s="34"/>
      <c r="I18" s="34"/>
    </row>
    <row r="27" spans="5:18" ht="23.15" x14ac:dyDescent="0.6">
      <c r="Q27" s="30"/>
    </row>
    <row r="28" spans="5:18" x14ac:dyDescent="0.4">
      <c r="Q28" s="59"/>
      <c r="R28" s="60"/>
    </row>
  </sheetData>
  <pageMargins left="0.7" right="0.7" top="0.75" bottom="0.75" header="0.3" footer="0.3"/>
  <pageSetup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C96326-4914-48E0-ADF2-3E1029E57328}">
  <sheetPr>
    <tabColor theme="9" tint="-0.249977111117893"/>
    <pageSetUpPr autoPageBreaks="0" fitToPage="1"/>
  </sheetPr>
  <dimension ref="B2:AM28"/>
  <sheetViews>
    <sheetView showGridLines="0" tabSelected="1" topLeftCell="A5" zoomScale="85" zoomScaleNormal="85" workbookViewId="0">
      <selection activeCell="D18" sqref="D18"/>
    </sheetView>
  </sheetViews>
  <sheetFormatPr defaultColWidth="9.15234375" defaultRowHeight="15" customHeight="1" x14ac:dyDescent="0.4"/>
  <cols>
    <col min="1" max="1" width="3.15234375" customWidth="1"/>
    <col min="2" max="2" width="12.15234375" customWidth="1"/>
    <col min="3" max="3" width="29.15234375" customWidth="1"/>
    <col min="4" max="4" width="12.84375" style="6" bestFit="1" customWidth="1"/>
    <col min="5" max="5" width="13.4609375" style="2" customWidth="1"/>
    <col min="6" max="6" width="12.15234375" customWidth="1"/>
    <col min="7" max="7" width="13.4609375" customWidth="1"/>
    <col min="8" max="8" width="13.84375" style="2" customWidth="1"/>
    <col min="9" max="9" width="3.53515625" style="7" customWidth="1"/>
    <col min="10" max="10" width="12.69140625" bestFit="1" customWidth="1"/>
    <col min="11" max="11" width="10.15234375" customWidth="1"/>
  </cols>
  <sheetData>
    <row r="2" spans="2:39" ht="23.15" x14ac:dyDescent="0.6">
      <c r="B2" s="30" t="s">
        <v>0</v>
      </c>
    </row>
    <row r="3" spans="2:39" ht="26.5" customHeight="1" x14ac:dyDescent="0.4">
      <c r="B3" s="85" t="s">
        <v>1</v>
      </c>
      <c r="C3" s="85"/>
      <c r="D3" s="85"/>
      <c r="E3" s="85"/>
      <c r="F3" s="85"/>
      <c r="G3" s="85"/>
      <c r="H3" s="85"/>
      <c r="I3" s="85"/>
      <c r="J3" s="85"/>
    </row>
    <row r="4" spans="2:39" ht="15" customHeight="1" x14ac:dyDescent="0.4">
      <c r="B4" s="5"/>
    </row>
    <row r="5" spans="2:39" ht="18.45" x14ac:dyDescent="0.5">
      <c r="B5" s="44" t="s">
        <v>2</v>
      </c>
      <c r="C5" s="45"/>
      <c r="D5" s="45"/>
      <c r="E5" s="45"/>
      <c r="F5" s="45"/>
      <c r="G5" s="45"/>
      <c r="H5" s="45"/>
      <c r="I5" s="45"/>
      <c r="J5" s="64"/>
    </row>
    <row r="6" spans="2:39" ht="17.149999999999999" customHeight="1" x14ac:dyDescent="0.4">
      <c r="B6" s="46" t="s">
        <v>3</v>
      </c>
      <c r="C6" s="46" t="s">
        <v>4</v>
      </c>
      <c r="D6" s="46" t="s">
        <v>5</v>
      </c>
      <c r="E6" s="47" t="s">
        <v>6</v>
      </c>
      <c r="F6" s="47" t="s">
        <v>7</v>
      </c>
      <c r="G6" s="47" t="s">
        <v>8</v>
      </c>
      <c r="H6" s="48" t="s">
        <v>9</v>
      </c>
      <c r="I6" s="49"/>
      <c r="J6" s="65" t="s">
        <v>10</v>
      </c>
    </row>
    <row r="7" spans="2:39" s="5" customFormat="1" ht="14.6" x14ac:dyDescent="0.4">
      <c r="B7" s="22" t="s">
        <v>11</v>
      </c>
      <c r="C7" s="50" t="s">
        <v>12</v>
      </c>
      <c r="D7" s="51">
        <f>'Measure 1 Budget'!D14+'Measure 2 Budget'!D15+'Measure 3 Budget'!D13</f>
        <v>471832.5</v>
      </c>
      <c r="E7" s="51">
        <f>'Measure 1 Budget'!E14+'Measure 2 Budget'!E15+'Measure 3 Budget'!E13</f>
        <v>485987.47499999998</v>
      </c>
      <c r="F7" s="51">
        <f>'Measure 1 Budget'!F14+'Measure 2 Budget'!F15+'Measure 3 Budget'!F13</f>
        <v>500567.09924999997</v>
      </c>
      <c r="G7" s="51">
        <f>'Measure 1 Budget'!G14+'Measure 2 Budget'!G15+'Measure 3 Budget'!G13</f>
        <v>515584.11222750001</v>
      </c>
      <c r="H7" s="51">
        <f>'Measure 1 Budget'!H14+'Measure 2 Budget'!H15+'Measure 3 Budget'!H13</f>
        <v>531051.63559432502</v>
      </c>
      <c r="I7" s="52"/>
      <c r="J7" s="51">
        <f>SUM(D7:I7)</f>
        <v>2505022.8220718252</v>
      </c>
      <c r="K7"/>
      <c r="L7" s="69"/>
      <c r="M7"/>
      <c r="N7"/>
      <c r="O7"/>
      <c r="P7"/>
      <c r="Q7"/>
      <c r="R7"/>
      <c r="S7"/>
      <c r="T7"/>
      <c r="U7"/>
      <c r="V7"/>
      <c r="W7"/>
      <c r="X7"/>
      <c r="Y7"/>
      <c r="Z7"/>
      <c r="AA7"/>
      <c r="AB7"/>
      <c r="AC7"/>
      <c r="AD7"/>
      <c r="AE7"/>
      <c r="AF7"/>
      <c r="AG7"/>
      <c r="AH7"/>
      <c r="AI7"/>
      <c r="AJ7"/>
      <c r="AK7"/>
      <c r="AL7"/>
      <c r="AM7"/>
    </row>
    <row r="8" spans="2:39" ht="14.6" x14ac:dyDescent="0.4">
      <c r="B8" s="23"/>
      <c r="C8" s="50" t="s">
        <v>13</v>
      </c>
      <c r="D8" s="51">
        <f>'Measure 1 Budget'!D19+'Measure 2 Budget'!D20+'Measure 3 Budget'!D18</f>
        <v>105643.29675000001</v>
      </c>
      <c r="E8" s="51">
        <f>'Measure 1 Budget'!E19+'Measure 2 Budget'!E20+'Measure 3 Budget'!E18</f>
        <v>108812.59565249999</v>
      </c>
      <c r="F8" s="51">
        <f>'Measure 1 Budget'!F19+'Measure 2 Budget'!F20+'Measure 3 Budget'!F18</f>
        <v>112076.97352207502</v>
      </c>
      <c r="G8" s="51">
        <f>'Measure 1 Budget'!G19+'Measure 2 Budget'!G20+'Measure 3 Budget'!G18</f>
        <v>115439.28272773726</v>
      </c>
      <c r="H8" s="51">
        <f>'Measure 1 Budget'!H19+'Measure 2 Budget'!H20+'Measure 3 Budget'!H18</f>
        <v>118902.46120956939</v>
      </c>
      <c r="I8" s="52"/>
      <c r="J8" s="51">
        <f t="shared" ref="J8:J14" si="0">SUM(D8:I8)</f>
        <v>560874.60986188171</v>
      </c>
    </row>
    <row r="9" spans="2:39" ht="14.6" x14ac:dyDescent="0.4">
      <c r="B9" s="23"/>
      <c r="C9" s="50" t="s">
        <v>14</v>
      </c>
      <c r="D9" s="51">
        <f>'Measure 1 Budget'!D23+'Measure 2 Budget'!D24+'Measure 3 Budget'!D22</f>
        <v>0</v>
      </c>
      <c r="E9" s="51">
        <f>'Measure 1 Budget'!E23+'Measure 2 Budget'!E24+'Measure 3 Budget'!E22</f>
        <v>0</v>
      </c>
      <c r="F9" s="51">
        <f>'Measure 1 Budget'!F23+'Measure 2 Budget'!F24+'Measure 3 Budget'!F22</f>
        <v>0</v>
      </c>
      <c r="G9" s="51">
        <f>'Measure 1 Budget'!G23+'Measure 2 Budget'!G24+'Measure 3 Budget'!G22</f>
        <v>0</v>
      </c>
      <c r="H9" s="51">
        <f>'Measure 1 Budget'!H23+'Measure 2 Budget'!H24+'Measure 3 Budget'!H22</f>
        <v>0</v>
      </c>
      <c r="I9" s="52"/>
      <c r="J9" s="51">
        <f t="shared" si="0"/>
        <v>0</v>
      </c>
    </row>
    <row r="10" spans="2:39" ht="14.6" x14ac:dyDescent="0.4">
      <c r="B10" s="23"/>
      <c r="C10" s="50" t="s">
        <v>15</v>
      </c>
      <c r="D10" s="51">
        <f>'Measure 1 Budget'!D27+'Measure 2 Budget'!D35+'Measure 3 Budget'!D26</f>
        <v>21180088</v>
      </c>
      <c r="E10" s="51">
        <f>'Measure 1 Budget'!E27+'Measure 2 Budget'!E35+'Measure 3 Budget'!E26</f>
        <v>0</v>
      </c>
      <c r="F10" s="51">
        <f>'Measure 1 Budget'!F27+'Measure 2 Budget'!F35+'Measure 3 Budget'!F26</f>
        <v>0</v>
      </c>
      <c r="G10" s="51">
        <f>'Measure 1 Budget'!G27+'Measure 2 Budget'!G35+'Measure 3 Budget'!G26</f>
        <v>0</v>
      </c>
      <c r="H10" s="51">
        <f>'Measure 1 Budget'!H27+'Measure 2 Budget'!H35+'Measure 3 Budget'!H26</f>
        <v>0</v>
      </c>
      <c r="I10" s="52"/>
      <c r="J10" s="51">
        <f t="shared" si="0"/>
        <v>21180088</v>
      </c>
    </row>
    <row r="11" spans="2:39" ht="14.6" x14ac:dyDescent="0.4">
      <c r="B11" s="23"/>
      <c r="C11" s="50" t="s">
        <v>16</v>
      </c>
      <c r="D11" s="51">
        <f>'Measure 1 Budget'!D31+'Measure 2 Budget'!D39+'Measure 3 Budget'!D30</f>
        <v>0</v>
      </c>
      <c r="E11" s="51">
        <f>'Measure 1 Budget'!E31+'Measure 2 Budget'!E39+'Measure 3 Budget'!E30</f>
        <v>0</v>
      </c>
      <c r="F11" s="51">
        <f>'Measure 1 Budget'!F31+'Measure 2 Budget'!F39+'Measure 3 Budget'!F30</f>
        <v>0</v>
      </c>
      <c r="G11" s="51">
        <f>'Measure 1 Budget'!G31+'Measure 2 Budget'!G39+'Measure 3 Budget'!G30</f>
        <v>0</v>
      </c>
      <c r="H11" s="51">
        <f>'Measure 1 Budget'!H31+'Measure 2 Budget'!H39+'Measure 3 Budget'!H30</f>
        <v>0</v>
      </c>
      <c r="I11" s="52"/>
      <c r="J11" s="51">
        <f t="shared" si="0"/>
        <v>0</v>
      </c>
    </row>
    <row r="12" spans="2:39" ht="14.6" x14ac:dyDescent="0.4">
      <c r="B12" s="23"/>
      <c r="C12" s="50" t="s">
        <v>17</v>
      </c>
      <c r="D12" s="51">
        <f>'Measure 1 Budget'!D37+'Measure 2 Budget'!D42+'Measure 3 Budget'!D33</f>
        <v>0</v>
      </c>
      <c r="E12" s="51">
        <f>'Measure 1 Budget'!E37+'Measure 2 Budget'!E42+'Measure 3 Budget'!E33</f>
        <v>0</v>
      </c>
      <c r="F12" s="51">
        <f>'Measure 1 Budget'!F37+'Measure 2 Budget'!F42+'Measure 3 Budget'!F33</f>
        <v>0</v>
      </c>
      <c r="G12" s="51">
        <f>'Measure 1 Budget'!G37+'Measure 2 Budget'!G42+'Measure 3 Budget'!G33</f>
        <v>0</v>
      </c>
      <c r="H12" s="51">
        <f>'Measure 1 Budget'!H37+'Measure 2 Budget'!H42+'Measure 3 Budget'!H33</f>
        <v>0</v>
      </c>
      <c r="I12" s="52"/>
      <c r="J12" s="51">
        <f t="shared" si="0"/>
        <v>0</v>
      </c>
    </row>
    <row r="13" spans="2:39" ht="14.6" x14ac:dyDescent="0.4">
      <c r="B13" s="23"/>
      <c r="C13" s="50" t="s">
        <v>18</v>
      </c>
      <c r="D13" s="51">
        <f>'Measure 1 Budget'!D57+'Measure 2 Budget'!D46+'Measure 3 Budget'!D42</f>
        <v>14238301</v>
      </c>
      <c r="E13" s="51">
        <f>'Measure 1 Budget'!E57+'Measure 2 Budget'!E46+'Measure 3 Budget'!E42</f>
        <v>14238301</v>
      </c>
      <c r="F13" s="51">
        <f>'Measure 1 Budget'!F57+'Measure 2 Budget'!F46+'Measure 3 Budget'!F42</f>
        <v>14238301</v>
      </c>
      <c r="G13" s="51">
        <f>'Measure 1 Budget'!G57+'Measure 2 Budget'!G46+'Measure 3 Budget'!G42</f>
        <v>14238301</v>
      </c>
      <c r="H13" s="51">
        <f>'Measure 1 Budget'!H57+'Measure 2 Budget'!H46+'Measure 3 Budget'!H42</f>
        <v>14238301</v>
      </c>
      <c r="I13" s="52"/>
      <c r="J13" s="51">
        <f t="shared" si="0"/>
        <v>71191505</v>
      </c>
    </row>
    <row r="14" spans="2:39" ht="14.6" x14ac:dyDescent="0.4">
      <c r="B14" s="24"/>
      <c r="C14" s="9" t="s">
        <v>19</v>
      </c>
      <c r="D14" s="16">
        <f>D13+D12+D11+D10+D9+D8+D7</f>
        <v>35995864.796750002</v>
      </c>
      <c r="E14" s="16">
        <f t="shared" ref="E14:H14" si="1">E13+E12+E11+E10+E9+E8+E7</f>
        <v>14833101.0706525</v>
      </c>
      <c r="F14" s="16">
        <f t="shared" si="1"/>
        <v>14850945.072772074</v>
      </c>
      <c r="G14" s="16">
        <f t="shared" si="1"/>
        <v>14869324.394955236</v>
      </c>
      <c r="H14" s="16">
        <f t="shared" si="1"/>
        <v>14888255.096803894</v>
      </c>
      <c r="J14" s="16">
        <f t="shared" si="0"/>
        <v>95437490.431933701</v>
      </c>
    </row>
    <row r="15" spans="2:39" ht="14.6" x14ac:dyDescent="0.4">
      <c r="B15" s="63"/>
      <c r="D15"/>
      <c r="E15"/>
      <c r="H15"/>
      <c r="I15"/>
      <c r="J15" s="18" t="s">
        <v>20</v>
      </c>
    </row>
    <row r="16" spans="2:39" ht="20.149999999999999" customHeight="1" x14ac:dyDescent="0.4">
      <c r="B16" s="63"/>
      <c r="C16" s="9" t="s">
        <v>21</v>
      </c>
      <c r="D16" s="58">
        <f>'Measure 1 Budget'!D63+'Measure 2 Budget'!D52+'Measure 3 Budget'!D48</f>
        <v>333261.28230442508</v>
      </c>
      <c r="E16" s="58">
        <f>'Measure 1 Budget'!E63+'Measure 2 Budget'!E52+'Measure 3 Budget'!E48</f>
        <v>343259.12077355781</v>
      </c>
      <c r="F16" s="58">
        <f>'Measure 1 Budget'!F63+'Measure 2 Budget'!F52+'Measure 3 Budget'!F48</f>
        <v>353556.89439676452</v>
      </c>
      <c r="G16" s="58">
        <f>'Measure 1 Budget'!G63+'Measure 2 Budget'!G52+'Measure 3 Budget'!G48</f>
        <v>364163.60122866748</v>
      </c>
      <c r="H16" s="58">
        <f>'Measure 1 Budget'!H63+'Measure 2 Budget'!H52+'Measure 3 Budget'!H48</f>
        <v>375088.50926552748</v>
      </c>
      <c r="J16" s="16">
        <f>SUM(D16:I16)</f>
        <v>1769329.4079689421</v>
      </c>
      <c r="K16" s="84"/>
      <c r="L16" s="80"/>
      <c r="M16" s="84"/>
    </row>
    <row r="17" spans="2:10" thickBot="1" x14ac:dyDescent="0.45">
      <c r="B17" s="63"/>
      <c r="D17"/>
      <c r="E17"/>
      <c r="H17"/>
      <c r="I17"/>
      <c r="J17" s="18" t="s">
        <v>20</v>
      </c>
    </row>
    <row r="18" spans="2:10" ht="31" customHeight="1" thickBot="1" x14ac:dyDescent="0.45">
      <c r="B18" s="62" t="s">
        <v>22</v>
      </c>
      <c r="C18" s="19"/>
      <c r="D18" s="53">
        <f>D14+D16</f>
        <v>36329126.07905443</v>
      </c>
      <c r="E18" s="53">
        <f>E14+E16</f>
        <v>15176360.191426057</v>
      </c>
      <c r="F18" s="53">
        <f>F14+F16</f>
        <v>15204501.96716884</v>
      </c>
      <c r="G18" s="53">
        <f>G14+G16</f>
        <v>15233487.996183904</v>
      </c>
      <c r="H18" s="53">
        <f>H14+H16</f>
        <v>15263343.606069421</v>
      </c>
      <c r="I18" s="54"/>
      <c r="J18" s="66">
        <f>J14+J16</f>
        <v>97206819.839902639</v>
      </c>
    </row>
    <row r="19" spans="2:10" s="1" customFormat="1" ht="14.6" x14ac:dyDescent="0.4">
      <c r="B19" s="6"/>
      <c r="C19"/>
      <c r="D19" s="6"/>
      <c r="E19" s="2"/>
      <c r="F19"/>
      <c r="G19"/>
      <c r="H19" s="2"/>
      <c r="I19" s="7"/>
      <c r="J19"/>
    </row>
    <row r="20" spans="2:10" ht="15" customHeight="1" x14ac:dyDescent="0.4">
      <c r="B20" s="6"/>
    </row>
    <row r="21" spans="2:10" ht="15" customHeight="1" x14ac:dyDescent="0.5">
      <c r="B21" s="44" t="s">
        <v>23</v>
      </c>
      <c r="C21" s="45"/>
      <c r="D21" s="45"/>
      <c r="E21" s="87"/>
      <c r="F21" s="87"/>
      <c r="H21"/>
      <c r="I21"/>
    </row>
    <row r="22" spans="2:10" ht="29.15" customHeight="1" x14ac:dyDescent="0.4">
      <c r="B22" s="46" t="s">
        <v>24</v>
      </c>
      <c r="C22" s="46" t="s">
        <v>25</v>
      </c>
      <c r="D22" s="55" t="s">
        <v>26</v>
      </c>
      <c r="E22" s="88" t="s">
        <v>27</v>
      </c>
      <c r="F22" s="88"/>
      <c r="H22"/>
      <c r="I22"/>
    </row>
    <row r="23" spans="2:10" ht="66" customHeight="1" x14ac:dyDescent="0.4">
      <c r="B23" s="50">
        <v>1</v>
      </c>
      <c r="C23" s="56" t="s">
        <v>28</v>
      </c>
      <c r="D23" s="57">
        <f>'Measure 1 Budget'!J65</f>
        <v>68741424.096540108</v>
      </c>
      <c r="E23" s="86">
        <f>D23/D$27</f>
        <v>0.70716668038061126</v>
      </c>
      <c r="F23" s="86"/>
      <c r="H23"/>
      <c r="I23"/>
    </row>
    <row r="24" spans="2:10" ht="43.75" x14ac:dyDescent="0.4">
      <c r="B24" s="50">
        <v>2</v>
      </c>
      <c r="C24" s="51" t="s">
        <v>29</v>
      </c>
      <c r="D24" s="57">
        <f>'Measure 2 Budget'!J54</f>
        <v>22274856.341110032</v>
      </c>
      <c r="E24" s="86">
        <f>D24/D$27</f>
        <v>0.22914911091419504</v>
      </c>
      <c r="F24" s="86"/>
      <c r="H24"/>
      <c r="I24"/>
    </row>
    <row r="25" spans="2:10" ht="64.5" customHeight="1" x14ac:dyDescent="0.4">
      <c r="B25" s="50">
        <v>3</v>
      </c>
      <c r="C25" s="51" t="s">
        <v>30</v>
      </c>
      <c r="D25" s="57">
        <f>'Measure 3 Budget'!J50</f>
        <v>6190539.4022525186</v>
      </c>
      <c r="E25" s="86">
        <f>D25/D$27</f>
        <v>6.3684208705193632E-2</v>
      </c>
      <c r="F25" s="86"/>
      <c r="H25"/>
      <c r="I25"/>
    </row>
    <row r="26" spans="2:10" ht="15" customHeight="1" x14ac:dyDescent="0.4">
      <c r="B26" s="50"/>
      <c r="C26" s="51"/>
      <c r="D26" s="57"/>
      <c r="E26" s="86"/>
      <c r="F26" s="86"/>
      <c r="H26"/>
      <c r="I26"/>
    </row>
    <row r="27" spans="2:10" ht="15" customHeight="1" x14ac:dyDescent="0.4">
      <c r="B27" s="50" t="s">
        <v>31</v>
      </c>
      <c r="C27" s="51"/>
      <c r="D27" s="57">
        <f>SUM(D23:D26)</f>
        <v>97206819.839902669</v>
      </c>
      <c r="E27" s="86">
        <f>SUM(E23:E26)</f>
        <v>1</v>
      </c>
      <c r="F27" s="86"/>
      <c r="H27"/>
      <c r="I27"/>
    </row>
    <row r="28" spans="2:10" ht="15" customHeight="1" x14ac:dyDescent="0.4">
      <c r="H28"/>
      <c r="I28"/>
    </row>
  </sheetData>
  <mergeCells count="8">
    <mergeCell ref="B3:J3"/>
    <mergeCell ref="E26:F26"/>
    <mergeCell ref="E27:F27"/>
    <mergeCell ref="E21:F21"/>
    <mergeCell ref="E22:F22"/>
    <mergeCell ref="E23:F23"/>
    <mergeCell ref="E24:F24"/>
    <mergeCell ref="E25:F25"/>
  </mergeCells>
  <pageMargins left="0.7" right="0.7" top="0.75" bottom="0.75" header="0.3" footer="0.3"/>
  <pageSetup scale="96" fitToHeight="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BEF061-994A-491E-9E6F-D4F79E80F3BF}">
  <sheetPr codeName="Sheet11">
    <tabColor theme="9" tint="0.39997558519241921"/>
    <pageSetUpPr fitToPage="1"/>
  </sheetPr>
  <dimension ref="B2:AM80"/>
  <sheetViews>
    <sheetView showGridLines="0" topLeftCell="A51" zoomScale="92" zoomScaleNormal="71" workbookViewId="0">
      <selection activeCell="D19" sqref="D19"/>
    </sheetView>
  </sheetViews>
  <sheetFormatPr defaultColWidth="9.15234375" defaultRowHeight="14.6" x14ac:dyDescent="0.4"/>
  <cols>
    <col min="1" max="1" width="3.15234375" customWidth="1"/>
    <col min="2" max="2" width="10.15234375" customWidth="1"/>
    <col min="3" max="3" width="53.15234375" customWidth="1"/>
    <col min="4" max="4" width="12.4609375" style="6" customWidth="1"/>
    <col min="5" max="5" width="12.53515625" style="2" customWidth="1"/>
    <col min="6" max="6" width="12.4609375" customWidth="1"/>
    <col min="7" max="7" width="13" customWidth="1"/>
    <col min="8" max="8" width="12.4609375" style="2" customWidth="1"/>
    <col min="9" max="9" width="1.69140625" style="7" customWidth="1"/>
    <col min="10" max="10" width="12.84375" customWidth="1"/>
    <col min="11" max="11" width="18.4609375" customWidth="1"/>
    <col min="12" max="12" width="12.15234375" bestFit="1" customWidth="1"/>
  </cols>
  <sheetData>
    <row r="2" spans="2:39" ht="23.15" x14ac:dyDescent="0.6">
      <c r="B2" s="30" t="s">
        <v>32</v>
      </c>
    </row>
    <row r="3" spans="2:39" x14ac:dyDescent="0.4">
      <c r="B3" s="5" t="s">
        <v>33</v>
      </c>
    </row>
    <row r="4" spans="2:39" x14ac:dyDescent="0.4">
      <c r="B4" s="5"/>
    </row>
    <row r="5" spans="2:39" ht="18.45" x14ac:dyDescent="0.5">
      <c r="B5" s="36" t="s">
        <v>2</v>
      </c>
      <c r="C5" s="37"/>
      <c r="D5" s="37"/>
      <c r="E5" s="37"/>
      <c r="F5" s="37"/>
      <c r="G5" s="37"/>
      <c r="H5" s="37"/>
      <c r="I5" s="37"/>
      <c r="J5" s="38"/>
    </row>
    <row r="6" spans="2:39" x14ac:dyDescent="0.4">
      <c r="B6" s="39" t="s">
        <v>3</v>
      </c>
      <c r="C6" s="39" t="s">
        <v>4</v>
      </c>
      <c r="D6" s="39" t="s">
        <v>5</v>
      </c>
      <c r="E6" s="40" t="s">
        <v>6</v>
      </c>
      <c r="F6" s="40" t="s">
        <v>7</v>
      </c>
      <c r="G6" s="40" t="s">
        <v>8</v>
      </c>
      <c r="H6" s="41" t="s">
        <v>9</v>
      </c>
      <c r="I6" s="42"/>
      <c r="J6" s="43" t="s">
        <v>10</v>
      </c>
    </row>
    <row r="7" spans="2:39" s="5" customFormat="1" ht="29.15" x14ac:dyDescent="0.4">
      <c r="B7" s="67" t="s">
        <v>11</v>
      </c>
      <c r="C7" s="26" t="s">
        <v>34</v>
      </c>
      <c r="D7" s="10" t="s">
        <v>35</v>
      </c>
      <c r="E7" s="10" t="s">
        <v>35</v>
      </c>
      <c r="F7" s="10" t="s">
        <v>35</v>
      </c>
      <c r="G7" s="10"/>
      <c r="H7" s="10" t="s">
        <v>35</v>
      </c>
      <c r="I7" s="7"/>
      <c r="J7" s="8" t="s">
        <v>35</v>
      </c>
      <c r="K7"/>
      <c r="L7"/>
      <c r="M7"/>
      <c r="N7"/>
      <c r="O7"/>
      <c r="P7"/>
      <c r="Q7"/>
      <c r="R7"/>
      <c r="S7"/>
      <c r="T7"/>
      <c r="U7"/>
      <c r="V7"/>
      <c r="W7"/>
      <c r="X7"/>
      <c r="Y7"/>
      <c r="Z7"/>
      <c r="AA7"/>
      <c r="AB7"/>
      <c r="AC7"/>
      <c r="AD7"/>
      <c r="AE7"/>
      <c r="AF7"/>
      <c r="AG7"/>
      <c r="AH7"/>
      <c r="AI7"/>
      <c r="AJ7"/>
      <c r="AK7"/>
      <c r="AL7"/>
      <c r="AM7"/>
    </row>
    <row r="8" spans="2:39" ht="29.15" x14ac:dyDescent="0.4">
      <c r="B8" s="23"/>
      <c r="C8" s="73" t="s">
        <v>36</v>
      </c>
      <c r="D8" s="15">
        <f>75*500</f>
        <v>37500</v>
      </c>
      <c r="E8" s="15">
        <f>D8*1.03</f>
        <v>38625</v>
      </c>
      <c r="F8" s="15">
        <f t="shared" ref="F8:H8" si="0">E8*1.03</f>
        <v>39783.75</v>
      </c>
      <c r="G8" s="15">
        <f t="shared" si="0"/>
        <v>40977.262500000004</v>
      </c>
      <c r="H8" s="15">
        <f t="shared" si="0"/>
        <v>42206.580375000005</v>
      </c>
      <c r="I8" s="35"/>
      <c r="J8" s="15">
        <f>SUM(D8:H8)</f>
        <v>199092.59287500003</v>
      </c>
      <c r="K8" s="78"/>
      <c r="L8" s="34"/>
    </row>
    <row r="9" spans="2:39" ht="29.15" x14ac:dyDescent="0.4">
      <c r="B9" s="23"/>
      <c r="C9" s="73" t="s">
        <v>37</v>
      </c>
      <c r="D9" s="15">
        <f>60*1000</f>
        <v>60000</v>
      </c>
      <c r="E9" s="15">
        <f t="shared" ref="E9:H9" si="1">D9*1.03</f>
        <v>61800</v>
      </c>
      <c r="F9" s="15">
        <f t="shared" si="1"/>
        <v>63654</v>
      </c>
      <c r="G9" s="15">
        <f t="shared" si="1"/>
        <v>65563.62</v>
      </c>
      <c r="H9" s="15">
        <f t="shared" si="1"/>
        <v>67530.528599999991</v>
      </c>
      <c r="I9" s="35"/>
      <c r="J9" s="15">
        <f t="shared" ref="J9:J11" si="2">SUM(D9:H9)</f>
        <v>318548.14859999996</v>
      </c>
      <c r="K9" s="78"/>
      <c r="L9" s="79"/>
    </row>
    <row r="10" spans="2:39" ht="29.15" x14ac:dyDescent="0.4">
      <c r="B10" s="23"/>
      <c r="C10" s="73" t="s">
        <v>38</v>
      </c>
      <c r="D10" s="15">
        <f>35*1500</f>
        <v>52500</v>
      </c>
      <c r="E10" s="15">
        <f t="shared" ref="E10:H10" si="3">D10*1.03</f>
        <v>54075</v>
      </c>
      <c r="F10" s="15">
        <f t="shared" si="3"/>
        <v>55697.25</v>
      </c>
      <c r="G10" s="15">
        <f t="shared" si="3"/>
        <v>57368.167500000003</v>
      </c>
      <c r="H10" s="15">
        <f t="shared" si="3"/>
        <v>59089.212525000003</v>
      </c>
      <c r="I10" s="35"/>
      <c r="J10" s="15">
        <f t="shared" si="2"/>
        <v>278729.63002500002</v>
      </c>
      <c r="K10" s="78"/>
      <c r="L10" s="34"/>
    </row>
    <row r="11" spans="2:39" ht="29.15" x14ac:dyDescent="0.4">
      <c r="B11" s="23"/>
      <c r="C11" s="73" t="s">
        <v>39</v>
      </c>
      <c r="D11" s="15">
        <f>55*2000</f>
        <v>110000</v>
      </c>
      <c r="E11" s="15">
        <f t="shared" ref="E11:H11" si="4">D11*1.03</f>
        <v>113300</v>
      </c>
      <c r="F11" s="15">
        <f t="shared" si="4"/>
        <v>116699</v>
      </c>
      <c r="G11" s="15">
        <f t="shared" si="4"/>
        <v>120199.97</v>
      </c>
      <c r="H11" s="15">
        <f t="shared" si="4"/>
        <v>123805.9691</v>
      </c>
      <c r="I11" s="35"/>
      <c r="J11" s="15">
        <f t="shared" si="2"/>
        <v>584004.93909999996</v>
      </c>
      <c r="K11" s="78"/>
      <c r="L11" s="34"/>
    </row>
    <row r="12" spans="2:39" x14ac:dyDescent="0.4">
      <c r="B12" s="23"/>
      <c r="C12" s="73" t="s">
        <v>40</v>
      </c>
      <c r="D12" s="15">
        <f>18.7%*SUM(D7:D11)</f>
        <v>48620</v>
      </c>
      <c r="E12" s="15">
        <f>18.7%*SUM(E7:E11)</f>
        <v>50078.6</v>
      </c>
      <c r="F12" s="15">
        <f>18.7%*SUM(F7:F11)</f>
        <v>51580.957999999999</v>
      </c>
      <c r="G12" s="15">
        <f>18.7%*SUM(G7:G11)</f>
        <v>53128.386740000002</v>
      </c>
      <c r="H12" s="15">
        <f>18.7%*SUM(H7:H11)</f>
        <v>54722.238342199998</v>
      </c>
      <c r="J12" s="15">
        <f>SUM(D12:H12)</f>
        <v>258130.1830822</v>
      </c>
      <c r="K12" s="78"/>
    </row>
    <row r="13" spans="2:39" x14ac:dyDescent="0.4">
      <c r="B13" s="23"/>
      <c r="C13" s="27"/>
      <c r="D13" s="15"/>
      <c r="E13" s="11"/>
      <c r="F13" s="11"/>
      <c r="G13" s="11"/>
      <c r="H13" s="11"/>
      <c r="J13" s="15">
        <f>SUM(D13:H13)</f>
        <v>0</v>
      </c>
    </row>
    <row r="14" spans="2:39" x14ac:dyDescent="0.4">
      <c r="B14" s="23"/>
      <c r="C14" s="9" t="s">
        <v>12</v>
      </c>
      <c r="D14" s="16">
        <f>SUM(D8:D13)</f>
        <v>308620</v>
      </c>
      <c r="E14" s="16">
        <f>SUM(E8:E13)</f>
        <v>317878.59999999998</v>
      </c>
      <c r="F14" s="16">
        <f>SUM(F8:F13)</f>
        <v>327414.95799999998</v>
      </c>
      <c r="G14" s="16">
        <f>SUM(G8:G13)</f>
        <v>337237.40674000001</v>
      </c>
      <c r="H14" s="16">
        <f>SUM(H8:H13)</f>
        <v>347354.52894220001</v>
      </c>
      <c r="J14" s="16">
        <f>SUM(J8:J13)</f>
        <v>1638505.4936822001</v>
      </c>
      <c r="K14" s="34"/>
    </row>
    <row r="15" spans="2:39" x14ac:dyDescent="0.4">
      <c r="B15" s="23"/>
      <c r="C15" s="14" t="s">
        <v>41</v>
      </c>
      <c r="D15" s="13" t="s">
        <v>35</v>
      </c>
      <c r="E15" s="10"/>
      <c r="F15" s="10"/>
      <c r="G15" s="10"/>
      <c r="H15" s="10"/>
      <c r="J15" s="8" t="s">
        <v>35</v>
      </c>
    </row>
    <row r="16" spans="2:39" x14ac:dyDescent="0.4">
      <c r="B16" s="23"/>
      <c r="C16" s="25" t="s">
        <v>42</v>
      </c>
      <c r="D16" s="15">
        <f>22.39%*D14</f>
        <v>69100.018000000011</v>
      </c>
      <c r="E16" s="15">
        <f t="shared" ref="E16:H16" si="5">22.39%*E14</f>
        <v>71173.018540000005</v>
      </c>
      <c r="F16" s="15">
        <f t="shared" si="5"/>
        <v>73308.209096200007</v>
      </c>
      <c r="G16" s="15">
        <f t="shared" si="5"/>
        <v>75507.455369086005</v>
      </c>
      <c r="H16" s="15">
        <f t="shared" si="5"/>
        <v>77772.679030158586</v>
      </c>
      <c r="J16" s="15">
        <f>SUM(D16:H16)</f>
        <v>366861.38003544463</v>
      </c>
      <c r="K16" s="68"/>
    </row>
    <row r="17" spans="2:10" x14ac:dyDescent="0.4">
      <c r="B17" s="23"/>
      <c r="C17" s="25"/>
      <c r="D17" s="15"/>
      <c r="E17" s="15"/>
      <c r="F17" s="15"/>
      <c r="G17" s="15"/>
      <c r="H17" s="15"/>
      <c r="J17" s="15">
        <f t="shared" ref="J17:J18" si="6">SUM(D17:H17)</f>
        <v>0</v>
      </c>
    </row>
    <row r="18" spans="2:10" x14ac:dyDescent="0.4">
      <c r="B18" s="23"/>
      <c r="C18" s="10"/>
      <c r="D18" s="15"/>
      <c r="E18" s="11"/>
      <c r="F18" s="11"/>
      <c r="G18" s="11"/>
      <c r="H18" s="11"/>
      <c r="J18" s="15">
        <f t="shared" si="6"/>
        <v>0</v>
      </c>
    </row>
    <row r="19" spans="2:10" x14ac:dyDescent="0.4">
      <c r="B19" s="23"/>
      <c r="C19" s="9" t="s">
        <v>13</v>
      </c>
      <c r="D19" s="16">
        <f>SUM(D16:D18)</f>
        <v>69100.018000000011</v>
      </c>
      <c r="E19" s="16">
        <f t="shared" ref="E19:J19" si="7">SUM(E16:E18)</f>
        <v>71173.018540000005</v>
      </c>
      <c r="F19" s="16">
        <f t="shared" si="7"/>
        <v>73308.209096200007</v>
      </c>
      <c r="G19" s="16">
        <f t="shared" si="7"/>
        <v>75507.455369086005</v>
      </c>
      <c r="H19" s="16">
        <f t="shared" si="7"/>
        <v>77772.679030158586</v>
      </c>
      <c r="J19" s="16">
        <f t="shared" si="7"/>
        <v>366861.38003544463</v>
      </c>
    </row>
    <row r="20" spans="2:10" x14ac:dyDescent="0.4">
      <c r="B20" s="23"/>
      <c r="C20" s="14" t="s">
        <v>43</v>
      </c>
      <c r="D20" s="13" t="s">
        <v>35</v>
      </c>
      <c r="E20" s="10"/>
      <c r="F20" s="10"/>
      <c r="G20" s="10"/>
      <c r="H20" s="10"/>
      <c r="J20" s="8" t="s">
        <v>35</v>
      </c>
    </row>
    <row r="21" spans="2:10" x14ac:dyDescent="0.4">
      <c r="B21" s="23"/>
      <c r="C21" s="29"/>
      <c r="D21" s="15"/>
      <c r="E21" s="11"/>
      <c r="F21" s="11"/>
      <c r="G21" s="11"/>
      <c r="H21" s="11"/>
      <c r="J21" s="15">
        <f>SUM(D21:H21)</f>
        <v>0</v>
      </c>
    </row>
    <row r="22" spans="2:10" x14ac:dyDescent="0.4">
      <c r="B22" s="23"/>
      <c r="C22" s="29"/>
      <c r="D22" s="15"/>
      <c r="E22" s="15"/>
      <c r="F22" s="15"/>
      <c r="G22" s="15"/>
      <c r="H22" s="15"/>
      <c r="I22" s="35"/>
      <c r="J22" s="15">
        <f>SUM(D22:H22)</f>
        <v>0</v>
      </c>
    </row>
    <row r="23" spans="2:10" x14ac:dyDescent="0.4">
      <c r="B23" s="23"/>
      <c r="C23" s="9" t="s">
        <v>14</v>
      </c>
      <c r="D23" s="16">
        <f>SUM(D22:D22)</f>
        <v>0</v>
      </c>
      <c r="E23" s="16">
        <f>SUM(E22:E22)</f>
        <v>0</v>
      </c>
      <c r="F23" s="16">
        <f>SUM(F22:F22)</f>
        <v>0</v>
      </c>
      <c r="G23" s="16">
        <f>SUM(G22:G22)</f>
        <v>0</v>
      </c>
      <c r="H23" s="16">
        <f>SUM(H22:H22)</f>
        <v>0</v>
      </c>
      <c r="J23" s="16">
        <f>SUM(J21:J22)</f>
        <v>0</v>
      </c>
    </row>
    <row r="24" spans="2:10" x14ac:dyDescent="0.4">
      <c r="B24" s="23"/>
      <c r="C24" s="14" t="s">
        <v>44</v>
      </c>
      <c r="D24" s="15"/>
      <c r="E24" s="10"/>
      <c r="F24" s="10"/>
      <c r="G24" s="10"/>
      <c r="H24" s="10"/>
      <c r="J24" s="15" t="s">
        <v>20</v>
      </c>
    </row>
    <row r="25" spans="2:10" x14ac:dyDescent="0.4">
      <c r="B25" s="23"/>
      <c r="C25" s="25"/>
      <c r="D25" s="15"/>
      <c r="E25" s="10"/>
      <c r="F25" s="10"/>
      <c r="G25" s="10"/>
      <c r="H25" s="10"/>
      <c r="J25" s="15">
        <f>SUM(D25:H25)</f>
        <v>0</v>
      </c>
    </row>
    <row r="26" spans="2:10" x14ac:dyDescent="0.4">
      <c r="B26" s="23" t="s">
        <v>45</v>
      </c>
      <c r="C26" s="28" t="s">
        <v>45</v>
      </c>
      <c r="D26" s="13" t="s">
        <v>35</v>
      </c>
      <c r="E26" s="10"/>
      <c r="F26" s="10"/>
      <c r="G26" s="10"/>
      <c r="H26" s="10"/>
      <c r="J26" s="15">
        <f t="shared" ref="J26:J58" si="8">SUM(D26:H26)</f>
        <v>0</v>
      </c>
    </row>
    <row r="27" spans="2:10" x14ac:dyDescent="0.4">
      <c r="B27" s="23"/>
      <c r="C27" s="9" t="s">
        <v>15</v>
      </c>
      <c r="D27" s="12">
        <f>SUM(D25:D26)</f>
        <v>0</v>
      </c>
      <c r="E27" s="12">
        <f t="shared" ref="E27:H27" si="9">SUM(E25:E26)</f>
        <v>0</v>
      </c>
      <c r="F27" s="12">
        <f t="shared" si="9"/>
        <v>0</v>
      </c>
      <c r="G27" s="12">
        <f t="shared" si="9"/>
        <v>0</v>
      </c>
      <c r="H27" s="12">
        <f t="shared" si="9"/>
        <v>0</v>
      </c>
      <c r="J27" s="16">
        <f>SUM(J25:J26)</f>
        <v>0</v>
      </c>
    </row>
    <row r="28" spans="2:10" x14ac:dyDescent="0.4">
      <c r="B28" s="23"/>
      <c r="C28" s="14" t="s">
        <v>46</v>
      </c>
      <c r="D28" s="13" t="s">
        <v>35</v>
      </c>
      <c r="E28" s="10"/>
      <c r="F28" s="10"/>
      <c r="G28" s="10"/>
      <c r="H28" s="10"/>
      <c r="J28" s="15"/>
    </row>
    <row r="29" spans="2:10" x14ac:dyDescent="0.4">
      <c r="B29" s="23"/>
      <c r="C29" s="25"/>
      <c r="D29" s="15"/>
      <c r="E29" s="15"/>
      <c r="F29" s="15"/>
      <c r="G29" s="15"/>
      <c r="H29" s="15"/>
      <c r="I29" s="35"/>
      <c r="J29" s="15">
        <f t="shared" si="8"/>
        <v>0</v>
      </c>
    </row>
    <row r="30" spans="2:10" x14ac:dyDescent="0.4">
      <c r="B30" s="23"/>
      <c r="C30" s="25"/>
      <c r="D30" s="15"/>
      <c r="E30" s="11"/>
      <c r="F30" s="11"/>
      <c r="G30" s="11"/>
      <c r="H30" s="11"/>
      <c r="J30" s="15">
        <f t="shared" si="8"/>
        <v>0</v>
      </c>
    </row>
    <row r="31" spans="2:10" x14ac:dyDescent="0.4">
      <c r="B31" s="23"/>
      <c r="C31" s="9" t="s">
        <v>16</v>
      </c>
      <c r="D31" s="16">
        <f>SUM(D29:D30)</f>
        <v>0</v>
      </c>
      <c r="E31" s="16">
        <f t="shared" ref="E31:H31" si="10">SUM(E29:E30)</f>
        <v>0</v>
      </c>
      <c r="F31" s="16">
        <f t="shared" si="10"/>
        <v>0</v>
      </c>
      <c r="G31" s="16">
        <f t="shared" si="10"/>
        <v>0</v>
      </c>
      <c r="H31" s="16">
        <f t="shared" si="10"/>
        <v>0</v>
      </c>
      <c r="J31" s="16">
        <f>SUM(J29:J30)</f>
        <v>0</v>
      </c>
    </row>
    <row r="32" spans="2:10" x14ac:dyDescent="0.4">
      <c r="B32" s="23"/>
      <c r="C32" s="14" t="s">
        <v>47</v>
      </c>
      <c r="D32" s="13" t="s">
        <v>35</v>
      </c>
      <c r="E32" s="10"/>
      <c r="F32" s="10"/>
      <c r="G32" s="10"/>
      <c r="H32" s="10"/>
      <c r="J32" s="15"/>
    </row>
    <row r="33" spans="2:11" x14ac:dyDescent="0.4">
      <c r="B33" s="23"/>
      <c r="C33" s="25"/>
      <c r="D33" s="15"/>
      <c r="E33" s="15">
        <f>D33</f>
        <v>0</v>
      </c>
      <c r="F33" s="15">
        <f t="shared" ref="F33:H33" si="11">E33</f>
        <v>0</v>
      </c>
      <c r="G33" s="15">
        <f t="shared" si="11"/>
        <v>0</v>
      </c>
      <c r="H33" s="15">
        <f t="shared" si="11"/>
        <v>0</v>
      </c>
      <c r="I33" s="35"/>
      <c r="J33" s="15">
        <f t="shared" si="8"/>
        <v>0</v>
      </c>
    </row>
    <row r="34" spans="2:11" x14ac:dyDescent="0.4">
      <c r="B34" s="23"/>
      <c r="C34" s="25"/>
      <c r="D34" s="15"/>
      <c r="E34" s="15"/>
      <c r="F34" s="15"/>
      <c r="G34" s="15"/>
      <c r="H34" s="15"/>
      <c r="I34" s="35"/>
      <c r="J34" s="15">
        <f t="shared" si="8"/>
        <v>0</v>
      </c>
    </row>
    <row r="35" spans="2:11" x14ac:dyDescent="0.4">
      <c r="B35" s="23"/>
      <c r="C35" s="25"/>
      <c r="D35" s="15"/>
      <c r="E35" s="15"/>
      <c r="F35" s="15"/>
      <c r="G35" s="15"/>
      <c r="H35" s="15"/>
      <c r="I35" s="35"/>
      <c r="J35" s="15">
        <f t="shared" si="8"/>
        <v>0</v>
      </c>
    </row>
    <row r="36" spans="2:11" x14ac:dyDescent="0.4">
      <c r="B36" s="23"/>
      <c r="C36" s="25"/>
      <c r="D36" s="15"/>
      <c r="E36" s="11"/>
      <c r="F36" s="11"/>
      <c r="G36" s="11"/>
      <c r="H36" s="11"/>
      <c r="J36" s="15">
        <f t="shared" si="8"/>
        <v>0</v>
      </c>
    </row>
    <row r="37" spans="2:11" x14ac:dyDescent="0.4">
      <c r="B37" s="23"/>
      <c r="C37" s="9" t="s">
        <v>17</v>
      </c>
      <c r="D37" s="16">
        <f>SUM(D33:D36)</f>
        <v>0</v>
      </c>
      <c r="E37" s="16">
        <f t="shared" ref="E37:H37" si="12">SUM(E33:E36)</f>
        <v>0</v>
      </c>
      <c r="F37" s="16">
        <f t="shared" si="12"/>
        <v>0</v>
      </c>
      <c r="G37" s="16">
        <f t="shared" si="12"/>
        <v>0</v>
      </c>
      <c r="H37" s="16">
        <f t="shared" si="12"/>
        <v>0</v>
      </c>
      <c r="J37" s="16">
        <f>SUM(J33:J36)</f>
        <v>0</v>
      </c>
    </row>
    <row r="38" spans="2:11" x14ac:dyDescent="0.4">
      <c r="B38" s="23"/>
      <c r="C38" s="14" t="s">
        <v>48</v>
      </c>
      <c r="D38" s="13" t="s">
        <v>35</v>
      </c>
      <c r="E38" s="10"/>
      <c r="F38" s="10"/>
      <c r="G38" s="10"/>
      <c r="H38" s="10"/>
      <c r="J38" s="15"/>
    </row>
    <row r="39" spans="2:11" ht="43.75" x14ac:dyDescent="0.4">
      <c r="B39" s="23"/>
      <c r="C39" s="25" t="s">
        <v>49</v>
      </c>
      <c r="D39" s="15">
        <f>50000/5</f>
        <v>10000</v>
      </c>
      <c r="E39" s="15">
        <f>D39</f>
        <v>10000</v>
      </c>
      <c r="F39" s="15">
        <f t="shared" ref="F39:H39" si="13">E39</f>
        <v>10000</v>
      </c>
      <c r="G39" s="15">
        <f t="shared" si="13"/>
        <v>10000</v>
      </c>
      <c r="H39" s="15">
        <f t="shared" si="13"/>
        <v>10000</v>
      </c>
      <c r="J39" s="15">
        <f t="shared" si="8"/>
        <v>50000</v>
      </c>
    </row>
    <row r="40" spans="2:11" ht="58.3" x14ac:dyDescent="0.4">
      <c r="B40" s="23"/>
      <c r="C40" s="25" t="s">
        <v>50</v>
      </c>
      <c r="D40" s="15">
        <f>90000/5</f>
        <v>18000</v>
      </c>
      <c r="E40" s="15">
        <f t="shared" ref="E40:H40" si="14">D40</f>
        <v>18000</v>
      </c>
      <c r="F40" s="15">
        <f t="shared" si="14"/>
        <v>18000</v>
      </c>
      <c r="G40" s="15">
        <f t="shared" si="14"/>
        <v>18000</v>
      </c>
      <c r="H40" s="15">
        <f t="shared" si="14"/>
        <v>18000</v>
      </c>
      <c r="J40" s="15">
        <f t="shared" ref="J40" si="15">SUM(D40:H40)</f>
        <v>90000</v>
      </c>
    </row>
    <row r="41" spans="2:11" ht="43.75" x14ac:dyDescent="0.4">
      <c r="B41" s="23"/>
      <c r="C41" s="25" t="s">
        <v>51</v>
      </c>
      <c r="D41" s="15">
        <f>500000/5</f>
        <v>100000</v>
      </c>
      <c r="E41" s="15">
        <f>D41</f>
        <v>100000</v>
      </c>
      <c r="F41" s="15">
        <f t="shared" ref="F41:H41" si="16">E41</f>
        <v>100000</v>
      </c>
      <c r="G41" s="15">
        <f t="shared" si="16"/>
        <v>100000</v>
      </c>
      <c r="H41" s="15">
        <f t="shared" si="16"/>
        <v>100000</v>
      </c>
      <c r="J41" s="15">
        <f t="shared" si="8"/>
        <v>500000</v>
      </c>
    </row>
    <row r="42" spans="2:11" ht="58.3" x14ac:dyDescent="0.4">
      <c r="B42" s="23"/>
      <c r="C42" s="25" t="s">
        <v>52</v>
      </c>
      <c r="D42" s="15">
        <f>500000/5</f>
        <v>100000</v>
      </c>
      <c r="E42" s="15">
        <f t="shared" ref="E42:H42" si="17">D42</f>
        <v>100000</v>
      </c>
      <c r="F42" s="15">
        <f t="shared" si="17"/>
        <v>100000</v>
      </c>
      <c r="G42" s="15">
        <f t="shared" si="17"/>
        <v>100000</v>
      </c>
      <c r="H42" s="15">
        <f t="shared" si="17"/>
        <v>100000</v>
      </c>
      <c r="J42" s="15">
        <f t="shared" ref="J42:J44" si="18">SUM(D42:H42)</f>
        <v>500000</v>
      </c>
    </row>
    <row r="43" spans="2:11" ht="43.75" x14ac:dyDescent="0.4">
      <c r="B43" s="23"/>
      <c r="C43" s="25" t="s">
        <v>53</v>
      </c>
      <c r="D43" s="15">
        <f>4000000/5</f>
        <v>800000</v>
      </c>
      <c r="E43" s="15">
        <f t="shared" ref="E43:H43" si="19">D43</f>
        <v>800000</v>
      </c>
      <c r="F43" s="15">
        <f t="shared" si="19"/>
        <v>800000</v>
      </c>
      <c r="G43" s="15">
        <f t="shared" si="19"/>
        <v>800000</v>
      </c>
      <c r="H43" s="15">
        <f t="shared" si="19"/>
        <v>800000</v>
      </c>
      <c r="J43" s="15">
        <f t="shared" si="18"/>
        <v>4000000</v>
      </c>
    </row>
    <row r="44" spans="2:11" ht="43.75" x14ac:dyDescent="0.4">
      <c r="B44" s="23"/>
      <c r="C44" s="25" t="s">
        <v>54</v>
      </c>
      <c r="D44" s="15">
        <f>5000000/5</f>
        <v>1000000</v>
      </c>
      <c r="E44" s="15">
        <f t="shared" ref="E44:H44" si="20">D44</f>
        <v>1000000</v>
      </c>
      <c r="F44" s="15">
        <f t="shared" si="20"/>
        <v>1000000</v>
      </c>
      <c r="G44" s="15">
        <f t="shared" si="20"/>
        <v>1000000</v>
      </c>
      <c r="H44" s="15">
        <f t="shared" si="20"/>
        <v>1000000</v>
      </c>
      <c r="J44" s="15">
        <f t="shared" si="18"/>
        <v>5000000</v>
      </c>
      <c r="K44" s="68"/>
    </row>
    <row r="45" spans="2:11" ht="58.3" x14ac:dyDescent="0.4">
      <c r="B45" s="23"/>
      <c r="C45" s="73" t="s">
        <v>55</v>
      </c>
      <c r="D45" s="15">
        <f>2775000/5</f>
        <v>555000</v>
      </c>
      <c r="E45" s="15">
        <f t="shared" ref="E45:H46" si="21">D45</f>
        <v>555000</v>
      </c>
      <c r="F45" s="15">
        <f t="shared" si="21"/>
        <v>555000</v>
      </c>
      <c r="G45" s="15">
        <f t="shared" si="21"/>
        <v>555000</v>
      </c>
      <c r="H45" s="15">
        <f t="shared" si="21"/>
        <v>555000</v>
      </c>
      <c r="J45" s="15">
        <f t="shared" si="8"/>
        <v>2775000</v>
      </c>
      <c r="K45" s="68"/>
    </row>
    <row r="46" spans="2:11" ht="58.3" x14ac:dyDescent="0.4">
      <c r="B46" s="23"/>
      <c r="C46" s="25" t="s">
        <v>56</v>
      </c>
      <c r="D46" s="15">
        <f>(7500000*1.15)/5</f>
        <v>1725000</v>
      </c>
      <c r="E46" s="15">
        <f t="shared" si="21"/>
        <v>1725000</v>
      </c>
      <c r="F46" s="15">
        <f t="shared" si="21"/>
        <v>1725000</v>
      </c>
      <c r="G46" s="15">
        <f t="shared" si="21"/>
        <v>1725000</v>
      </c>
      <c r="H46" s="15">
        <f t="shared" si="21"/>
        <v>1725000</v>
      </c>
      <c r="J46" s="15">
        <f t="shared" ref="J46" si="22">SUM(D46:H46)</f>
        <v>8625000</v>
      </c>
      <c r="K46" s="68"/>
    </row>
    <row r="47" spans="2:11" ht="43.75" x14ac:dyDescent="0.4">
      <c r="B47" s="23"/>
      <c r="C47" s="25" t="s">
        <v>57</v>
      </c>
      <c r="D47" s="15">
        <f>3000000/5</f>
        <v>600000</v>
      </c>
      <c r="E47" s="15">
        <f t="shared" ref="E47:H47" si="23">D47</f>
        <v>600000</v>
      </c>
      <c r="F47" s="15">
        <f t="shared" si="23"/>
        <v>600000</v>
      </c>
      <c r="G47" s="15">
        <f t="shared" si="23"/>
        <v>600000</v>
      </c>
      <c r="H47" s="15">
        <f t="shared" si="23"/>
        <v>600000</v>
      </c>
      <c r="J47" s="15">
        <f t="shared" si="8"/>
        <v>3000000</v>
      </c>
    </row>
    <row r="48" spans="2:11" ht="58.3" x14ac:dyDescent="0.4">
      <c r="B48" s="23"/>
      <c r="C48" s="25" t="s">
        <v>58</v>
      </c>
      <c r="D48" s="15">
        <f>500000/5</f>
        <v>100000</v>
      </c>
      <c r="E48" s="15">
        <f t="shared" ref="E48:H48" si="24">D48</f>
        <v>100000</v>
      </c>
      <c r="F48" s="15">
        <f t="shared" si="24"/>
        <v>100000</v>
      </c>
      <c r="G48" s="15">
        <f t="shared" si="24"/>
        <v>100000</v>
      </c>
      <c r="H48" s="15">
        <f t="shared" si="24"/>
        <v>100000</v>
      </c>
      <c r="J48" s="15">
        <f t="shared" si="8"/>
        <v>500000</v>
      </c>
    </row>
    <row r="49" spans="2:11" ht="72.900000000000006" x14ac:dyDescent="0.4">
      <c r="B49" s="23"/>
      <c r="C49" s="25" t="s">
        <v>59</v>
      </c>
      <c r="D49" s="15">
        <f>4000000/5</f>
        <v>800000</v>
      </c>
      <c r="E49" s="15">
        <f t="shared" ref="E49:H49" si="25">D49</f>
        <v>800000</v>
      </c>
      <c r="F49" s="15">
        <f t="shared" si="25"/>
        <v>800000</v>
      </c>
      <c r="G49" s="15">
        <f t="shared" si="25"/>
        <v>800000</v>
      </c>
      <c r="H49" s="15">
        <f t="shared" si="25"/>
        <v>800000</v>
      </c>
      <c r="J49" s="15">
        <f t="shared" si="8"/>
        <v>4000000</v>
      </c>
      <c r="K49" s="68"/>
    </row>
    <row r="50" spans="2:11" ht="58.3" x14ac:dyDescent="0.4">
      <c r="B50" s="23"/>
      <c r="C50" s="25" t="s">
        <v>60</v>
      </c>
      <c r="D50" s="15">
        <f>500000/5</f>
        <v>100000</v>
      </c>
      <c r="E50" s="15">
        <f t="shared" ref="E50:H51" si="26">D50</f>
        <v>100000</v>
      </c>
      <c r="F50" s="15">
        <f t="shared" si="26"/>
        <v>100000</v>
      </c>
      <c r="G50" s="15">
        <f t="shared" si="26"/>
        <v>100000</v>
      </c>
      <c r="H50" s="15">
        <f t="shared" si="26"/>
        <v>100000</v>
      </c>
      <c r="J50" s="15">
        <f t="shared" si="8"/>
        <v>500000</v>
      </c>
      <c r="K50" s="68"/>
    </row>
    <row r="51" spans="2:11" ht="58.3" x14ac:dyDescent="0.4">
      <c r="B51" s="23"/>
      <c r="C51" s="25" t="s">
        <v>61</v>
      </c>
      <c r="D51" s="15">
        <f>4697800/5</f>
        <v>939560</v>
      </c>
      <c r="E51" s="15">
        <f>D51</f>
        <v>939560</v>
      </c>
      <c r="F51" s="15">
        <f t="shared" si="26"/>
        <v>939560</v>
      </c>
      <c r="G51" s="15">
        <f t="shared" si="26"/>
        <v>939560</v>
      </c>
      <c r="H51" s="15">
        <f t="shared" si="26"/>
        <v>939560</v>
      </c>
      <c r="J51" s="15">
        <f t="shared" si="8"/>
        <v>4697800</v>
      </c>
      <c r="K51" s="68"/>
    </row>
    <row r="52" spans="2:11" ht="58.3" x14ac:dyDescent="0.4">
      <c r="B52" s="23"/>
      <c r="C52" s="25" t="s">
        <v>62</v>
      </c>
      <c r="D52" s="15">
        <f>7090960/5</f>
        <v>1418192</v>
      </c>
      <c r="E52" s="15">
        <f t="shared" ref="E52:H52" si="27">D52</f>
        <v>1418192</v>
      </c>
      <c r="F52" s="15">
        <f t="shared" si="27"/>
        <v>1418192</v>
      </c>
      <c r="G52" s="15">
        <f t="shared" si="27"/>
        <v>1418192</v>
      </c>
      <c r="H52" s="15">
        <f t="shared" si="27"/>
        <v>1418192</v>
      </c>
      <c r="J52" s="15">
        <f t="shared" si="8"/>
        <v>7090960</v>
      </c>
      <c r="K52" s="68"/>
    </row>
    <row r="53" spans="2:11" ht="58.3" x14ac:dyDescent="0.4">
      <c r="B53" s="23"/>
      <c r="C53" s="25" t="s">
        <v>63</v>
      </c>
      <c r="D53" s="15">
        <f>625000/5</f>
        <v>125000</v>
      </c>
      <c r="E53" s="15">
        <f t="shared" ref="E53:H53" si="28">D53</f>
        <v>125000</v>
      </c>
      <c r="F53" s="15">
        <f t="shared" si="28"/>
        <v>125000</v>
      </c>
      <c r="G53" s="15">
        <f t="shared" si="28"/>
        <v>125000</v>
      </c>
      <c r="H53" s="15">
        <f t="shared" si="28"/>
        <v>125000</v>
      </c>
      <c r="J53" s="15">
        <f t="shared" si="8"/>
        <v>625000</v>
      </c>
    </row>
    <row r="54" spans="2:11" ht="43.75" x14ac:dyDescent="0.4">
      <c r="B54" s="23"/>
      <c r="C54" s="25" t="s">
        <v>64</v>
      </c>
      <c r="D54" s="15">
        <f>500000/5</f>
        <v>100000</v>
      </c>
      <c r="E54" s="15">
        <f t="shared" ref="E54:H54" si="29">D54</f>
        <v>100000</v>
      </c>
      <c r="F54" s="15">
        <f t="shared" si="29"/>
        <v>100000</v>
      </c>
      <c r="G54" s="15">
        <f t="shared" si="29"/>
        <v>100000</v>
      </c>
      <c r="H54" s="15">
        <f t="shared" si="29"/>
        <v>100000</v>
      </c>
      <c r="J54" s="15">
        <f t="shared" si="8"/>
        <v>500000</v>
      </c>
    </row>
    <row r="55" spans="2:11" ht="43.75" x14ac:dyDescent="0.4">
      <c r="B55" s="23"/>
      <c r="C55" s="25" t="s">
        <v>65</v>
      </c>
      <c r="D55" s="15">
        <f>23125*1000/5</f>
        <v>4625000</v>
      </c>
      <c r="E55" s="15">
        <f t="shared" ref="E55" si="30">D55</f>
        <v>4625000</v>
      </c>
      <c r="F55" s="15">
        <f t="shared" ref="F55" si="31">E55</f>
        <v>4625000</v>
      </c>
      <c r="G55" s="15">
        <f t="shared" ref="G55" si="32">F55</f>
        <v>4625000</v>
      </c>
      <c r="H55" s="15">
        <f t="shared" ref="H55" si="33">G55</f>
        <v>4625000</v>
      </c>
      <c r="J55" s="15">
        <f t="shared" si="8"/>
        <v>23125000</v>
      </c>
    </row>
    <row r="56" spans="2:11" x14ac:dyDescent="0.4">
      <c r="B56" s="23"/>
      <c r="C56" s="10"/>
      <c r="D56" s="15"/>
      <c r="E56" s="15">
        <f t="shared" ref="E56:H56" si="34">D56</f>
        <v>0</v>
      </c>
      <c r="F56" s="15">
        <f t="shared" si="34"/>
        <v>0</v>
      </c>
      <c r="G56" s="15">
        <f t="shared" si="34"/>
        <v>0</v>
      </c>
      <c r="H56" s="15">
        <f t="shared" si="34"/>
        <v>0</v>
      </c>
      <c r="J56" s="15">
        <f t="shared" si="8"/>
        <v>0</v>
      </c>
    </row>
    <row r="57" spans="2:11" x14ac:dyDescent="0.4">
      <c r="B57" s="24"/>
      <c r="C57" s="9" t="s">
        <v>18</v>
      </c>
      <c r="D57" s="16">
        <f t="shared" ref="D57:G57" si="35">SUM(D39:D56)</f>
        <v>13115752</v>
      </c>
      <c r="E57" s="16">
        <f t="shared" si="35"/>
        <v>13115752</v>
      </c>
      <c r="F57" s="16">
        <f t="shared" si="35"/>
        <v>13115752</v>
      </c>
      <c r="G57" s="16">
        <f t="shared" si="35"/>
        <v>13115752</v>
      </c>
      <c r="H57" s="16">
        <f>SUM(H39:H56)</f>
        <v>13115752</v>
      </c>
      <c r="J57" s="16">
        <f>SUM(J39:J56)</f>
        <v>65578760</v>
      </c>
    </row>
    <row r="58" spans="2:11" x14ac:dyDescent="0.4">
      <c r="B58" s="24"/>
      <c r="C58" s="9" t="s">
        <v>19</v>
      </c>
      <c r="D58" s="16">
        <f>SUM(D57,D37,D31,D27,D23,D19,D14)</f>
        <v>13493472.017999999</v>
      </c>
      <c r="E58" s="16">
        <f>SUM(E57,E37,E31,E27,E23,E19,E14)</f>
        <v>13504803.61854</v>
      </c>
      <c r="F58" s="16">
        <f>SUM(F57,F37,F31,F27,F23,F19,F14)</f>
        <v>13516475.167096201</v>
      </c>
      <c r="G58" s="16">
        <f>SUM(G57,G37,G31,G27,G23,G19,G14)</f>
        <v>13528496.862109086</v>
      </c>
      <c r="H58" s="16">
        <f>SUM(H57,H37,H31,H27,H23,H19,H14)</f>
        <v>13540879.207972359</v>
      </c>
      <c r="J58" s="16">
        <f t="shared" si="8"/>
        <v>67584126.873717651</v>
      </c>
    </row>
    <row r="59" spans="2:11" x14ac:dyDescent="0.4">
      <c r="B59" s="6"/>
      <c r="D59"/>
      <c r="E59"/>
      <c r="H59"/>
      <c r="I59"/>
      <c r="J59" t="s">
        <v>20</v>
      </c>
    </row>
    <row r="60" spans="2:11" ht="29.15" x14ac:dyDescent="0.4">
      <c r="B60" s="67" t="s">
        <v>66</v>
      </c>
      <c r="C60" s="17" t="s">
        <v>66</v>
      </c>
      <c r="D60" s="18"/>
      <c r="E60" s="18"/>
      <c r="F60" s="18"/>
      <c r="G60" s="18"/>
      <c r="H60" s="18"/>
      <c r="I60"/>
      <c r="J60" s="18" t="s">
        <v>20</v>
      </c>
    </row>
    <row r="61" spans="2:11" x14ac:dyDescent="0.4">
      <c r="B61" s="23"/>
      <c r="C61" s="75" t="s">
        <v>67</v>
      </c>
      <c r="D61" s="15">
        <f>57.71%*(D14+D19)</f>
        <v>217982.22238780005</v>
      </c>
      <c r="E61" s="15">
        <f>57.71%*(E14+E19)</f>
        <v>224521.68905943402</v>
      </c>
      <c r="F61" s="15">
        <f>57.71%*(F14+F19)</f>
        <v>231257.33973121704</v>
      </c>
      <c r="G61" s="15">
        <f>57.71%*(G14+G19)</f>
        <v>238195.05992315357</v>
      </c>
      <c r="H61" s="15">
        <f t="shared" ref="H61" si="36">57.71%*(H14+H19)</f>
        <v>245340.91172084815</v>
      </c>
      <c r="J61" s="15">
        <f>SUM(D61:H61)</f>
        <v>1157297.2228224529</v>
      </c>
      <c r="K61" s="81"/>
    </row>
    <row r="62" spans="2:11" x14ac:dyDescent="0.4">
      <c r="B62" s="23"/>
      <c r="C62" s="25"/>
      <c r="D62" s="83"/>
      <c r="E62" s="10"/>
      <c r="F62" s="10"/>
      <c r="G62" s="10"/>
      <c r="H62" s="10"/>
      <c r="J62" s="15">
        <f t="shared" ref="J62" si="37">SUM(D62:H62)</f>
        <v>0</v>
      </c>
    </row>
    <row r="63" spans="2:11" x14ac:dyDescent="0.4">
      <c r="B63" s="24"/>
      <c r="C63" s="9" t="s">
        <v>21</v>
      </c>
      <c r="D63" s="16">
        <f>SUM(D61:D62)</f>
        <v>217982.22238780005</v>
      </c>
      <c r="E63" s="16">
        <f t="shared" ref="E63:H63" si="38">SUM(E61:E62)</f>
        <v>224521.68905943402</v>
      </c>
      <c r="F63" s="16">
        <f t="shared" si="38"/>
        <v>231257.33973121704</v>
      </c>
      <c r="G63" s="16">
        <f t="shared" si="38"/>
        <v>238195.05992315357</v>
      </c>
      <c r="H63" s="16">
        <f t="shared" si="38"/>
        <v>245340.91172084815</v>
      </c>
      <c r="J63" s="16">
        <f>SUM(J61:J62)</f>
        <v>1157297.2228224529</v>
      </c>
    </row>
    <row r="64" spans="2:11" ht="15" thickBot="1" x14ac:dyDescent="0.45">
      <c r="B64" s="6"/>
      <c r="D64"/>
      <c r="E64"/>
      <c r="H64"/>
      <c r="I64"/>
      <c r="J64" t="s">
        <v>20</v>
      </c>
    </row>
    <row r="65" spans="2:10" s="1" customFormat="1" ht="29.6" thickBot="1" x14ac:dyDescent="0.45">
      <c r="B65" s="19" t="s">
        <v>22</v>
      </c>
      <c r="C65" s="19"/>
      <c r="D65" s="20">
        <f>SUM(D63,D58)</f>
        <v>13711454.240387799</v>
      </c>
      <c r="E65" s="20">
        <f t="shared" ref="E65:J65" si="39">SUM(E63,E58)</f>
        <v>13729325.307599435</v>
      </c>
      <c r="F65" s="20">
        <f t="shared" si="39"/>
        <v>13747732.506827418</v>
      </c>
      <c r="G65" s="20">
        <f t="shared" si="39"/>
        <v>13766691.922032239</v>
      </c>
      <c r="H65" s="20">
        <f t="shared" si="39"/>
        <v>13786220.119693207</v>
      </c>
      <c r="I65" s="7"/>
      <c r="J65" s="20">
        <f t="shared" si="39"/>
        <v>68741424.096540108</v>
      </c>
    </row>
    <row r="66" spans="2:10" x14ac:dyDescent="0.4">
      <c r="B66" s="6"/>
    </row>
    <row r="67" spans="2:10" x14ac:dyDescent="0.4">
      <c r="B67" s="6"/>
    </row>
    <row r="68" spans="2:10" x14ac:dyDescent="0.4">
      <c r="B68" s="6"/>
    </row>
    <row r="69" spans="2:10" x14ac:dyDescent="0.4">
      <c r="B69" s="6"/>
    </row>
    <row r="70" spans="2:10" x14ac:dyDescent="0.4">
      <c r="B70" s="6"/>
    </row>
    <row r="71" spans="2:10" x14ac:dyDescent="0.4">
      <c r="B71" s="6"/>
    </row>
    <row r="72" spans="2:10" x14ac:dyDescent="0.4">
      <c r="B72" s="6"/>
    </row>
    <row r="73" spans="2:10" x14ac:dyDescent="0.4">
      <c r="B73" s="6"/>
    </row>
    <row r="74" spans="2:10" x14ac:dyDescent="0.4">
      <c r="B74" s="6"/>
    </row>
    <row r="75" spans="2:10" x14ac:dyDescent="0.4">
      <c r="B75" s="6"/>
    </row>
    <row r="76" spans="2:10" x14ac:dyDescent="0.4">
      <c r="B76" s="6"/>
    </row>
    <row r="77" spans="2:10" x14ac:dyDescent="0.4">
      <c r="B77" s="6"/>
    </row>
    <row r="78" spans="2:10" x14ac:dyDescent="0.4">
      <c r="B78" s="6"/>
    </row>
    <row r="79" spans="2:10" x14ac:dyDescent="0.4">
      <c r="B79" s="6"/>
    </row>
    <row r="80" spans="2:10" x14ac:dyDescent="0.4">
      <c r="B80" s="6"/>
    </row>
  </sheetData>
  <pageMargins left="0.7" right="0.7" top="0.75" bottom="0.75" header="0.3" footer="0.3"/>
  <pageSetup scale="84" fitToHeight="3" orientation="landscape" r:id="rId1"/>
  <ignoredErrors>
    <ignoredError sqref="J22 J29 J33:J35" formulaRange="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57590D-4C23-44B0-B6B9-2EA12DF57FEF}">
  <sheetPr>
    <tabColor theme="9" tint="0.39997558519241921"/>
    <pageSetUpPr fitToPage="1"/>
  </sheetPr>
  <dimension ref="B2:AM69"/>
  <sheetViews>
    <sheetView showGridLines="0" zoomScale="93" zoomScaleNormal="93" workbookViewId="0">
      <pane xSplit="3" ySplit="6" topLeftCell="D41" activePane="bottomRight" state="frozen"/>
      <selection pane="topRight"/>
      <selection pane="bottomLeft"/>
      <selection pane="bottomRight" activeCell="D50" sqref="D50"/>
    </sheetView>
  </sheetViews>
  <sheetFormatPr defaultColWidth="9.15234375" defaultRowHeight="14.6" x14ac:dyDescent="0.4"/>
  <cols>
    <col min="1" max="1" width="3.15234375" customWidth="1"/>
    <col min="2" max="2" width="9.69140625" customWidth="1"/>
    <col min="3" max="3" width="44.4609375" customWidth="1"/>
    <col min="4" max="4" width="12.84375" style="6" customWidth="1"/>
    <col min="5" max="5" width="12.4609375" style="2" customWidth="1"/>
    <col min="6" max="6" width="12.69140625" customWidth="1"/>
    <col min="7" max="7" width="12.84375" customWidth="1"/>
    <col min="8" max="8" width="13.4609375" style="2" customWidth="1"/>
    <col min="9" max="9" width="0.84375" style="7" customWidth="1"/>
    <col min="10" max="10" width="14.4609375" customWidth="1"/>
    <col min="11" max="11" width="10.15234375" customWidth="1"/>
    <col min="12" max="12" width="11.53515625" bestFit="1" customWidth="1"/>
  </cols>
  <sheetData>
    <row r="2" spans="2:39" ht="23.15" x14ac:dyDescent="0.6">
      <c r="B2" s="30" t="s">
        <v>32</v>
      </c>
    </row>
    <row r="3" spans="2:39" x14ac:dyDescent="0.4">
      <c r="B3" s="5" t="s">
        <v>33</v>
      </c>
    </row>
    <row r="4" spans="2:39" x14ac:dyDescent="0.4">
      <c r="B4" s="5"/>
    </row>
    <row r="5" spans="2:39" ht="18.45" x14ac:dyDescent="0.5">
      <c r="B5" s="36" t="s">
        <v>2</v>
      </c>
      <c r="C5" s="37"/>
      <c r="D5" s="37"/>
      <c r="E5" s="37"/>
      <c r="F5" s="37"/>
      <c r="G5" s="37"/>
      <c r="H5" s="37"/>
      <c r="I5" s="37"/>
      <c r="J5" s="38"/>
    </row>
    <row r="6" spans="2:39" ht="29.15" x14ac:dyDescent="0.4">
      <c r="B6" s="39" t="s">
        <v>3</v>
      </c>
      <c r="C6" s="39" t="s">
        <v>4</v>
      </c>
      <c r="D6" s="39" t="s">
        <v>5</v>
      </c>
      <c r="E6" s="40" t="s">
        <v>6</v>
      </c>
      <c r="F6" s="40" t="s">
        <v>7</v>
      </c>
      <c r="G6" s="40" t="s">
        <v>8</v>
      </c>
      <c r="H6" s="41" t="s">
        <v>9</v>
      </c>
      <c r="I6" s="42"/>
      <c r="J6" s="43" t="s">
        <v>10</v>
      </c>
    </row>
    <row r="7" spans="2:39" s="5" customFormat="1" x14ac:dyDescent="0.4">
      <c r="B7" s="22" t="s">
        <v>11</v>
      </c>
      <c r="C7" s="26" t="s">
        <v>34</v>
      </c>
      <c r="D7" s="10" t="s">
        <v>35</v>
      </c>
      <c r="E7" s="10" t="s">
        <v>35</v>
      </c>
      <c r="F7" s="10" t="s">
        <v>35</v>
      </c>
      <c r="G7" s="10"/>
      <c r="H7" s="10" t="s">
        <v>35</v>
      </c>
      <c r="I7" s="7"/>
      <c r="J7" s="8" t="s">
        <v>35</v>
      </c>
      <c r="K7"/>
      <c r="L7"/>
      <c r="M7"/>
      <c r="N7"/>
      <c r="O7"/>
      <c r="P7"/>
      <c r="Q7"/>
      <c r="R7"/>
      <c r="S7"/>
      <c r="T7"/>
      <c r="U7"/>
      <c r="V7"/>
      <c r="W7"/>
      <c r="X7"/>
      <c r="Y7"/>
      <c r="Z7"/>
      <c r="AA7"/>
      <c r="AB7"/>
      <c r="AC7"/>
      <c r="AD7"/>
      <c r="AE7"/>
      <c r="AF7"/>
      <c r="AG7"/>
      <c r="AH7"/>
      <c r="AI7"/>
      <c r="AJ7"/>
      <c r="AK7"/>
      <c r="AL7"/>
      <c r="AM7"/>
    </row>
    <row r="8" spans="2:39" ht="43.75" x14ac:dyDescent="0.4">
      <c r="B8" s="23"/>
      <c r="C8" s="73" t="s">
        <v>68</v>
      </c>
      <c r="D8" s="15">
        <f>60*1500</f>
        <v>90000</v>
      </c>
      <c r="E8" s="15">
        <f t="shared" ref="E8:H8" si="0">D8*1.03</f>
        <v>92700</v>
      </c>
      <c r="F8" s="15">
        <f t="shared" si="0"/>
        <v>95481</v>
      </c>
      <c r="G8" s="15">
        <f t="shared" si="0"/>
        <v>98345.430000000008</v>
      </c>
      <c r="H8" s="15">
        <f t="shared" si="0"/>
        <v>101295.79290000001</v>
      </c>
      <c r="I8" s="35"/>
      <c r="J8" s="15">
        <f t="shared" ref="J8:J14" si="1">SUM(D8:H8)</f>
        <v>477822.22289999999</v>
      </c>
      <c r="K8" s="78"/>
      <c r="L8" s="79"/>
    </row>
    <row r="9" spans="2:39" x14ac:dyDescent="0.4">
      <c r="B9" s="23"/>
      <c r="C9" s="25"/>
      <c r="D9" s="15"/>
      <c r="E9" s="15"/>
      <c r="F9" s="15"/>
      <c r="G9" s="15"/>
      <c r="H9" s="15"/>
      <c r="I9" s="35"/>
      <c r="J9" s="15">
        <f t="shared" si="1"/>
        <v>0</v>
      </c>
      <c r="K9" s="68"/>
    </row>
    <row r="10" spans="2:39" x14ac:dyDescent="0.4">
      <c r="B10" s="23"/>
      <c r="C10" s="25" t="s">
        <v>40</v>
      </c>
      <c r="D10" s="15">
        <f>18.7%*SUM(D8:D9)</f>
        <v>16830</v>
      </c>
      <c r="E10" s="15">
        <f>18.7%*SUM(E8:E9)</f>
        <v>17334.900000000001</v>
      </c>
      <c r="F10" s="15">
        <f>18.7%*SUM(F8:F9)</f>
        <v>17854.947</v>
      </c>
      <c r="G10" s="15">
        <f>18.7%*SUM(G8:G9)</f>
        <v>18390.595410000002</v>
      </c>
      <c r="H10" s="15">
        <f>18.7%*SUM(H8:H9)</f>
        <v>18942.313272300002</v>
      </c>
      <c r="I10" s="35"/>
      <c r="J10" s="15">
        <f t="shared" si="1"/>
        <v>89352.755682300005</v>
      </c>
      <c r="K10" s="68"/>
    </row>
    <row r="11" spans="2:39" x14ac:dyDescent="0.4">
      <c r="B11" s="23"/>
      <c r="C11" s="25"/>
      <c r="D11" s="15"/>
      <c r="E11" s="15"/>
      <c r="F11" s="15"/>
      <c r="G11" s="15"/>
      <c r="H11" s="15"/>
      <c r="I11" s="35"/>
      <c r="J11" s="15">
        <f t="shared" si="1"/>
        <v>0</v>
      </c>
      <c r="K11" s="68"/>
    </row>
    <row r="12" spans="2:39" x14ac:dyDescent="0.4">
      <c r="B12" s="23"/>
      <c r="C12" s="25"/>
      <c r="D12" s="15"/>
      <c r="E12" s="15"/>
      <c r="F12" s="15"/>
      <c r="G12" s="15"/>
      <c r="H12" s="15"/>
      <c r="I12" s="35"/>
      <c r="J12" s="15">
        <f t="shared" si="1"/>
        <v>0</v>
      </c>
      <c r="K12" s="68"/>
    </row>
    <row r="13" spans="2:39" x14ac:dyDescent="0.4">
      <c r="B13" s="23"/>
      <c r="D13" s="15"/>
      <c r="E13" s="15"/>
      <c r="F13" s="15"/>
      <c r="G13" s="15"/>
      <c r="H13" s="15"/>
      <c r="J13" s="15">
        <f t="shared" si="1"/>
        <v>0</v>
      </c>
    </row>
    <row r="14" spans="2:39" x14ac:dyDescent="0.4">
      <c r="B14" s="23"/>
      <c r="C14" s="27"/>
      <c r="D14" s="15"/>
      <c r="E14" s="11"/>
      <c r="F14" s="11"/>
      <c r="G14" s="11"/>
      <c r="H14" s="11"/>
      <c r="J14" s="15">
        <f t="shared" si="1"/>
        <v>0</v>
      </c>
    </row>
    <row r="15" spans="2:39" x14ac:dyDescent="0.4">
      <c r="B15" s="23"/>
      <c r="C15" s="9" t="s">
        <v>12</v>
      </c>
      <c r="D15" s="16">
        <f t="shared" ref="D15:J15" si="2">SUM(D8:D14)</f>
        <v>106830</v>
      </c>
      <c r="E15" s="16">
        <f t="shared" si="2"/>
        <v>110034.9</v>
      </c>
      <c r="F15" s="16">
        <f t="shared" si="2"/>
        <v>113335.947</v>
      </c>
      <c r="G15" s="16">
        <f t="shared" si="2"/>
        <v>116736.02541</v>
      </c>
      <c r="H15" s="16">
        <f t="shared" si="2"/>
        <v>120238.10617230002</v>
      </c>
      <c r="I15" s="7">
        <f t="shared" si="2"/>
        <v>0</v>
      </c>
      <c r="J15" s="16">
        <f t="shared" si="2"/>
        <v>567174.97858230001</v>
      </c>
      <c r="K15" s="34"/>
    </row>
    <row r="16" spans="2:39" x14ac:dyDescent="0.4">
      <c r="B16" s="23"/>
      <c r="C16" s="14" t="s">
        <v>41</v>
      </c>
      <c r="D16" s="13" t="s">
        <v>35</v>
      </c>
      <c r="E16" s="10"/>
      <c r="F16" s="10"/>
      <c r="G16" s="10"/>
      <c r="H16" s="10"/>
      <c r="J16" s="8" t="s">
        <v>35</v>
      </c>
    </row>
    <row r="17" spans="2:11" x14ac:dyDescent="0.4">
      <c r="B17" s="23"/>
      <c r="C17" s="76" t="s">
        <v>42</v>
      </c>
      <c r="D17" s="77">
        <f>22.39%*D15</f>
        <v>23919.237000000001</v>
      </c>
      <c r="E17" s="77">
        <f t="shared" ref="E17:H17" si="3">22.39%*E15</f>
        <v>24636.814109999999</v>
      </c>
      <c r="F17" s="77">
        <f t="shared" si="3"/>
        <v>25375.918533300002</v>
      </c>
      <c r="G17" s="77">
        <f t="shared" si="3"/>
        <v>26137.196089299003</v>
      </c>
      <c r="H17" s="77">
        <f t="shared" si="3"/>
        <v>26921.311971977975</v>
      </c>
      <c r="J17" s="77">
        <f>SUM(D17:H17)</f>
        <v>126990.47770457699</v>
      </c>
      <c r="K17" s="68"/>
    </row>
    <row r="18" spans="2:11" x14ac:dyDescent="0.4">
      <c r="B18" s="23"/>
      <c r="C18" s="25"/>
      <c r="D18" s="15"/>
      <c r="E18" s="15"/>
      <c r="F18" s="15"/>
      <c r="G18" s="15"/>
      <c r="H18" s="15"/>
      <c r="J18" s="15">
        <f t="shared" ref="J18:J19" si="4">SUM(D18:H18)</f>
        <v>0</v>
      </c>
    </row>
    <row r="19" spans="2:11" x14ac:dyDescent="0.4">
      <c r="B19" s="23"/>
      <c r="C19" s="10"/>
      <c r="D19" s="15"/>
      <c r="E19" s="11"/>
      <c r="F19" s="11"/>
      <c r="G19" s="11"/>
      <c r="H19" s="11"/>
      <c r="J19" s="15">
        <f t="shared" si="4"/>
        <v>0</v>
      </c>
    </row>
    <row r="20" spans="2:11" x14ac:dyDescent="0.4">
      <c r="B20" s="23"/>
      <c r="C20" s="9" t="s">
        <v>13</v>
      </c>
      <c r="D20" s="16">
        <f>SUM(D17:D19)</f>
        <v>23919.237000000001</v>
      </c>
      <c r="E20" s="16">
        <f t="shared" ref="E20:J20" si="5">SUM(E17:E19)</f>
        <v>24636.814109999999</v>
      </c>
      <c r="F20" s="16">
        <f t="shared" si="5"/>
        <v>25375.918533300002</v>
      </c>
      <c r="G20" s="16">
        <f t="shared" si="5"/>
        <v>26137.196089299003</v>
      </c>
      <c r="H20" s="16">
        <f t="shared" si="5"/>
        <v>26921.311971977975</v>
      </c>
      <c r="I20" s="7">
        <f t="shared" si="5"/>
        <v>0</v>
      </c>
      <c r="J20" s="16">
        <f t="shared" si="5"/>
        <v>126990.47770457699</v>
      </c>
    </row>
    <row r="21" spans="2:11" x14ac:dyDescent="0.4">
      <c r="B21" s="23"/>
      <c r="C21" s="14" t="s">
        <v>43</v>
      </c>
      <c r="D21" s="13" t="s">
        <v>35</v>
      </c>
      <c r="E21" s="10"/>
      <c r="F21" s="10"/>
      <c r="G21" s="10"/>
      <c r="H21" s="10"/>
      <c r="J21" s="8" t="s">
        <v>35</v>
      </c>
    </row>
    <row r="22" spans="2:11" x14ac:dyDescent="0.4">
      <c r="B22" s="23"/>
      <c r="C22" s="25"/>
      <c r="D22" s="13"/>
      <c r="E22" s="10"/>
      <c r="F22" s="10"/>
      <c r="G22" s="10"/>
      <c r="H22" s="10"/>
      <c r="J22" s="15">
        <f>SUM(D22:H22)</f>
        <v>0</v>
      </c>
    </row>
    <row r="23" spans="2:11" x14ac:dyDescent="0.4">
      <c r="B23" s="23"/>
      <c r="C23" s="25"/>
      <c r="D23" s="15"/>
      <c r="E23" s="15"/>
      <c r="F23" s="15"/>
      <c r="G23" s="15"/>
      <c r="H23" s="15"/>
      <c r="I23" s="35">
        <v>1638</v>
      </c>
      <c r="J23" s="15">
        <f t="shared" ref="J23" si="6">SUM(D23:H23)</f>
        <v>0</v>
      </c>
    </row>
    <row r="24" spans="2:11" x14ac:dyDescent="0.4">
      <c r="B24" s="23"/>
      <c r="C24" s="9" t="s">
        <v>14</v>
      </c>
      <c r="D24" s="16">
        <f>SUM(D23:D23)</f>
        <v>0</v>
      </c>
      <c r="E24" s="16">
        <f>SUM(E23:E23)</f>
        <v>0</v>
      </c>
      <c r="F24" s="16">
        <f>SUM(F23:F23)</f>
        <v>0</v>
      </c>
      <c r="G24" s="16">
        <f>SUM(G23:G23)</f>
        <v>0</v>
      </c>
      <c r="H24" s="16">
        <f>SUM(H23:H23)</f>
        <v>0</v>
      </c>
      <c r="J24" s="16">
        <f>SUM(J22:J23)</f>
        <v>0</v>
      </c>
    </row>
    <row r="25" spans="2:11" x14ac:dyDescent="0.4">
      <c r="B25" s="23"/>
      <c r="C25" s="14" t="s">
        <v>44</v>
      </c>
      <c r="D25" s="15"/>
      <c r="E25" s="10"/>
      <c r="F25" s="10"/>
      <c r="G25" s="10"/>
      <c r="H25" s="10"/>
      <c r="J25" s="15" t="s">
        <v>20</v>
      </c>
    </row>
    <row r="26" spans="2:11" ht="29.15" x14ac:dyDescent="0.4">
      <c r="B26" s="23"/>
      <c r="C26" s="73" t="s">
        <v>69</v>
      </c>
      <c r="D26" s="15">
        <f>2080000</f>
        <v>2080000</v>
      </c>
      <c r="E26" s="15"/>
      <c r="F26" s="15"/>
      <c r="G26" s="15"/>
      <c r="H26" s="15"/>
      <c r="J26" s="15">
        <f>SUM(D26:H26)</f>
        <v>2080000</v>
      </c>
    </row>
    <row r="27" spans="2:11" ht="29.15" x14ac:dyDescent="0.4">
      <c r="B27" s="23"/>
      <c r="C27" s="73" t="s">
        <v>70</v>
      </c>
      <c r="D27" s="15">
        <f>10335304</f>
        <v>10335304</v>
      </c>
      <c r="E27" s="15"/>
      <c r="F27" s="15"/>
      <c r="G27" s="15"/>
      <c r="H27" s="15"/>
      <c r="J27" s="15">
        <f t="shared" ref="J27:J33" si="7">SUM(D27:H27)</f>
        <v>10335304</v>
      </c>
    </row>
    <row r="28" spans="2:11" ht="29.15" x14ac:dyDescent="0.4">
      <c r="B28" s="23"/>
      <c r="C28" s="73" t="s">
        <v>71</v>
      </c>
      <c r="D28" s="15">
        <f>1890200</f>
        <v>1890200</v>
      </c>
      <c r="E28" s="15"/>
      <c r="F28" s="15"/>
      <c r="G28" s="15"/>
      <c r="H28" s="15"/>
      <c r="J28" s="15">
        <f t="shared" si="7"/>
        <v>1890200</v>
      </c>
    </row>
    <row r="29" spans="2:11" ht="29.15" x14ac:dyDescent="0.4">
      <c r="B29" s="23"/>
      <c r="C29" s="73" t="s">
        <v>72</v>
      </c>
      <c r="D29" s="15">
        <f>784648</f>
        <v>784648</v>
      </c>
      <c r="E29" s="15"/>
      <c r="F29" s="15"/>
      <c r="G29" s="15"/>
      <c r="H29" s="15"/>
      <c r="J29" s="15">
        <f t="shared" si="7"/>
        <v>784648</v>
      </c>
    </row>
    <row r="30" spans="2:11" ht="29.15" x14ac:dyDescent="0.4">
      <c r="B30" s="23"/>
      <c r="C30" s="73" t="s">
        <v>73</v>
      </c>
      <c r="D30" s="15">
        <f>3619436</f>
        <v>3619436</v>
      </c>
      <c r="E30" s="15"/>
      <c r="F30" s="15"/>
      <c r="G30" s="15"/>
      <c r="H30" s="15"/>
      <c r="J30" s="15">
        <f t="shared" si="7"/>
        <v>3619436</v>
      </c>
    </row>
    <row r="31" spans="2:11" ht="43.75" x14ac:dyDescent="0.4">
      <c r="B31" s="23"/>
      <c r="C31" s="73" t="s">
        <v>74</v>
      </c>
      <c r="D31" s="15">
        <f>862500</f>
        <v>862500</v>
      </c>
      <c r="E31" s="15"/>
      <c r="F31" s="15"/>
      <c r="G31" s="15"/>
      <c r="H31" s="15"/>
      <c r="J31" s="15">
        <f t="shared" si="7"/>
        <v>862500</v>
      </c>
    </row>
    <row r="32" spans="2:11" ht="72.900000000000006" x14ac:dyDescent="0.4">
      <c r="B32" s="23"/>
      <c r="C32" s="73" t="s">
        <v>75</v>
      </c>
      <c r="D32" s="15">
        <f>1608000</f>
        <v>1608000</v>
      </c>
      <c r="E32" s="15"/>
      <c r="F32" s="15"/>
      <c r="G32" s="15"/>
      <c r="H32" s="15"/>
      <c r="J32" s="15">
        <f t="shared" si="7"/>
        <v>1608000</v>
      </c>
    </row>
    <row r="33" spans="2:11" x14ac:dyDescent="0.4">
      <c r="B33" s="23"/>
      <c r="C33" s="14"/>
      <c r="D33" s="15"/>
      <c r="E33" s="15"/>
      <c r="F33" s="15"/>
      <c r="G33" s="15"/>
      <c r="H33" s="15"/>
      <c r="J33" s="15">
        <f t="shared" si="7"/>
        <v>0</v>
      </c>
    </row>
    <row r="34" spans="2:11" x14ac:dyDescent="0.4">
      <c r="B34" s="23" t="s">
        <v>45</v>
      </c>
      <c r="C34" s="28" t="s">
        <v>45</v>
      </c>
      <c r="D34" s="13" t="s">
        <v>35</v>
      </c>
      <c r="E34" s="10"/>
      <c r="F34" s="10"/>
      <c r="G34" s="10"/>
      <c r="H34" s="10"/>
      <c r="J34" s="15">
        <f t="shared" ref="J34:J47" si="8">SUM(D34:H34)</f>
        <v>0</v>
      </c>
    </row>
    <row r="35" spans="2:11" x14ac:dyDescent="0.4">
      <c r="B35" s="23"/>
      <c r="C35" s="9" t="s">
        <v>15</v>
      </c>
      <c r="D35" s="16">
        <f>SUM(D26:D34)</f>
        <v>21180088</v>
      </c>
      <c r="E35" s="16">
        <f>SUM(E26:E34)</f>
        <v>0</v>
      </c>
      <c r="F35" s="16">
        <f>SUM(F26:F34)</f>
        <v>0</v>
      </c>
      <c r="G35" s="16">
        <f>SUM(G26:G34)</f>
        <v>0</v>
      </c>
      <c r="H35" s="16">
        <f>SUM(H26:H34)</f>
        <v>0</v>
      </c>
      <c r="J35" s="16">
        <f>SUM(J26:J34)</f>
        <v>21180088</v>
      </c>
    </row>
    <row r="36" spans="2:11" x14ac:dyDescent="0.4">
      <c r="B36" s="23"/>
      <c r="C36" s="14" t="s">
        <v>46</v>
      </c>
      <c r="D36" s="13" t="s">
        <v>35</v>
      </c>
      <c r="E36" s="10"/>
      <c r="F36" s="10"/>
      <c r="G36" s="10"/>
      <c r="H36" s="10"/>
      <c r="J36" s="15"/>
    </row>
    <row r="37" spans="2:11" x14ac:dyDescent="0.4">
      <c r="B37" s="23"/>
      <c r="C37" s="25"/>
      <c r="D37" s="15"/>
      <c r="E37" s="15"/>
      <c r="F37" s="15"/>
      <c r="G37" s="15"/>
      <c r="H37" s="15"/>
      <c r="I37" s="35">
        <v>5000</v>
      </c>
      <c r="J37" s="15">
        <f t="shared" si="8"/>
        <v>0</v>
      </c>
    </row>
    <row r="38" spans="2:11" x14ac:dyDescent="0.4">
      <c r="B38" s="23"/>
      <c r="C38" s="25"/>
      <c r="D38" s="15"/>
      <c r="E38" s="11"/>
      <c r="F38" s="11"/>
      <c r="G38" s="11"/>
      <c r="H38" s="11"/>
      <c r="J38" s="15">
        <f t="shared" si="8"/>
        <v>0</v>
      </c>
    </row>
    <row r="39" spans="2:11" x14ac:dyDescent="0.4">
      <c r="B39" s="23"/>
      <c r="C39" s="9" t="s">
        <v>16</v>
      </c>
      <c r="D39" s="16">
        <f>SUM(D37:D38)</f>
        <v>0</v>
      </c>
      <c r="E39" s="16">
        <f t="shared" ref="E39:H39" si="9">SUM(E37:E38)</f>
        <v>0</v>
      </c>
      <c r="F39" s="16">
        <f t="shared" si="9"/>
        <v>0</v>
      </c>
      <c r="G39" s="16">
        <f t="shared" si="9"/>
        <v>0</v>
      </c>
      <c r="H39" s="16">
        <f t="shared" si="9"/>
        <v>0</v>
      </c>
      <c r="J39" s="16">
        <f>SUM(J37:J38)</f>
        <v>0</v>
      </c>
    </row>
    <row r="40" spans="2:11" x14ac:dyDescent="0.4">
      <c r="B40" s="23"/>
      <c r="C40" s="14" t="s">
        <v>47</v>
      </c>
      <c r="D40" s="13" t="s">
        <v>35</v>
      </c>
      <c r="E40" s="10"/>
      <c r="F40" s="10"/>
      <c r="G40" s="10"/>
      <c r="H40" s="10"/>
      <c r="J40" s="15"/>
    </row>
    <row r="41" spans="2:11" x14ac:dyDescent="0.4">
      <c r="B41" s="23"/>
      <c r="C41" s="25"/>
      <c r="D41" s="15"/>
      <c r="E41" s="11"/>
      <c r="F41" s="11"/>
      <c r="G41" s="11"/>
      <c r="H41" s="11"/>
      <c r="J41" s="15">
        <f t="shared" si="8"/>
        <v>0</v>
      </c>
    </row>
    <row r="42" spans="2:11" x14ac:dyDescent="0.4">
      <c r="B42" s="23"/>
      <c r="C42" s="9" t="s">
        <v>17</v>
      </c>
      <c r="D42" s="16">
        <f>SUM(D41:D41)</f>
        <v>0</v>
      </c>
      <c r="E42" s="16">
        <f>SUM(E41:E41)</f>
        <v>0</v>
      </c>
      <c r="F42" s="16">
        <f>SUM(F41:F41)</f>
        <v>0</v>
      </c>
      <c r="G42" s="16">
        <f>SUM(G41:G41)</f>
        <v>0</v>
      </c>
      <c r="H42" s="16">
        <f>SUM(H41:H41)</f>
        <v>0</v>
      </c>
      <c r="J42" s="16">
        <f>SUM(J41:J41)</f>
        <v>0</v>
      </c>
    </row>
    <row r="43" spans="2:11" x14ac:dyDescent="0.4">
      <c r="B43" s="23"/>
      <c r="C43" s="14" t="s">
        <v>48</v>
      </c>
      <c r="D43" s="13" t="s">
        <v>35</v>
      </c>
      <c r="E43" s="10"/>
      <c r="F43" s="10"/>
      <c r="G43" s="10"/>
      <c r="H43" s="10"/>
      <c r="J43" s="15"/>
    </row>
    <row r="44" spans="2:11" x14ac:dyDescent="0.4">
      <c r="B44" s="23"/>
      <c r="C44" s="25"/>
      <c r="D44" s="15"/>
      <c r="E44" s="15"/>
      <c r="F44" s="15"/>
      <c r="G44" s="15"/>
      <c r="H44" s="15"/>
      <c r="I44" s="35">
        <v>375000</v>
      </c>
      <c r="J44" s="15">
        <f t="shared" si="8"/>
        <v>0</v>
      </c>
      <c r="K44" s="68"/>
    </row>
    <row r="45" spans="2:11" x14ac:dyDescent="0.4">
      <c r="B45" s="23"/>
      <c r="C45" s="10"/>
      <c r="D45" s="15"/>
      <c r="E45" s="11"/>
      <c r="F45" s="11"/>
      <c r="G45" s="11"/>
      <c r="H45" s="11"/>
      <c r="J45" s="15">
        <f t="shared" si="8"/>
        <v>0</v>
      </c>
    </row>
    <row r="46" spans="2:11" x14ac:dyDescent="0.4">
      <c r="B46" s="24"/>
      <c r="C46" s="9" t="s">
        <v>18</v>
      </c>
      <c r="D46" s="16">
        <f>SUM(D44:D45)</f>
        <v>0</v>
      </c>
      <c r="E46" s="16">
        <f>SUM(E44:E45)</f>
        <v>0</v>
      </c>
      <c r="F46" s="16">
        <f>SUM(F44:F45)</f>
        <v>0</v>
      </c>
      <c r="G46" s="16">
        <f>SUM(G44:G45)</f>
        <v>0</v>
      </c>
      <c r="H46" s="16">
        <f>SUM(H44:H45)</f>
        <v>0</v>
      </c>
      <c r="J46" s="16">
        <f>SUM(J44:J45)</f>
        <v>0</v>
      </c>
    </row>
    <row r="47" spans="2:11" x14ac:dyDescent="0.4">
      <c r="B47" s="24"/>
      <c r="C47" s="9" t="s">
        <v>19</v>
      </c>
      <c r="D47" s="16">
        <f>SUM(D46,D42,D39,D35,D24,D20,D15)</f>
        <v>21310837.237</v>
      </c>
      <c r="E47" s="16">
        <f>SUM(E46,E42,E39,E35,E24,E20,E15)</f>
        <v>134671.71411</v>
      </c>
      <c r="F47" s="16">
        <f>SUM(F46,F42,F39,F35,F24,F20,F15)</f>
        <v>138711.86553330001</v>
      </c>
      <c r="G47" s="16">
        <f>SUM(G46,G42,G39,G35,G24,G20,G15)</f>
        <v>142873.22149929899</v>
      </c>
      <c r="H47" s="16">
        <f>SUM(H46,H42,H39,H35,H24,H20,H15)</f>
        <v>147159.418144278</v>
      </c>
      <c r="J47" s="16">
        <f t="shared" si="8"/>
        <v>21874253.456286874</v>
      </c>
    </row>
    <row r="48" spans="2:11" x14ac:dyDescent="0.4">
      <c r="B48" s="6"/>
      <c r="D48"/>
      <c r="E48"/>
      <c r="H48"/>
      <c r="I48"/>
      <c r="J48" t="s">
        <v>20</v>
      </c>
    </row>
    <row r="49" spans="2:11" x14ac:dyDescent="0.4">
      <c r="B49" s="22" t="s">
        <v>66</v>
      </c>
      <c r="C49" s="17" t="s">
        <v>66</v>
      </c>
      <c r="D49" s="18"/>
      <c r="E49" s="18"/>
      <c r="F49" s="18"/>
      <c r="G49" s="18"/>
      <c r="H49" s="18"/>
      <c r="I49"/>
      <c r="J49" s="18" t="s">
        <v>20</v>
      </c>
    </row>
    <row r="50" spans="2:11" ht="29.15" x14ac:dyDescent="0.4">
      <c r="B50" s="23"/>
      <c r="C50" s="75" t="s">
        <v>67</v>
      </c>
      <c r="D50" s="77">
        <f>57.71%*(D15+D20)</f>
        <v>75455.384672700005</v>
      </c>
      <c r="E50" s="77">
        <f t="shared" ref="E50:H50" si="10">57.71%*(E15+E20)</f>
        <v>77719.046212881003</v>
      </c>
      <c r="F50" s="77">
        <f t="shared" si="10"/>
        <v>80050.61759926744</v>
      </c>
      <c r="G50" s="77">
        <f t="shared" si="10"/>
        <v>82452.136127245452</v>
      </c>
      <c r="H50" s="77">
        <f t="shared" si="10"/>
        <v>84925.700211062838</v>
      </c>
      <c r="J50" s="77">
        <f>SUM(D50:H50)</f>
        <v>400602.88482315675</v>
      </c>
      <c r="K50" s="81"/>
    </row>
    <row r="51" spans="2:11" x14ac:dyDescent="0.4">
      <c r="B51" s="23"/>
      <c r="C51" s="25"/>
      <c r="D51" s="13"/>
      <c r="E51" s="10"/>
      <c r="F51" s="10"/>
      <c r="G51" s="10"/>
      <c r="H51" s="10"/>
      <c r="J51" s="15">
        <f t="shared" ref="J51:J52" si="11">SUM(D51:H51)</f>
        <v>0</v>
      </c>
    </row>
    <row r="52" spans="2:11" x14ac:dyDescent="0.4">
      <c r="B52" s="24"/>
      <c r="C52" s="9" t="s">
        <v>21</v>
      </c>
      <c r="D52" s="16">
        <f>SUM(D50:D51)</f>
        <v>75455.384672700005</v>
      </c>
      <c r="E52" s="16">
        <f t="shared" ref="E52:H52" si="12">SUM(E50:E51)</f>
        <v>77719.046212881003</v>
      </c>
      <c r="F52" s="16">
        <f t="shared" si="12"/>
        <v>80050.61759926744</v>
      </c>
      <c r="G52" s="16">
        <f t="shared" si="12"/>
        <v>82452.136127245452</v>
      </c>
      <c r="H52" s="16">
        <f t="shared" si="12"/>
        <v>84925.700211062838</v>
      </c>
      <c r="J52" s="16">
        <f t="shared" si="11"/>
        <v>400602.88482315675</v>
      </c>
    </row>
    <row r="53" spans="2:11" ht="15" thickBot="1" x14ac:dyDescent="0.45">
      <c r="B53" s="6"/>
      <c r="D53"/>
      <c r="E53"/>
      <c r="H53"/>
      <c r="I53"/>
      <c r="J53" t="s">
        <v>20</v>
      </c>
    </row>
    <row r="54" spans="2:11" s="1" customFormat="1" ht="29.6" thickBot="1" x14ac:dyDescent="0.45">
      <c r="B54" s="19" t="s">
        <v>22</v>
      </c>
      <c r="C54" s="19"/>
      <c r="D54" s="20">
        <f>SUM(D52,D47)</f>
        <v>21386292.621672701</v>
      </c>
      <c r="E54" s="20">
        <f t="shared" ref="E54:J54" si="13">SUM(E52,E47)</f>
        <v>212390.76032288099</v>
      </c>
      <c r="F54" s="20">
        <f t="shared" si="13"/>
        <v>218762.48313256743</v>
      </c>
      <c r="G54" s="20">
        <f t="shared" si="13"/>
        <v>225325.35762654443</v>
      </c>
      <c r="H54" s="20">
        <f t="shared" si="13"/>
        <v>232085.11835534085</v>
      </c>
      <c r="I54" s="7">
        <f>SUM(I52,I47)</f>
        <v>0</v>
      </c>
      <c r="J54" s="20">
        <f t="shared" si="13"/>
        <v>22274856.341110032</v>
      </c>
    </row>
    <row r="55" spans="2:11" x14ac:dyDescent="0.4">
      <c r="B55" s="6"/>
    </row>
    <row r="56" spans="2:11" x14ac:dyDescent="0.4">
      <c r="B56" s="6"/>
    </row>
    <row r="57" spans="2:11" x14ac:dyDescent="0.4">
      <c r="B57" s="6"/>
    </row>
    <row r="58" spans="2:11" x14ac:dyDescent="0.4">
      <c r="B58" s="6"/>
    </row>
    <row r="59" spans="2:11" x14ac:dyDescent="0.4">
      <c r="B59" s="6"/>
    </row>
    <row r="60" spans="2:11" x14ac:dyDescent="0.4">
      <c r="B60" s="6"/>
    </row>
    <row r="61" spans="2:11" x14ac:dyDescent="0.4">
      <c r="B61" s="6"/>
    </row>
    <row r="62" spans="2:11" x14ac:dyDescent="0.4">
      <c r="B62" s="6"/>
    </row>
    <row r="63" spans="2:11" x14ac:dyDescent="0.4">
      <c r="B63" s="6"/>
    </row>
    <row r="64" spans="2:11" x14ac:dyDescent="0.4">
      <c r="B64" s="6"/>
    </row>
    <row r="65" spans="2:2" x14ac:dyDescent="0.4">
      <c r="B65" s="6"/>
    </row>
    <row r="66" spans="2:2" x14ac:dyDescent="0.4">
      <c r="B66" s="6"/>
    </row>
    <row r="67" spans="2:2" x14ac:dyDescent="0.4">
      <c r="B67" s="6"/>
    </row>
    <row r="68" spans="2:2" x14ac:dyDescent="0.4">
      <c r="B68" s="6"/>
    </row>
    <row r="69" spans="2:2" x14ac:dyDescent="0.4">
      <c r="B69" s="6"/>
    </row>
  </sheetData>
  <pageMargins left="0.7" right="0.7" top="0.75" bottom="0.75" header="0.3" footer="0.3"/>
  <pageSetup scale="89" fitToHeight="2" orientation="landscape" r:id="rId1"/>
  <ignoredErrors>
    <ignoredError sqref="J23 J37 J44" formulaRange="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7A2F6B-0E17-4DEC-91FE-233D04B5BDA4}">
  <sheetPr>
    <tabColor theme="9" tint="0.39997558519241921"/>
    <pageSetUpPr fitToPage="1"/>
  </sheetPr>
  <dimension ref="B2:AM65"/>
  <sheetViews>
    <sheetView showGridLines="0" zoomScale="88" zoomScaleNormal="88" workbookViewId="0">
      <pane xSplit="3" ySplit="6" topLeftCell="D37" activePane="bottomRight" state="frozen"/>
      <selection pane="topRight"/>
      <selection pane="bottomLeft"/>
      <selection pane="bottomRight" activeCell="D46" sqref="D46"/>
    </sheetView>
  </sheetViews>
  <sheetFormatPr defaultColWidth="9.15234375" defaultRowHeight="14.6" x14ac:dyDescent="0.4"/>
  <cols>
    <col min="1" max="1" width="3.15234375" customWidth="1"/>
    <col min="2" max="2" width="10.69140625" customWidth="1"/>
    <col min="3" max="3" width="51.4609375" bestFit="1" customWidth="1"/>
    <col min="4" max="4" width="12.69140625" style="6" customWidth="1"/>
    <col min="5" max="5" width="12.53515625" style="2" customWidth="1"/>
    <col min="6" max="7" width="12.4609375" customWidth="1"/>
    <col min="8" max="8" width="12.53515625" style="2" customWidth="1"/>
    <col min="9" max="9" width="0.84375" style="7" customWidth="1"/>
    <col min="10" max="10" width="13.53515625" customWidth="1"/>
    <col min="11" max="11" width="10.15234375" customWidth="1"/>
    <col min="12" max="12" width="13.23046875" bestFit="1" customWidth="1"/>
  </cols>
  <sheetData>
    <row r="2" spans="2:39" ht="23.15" x14ac:dyDescent="0.6">
      <c r="B2" s="30" t="s">
        <v>32</v>
      </c>
    </row>
    <row r="3" spans="2:39" x14ac:dyDescent="0.4">
      <c r="B3" s="61" t="s">
        <v>33</v>
      </c>
    </row>
    <row r="4" spans="2:39" x14ac:dyDescent="0.4">
      <c r="B4" s="5"/>
    </row>
    <row r="5" spans="2:39" ht="18.45" x14ac:dyDescent="0.5">
      <c r="B5" s="36" t="s">
        <v>2</v>
      </c>
      <c r="C5" s="37"/>
      <c r="D5" s="37"/>
      <c r="E5" s="37"/>
      <c r="F5" s="37"/>
      <c r="G5" s="37"/>
      <c r="H5" s="37"/>
      <c r="I5" s="37"/>
      <c r="J5" s="38"/>
    </row>
    <row r="6" spans="2:39" x14ac:dyDescent="0.4">
      <c r="B6" s="39" t="s">
        <v>3</v>
      </c>
      <c r="C6" s="39" t="s">
        <v>4</v>
      </c>
      <c r="D6" s="39" t="s">
        <v>5</v>
      </c>
      <c r="E6" s="40" t="s">
        <v>6</v>
      </c>
      <c r="F6" s="40" t="s">
        <v>7</v>
      </c>
      <c r="G6" s="40" t="s">
        <v>8</v>
      </c>
      <c r="H6" s="41" t="s">
        <v>9</v>
      </c>
      <c r="I6" s="42"/>
      <c r="J6" s="43" t="s">
        <v>10</v>
      </c>
    </row>
    <row r="7" spans="2:39" s="5" customFormat="1" x14ac:dyDescent="0.4">
      <c r="B7" s="22" t="s">
        <v>11</v>
      </c>
      <c r="C7" s="26" t="s">
        <v>34</v>
      </c>
      <c r="D7" s="10" t="s">
        <v>35</v>
      </c>
      <c r="E7" s="10" t="s">
        <v>35</v>
      </c>
      <c r="F7" s="10" t="s">
        <v>35</v>
      </c>
      <c r="G7" s="10"/>
      <c r="H7" s="10" t="s">
        <v>35</v>
      </c>
      <c r="I7" s="7"/>
      <c r="J7" s="8" t="s">
        <v>35</v>
      </c>
      <c r="K7"/>
      <c r="L7"/>
      <c r="M7"/>
      <c r="N7"/>
      <c r="O7"/>
      <c r="P7"/>
      <c r="Q7"/>
      <c r="R7"/>
      <c r="S7"/>
      <c r="T7"/>
      <c r="U7"/>
      <c r="V7"/>
      <c r="W7"/>
      <c r="X7"/>
      <c r="Y7"/>
      <c r="Z7"/>
      <c r="AA7"/>
      <c r="AB7"/>
      <c r="AC7"/>
      <c r="AD7"/>
      <c r="AE7"/>
      <c r="AF7"/>
      <c r="AG7"/>
      <c r="AH7"/>
      <c r="AI7"/>
      <c r="AJ7"/>
      <c r="AK7"/>
      <c r="AL7"/>
      <c r="AM7"/>
    </row>
    <row r="8" spans="2:39" ht="29.15" x14ac:dyDescent="0.4">
      <c r="B8" s="23"/>
      <c r="C8" s="73" t="s">
        <v>76</v>
      </c>
      <c r="D8" s="15">
        <f>60*500</f>
        <v>30000</v>
      </c>
      <c r="E8" s="15">
        <f>D8*1.03</f>
        <v>30900</v>
      </c>
      <c r="F8" s="15">
        <f t="shared" ref="F8:H9" si="0">E8*1.03</f>
        <v>31827</v>
      </c>
      <c r="G8" s="15">
        <f t="shared" si="0"/>
        <v>32781.81</v>
      </c>
      <c r="H8" s="15">
        <f t="shared" si="0"/>
        <v>33765.264299999995</v>
      </c>
      <c r="I8" s="35">
        <v>450000</v>
      </c>
      <c r="J8" s="15">
        <f>SUM(D8:H8)</f>
        <v>159274.07429999998</v>
      </c>
      <c r="K8" s="78"/>
      <c r="L8" s="79"/>
    </row>
    <row r="9" spans="2:39" ht="29.15" x14ac:dyDescent="0.4">
      <c r="B9" s="23"/>
      <c r="C9" s="73" t="s">
        <v>77</v>
      </c>
      <c r="D9" s="15">
        <f>35*500</f>
        <v>17500</v>
      </c>
      <c r="E9" s="15">
        <f>D9*1.03</f>
        <v>18025</v>
      </c>
      <c r="F9" s="15">
        <f t="shared" si="0"/>
        <v>18565.75</v>
      </c>
      <c r="G9" s="15">
        <f t="shared" si="0"/>
        <v>19122.7225</v>
      </c>
      <c r="H9" s="15">
        <f t="shared" si="0"/>
        <v>19696.404175</v>
      </c>
      <c r="I9" s="35">
        <v>450000</v>
      </c>
      <c r="J9" s="15">
        <f>SUM(D9:H9)</f>
        <v>92909.876675000007</v>
      </c>
      <c r="K9" s="78"/>
      <c r="L9" s="74"/>
    </row>
    <row r="10" spans="2:39" x14ac:dyDescent="0.4">
      <c r="B10" s="23"/>
      <c r="C10" s="25"/>
      <c r="D10" s="15"/>
      <c r="E10" s="15"/>
      <c r="F10" s="15"/>
      <c r="G10" s="15"/>
      <c r="H10" s="15"/>
      <c r="I10" s="35"/>
      <c r="J10" s="15"/>
      <c r="K10" s="68"/>
    </row>
    <row r="11" spans="2:39" x14ac:dyDescent="0.4">
      <c r="B11" s="23"/>
      <c r="C11" s="25" t="s">
        <v>40</v>
      </c>
      <c r="D11" s="15">
        <f>18.7%*SUM(D8:D10)</f>
        <v>8882.5</v>
      </c>
      <c r="E11" s="15">
        <f t="shared" ref="E11:H11" si="1">18.7%*SUM(E8:E10)</f>
        <v>9148.9750000000004</v>
      </c>
      <c r="F11" s="15">
        <f t="shared" si="1"/>
        <v>9423.4442500000005</v>
      </c>
      <c r="G11" s="15">
        <f t="shared" si="1"/>
        <v>9706.1475774999999</v>
      </c>
      <c r="H11" s="15">
        <f t="shared" si="1"/>
        <v>9997.3320048249989</v>
      </c>
      <c r="I11" s="35"/>
      <c r="J11" s="15">
        <f t="shared" ref="J11" si="2">SUM(D11:H11)</f>
        <v>47158.398832324994</v>
      </c>
    </row>
    <row r="12" spans="2:39" x14ac:dyDescent="0.4">
      <c r="B12" s="23"/>
      <c r="C12" s="27"/>
      <c r="D12" s="15"/>
      <c r="E12" s="11"/>
      <c r="F12" s="11"/>
      <c r="G12" s="11"/>
      <c r="H12" s="11"/>
      <c r="J12" s="15">
        <f>SUM(D12:H12)</f>
        <v>0</v>
      </c>
    </row>
    <row r="13" spans="2:39" x14ac:dyDescent="0.4">
      <c r="B13" s="23"/>
      <c r="C13" s="9" t="s">
        <v>12</v>
      </c>
      <c r="D13" s="16">
        <f t="shared" ref="D13:I13" si="3">SUM(D8:D12)</f>
        <v>56382.5</v>
      </c>
      <c r="E13" s="16">
        <f t="shared" si="3"/>
        <v>58073.974999999999</v>
      </c>
      <c r="F13" s="16">
        <f t="shared" si="3"/>
        <v>59816.19425</v>
      </c>
      <c r="G13" s="16">
        <f t="shared" si="3"/>
        <v>61610.680077500001</v>
      </c>
      <c r="H13" s="16">
        <f t="shared" si="3"/>
        <v>63459.000479825001</v>
      </c>
      <c r="I13" s="7">
        <f t="shared" si="3"/>
        <v>900000</v>
      </c>
      <c r="J13" s="16">
        <f>SUM(J8:J12)</f>
        <v>299342.34980732499</v>
      </c>
    </row>
    <row r="14" spans="2:39" x14ac:dyDescent="0.4">
      <c r="B14" s="23"/>
      <c r="C14" s="14" t="s">
        <v>41</v>
      </c>
      <c r="D14" s="13" t="s">
        <v>35</v>
      </c>
      <c r="E14" s="10"/>
      <c r="F14" s="10"/>
      <c r="G14" s="10"/>
      <c r="H14" s="10"/>
      <c r="J14" s="8" t="s">
        <v>35</v>
      </c>
    </row>
    <row r="15" spans="2:39" x14ac:dyDescent="0.4">
      <c r="B15" s="23"/>
      <c r="C15" s="76" t="s">
        <v>42</v>
      </c>
      <c r="D15" s="77">
        <f>22.39%*D13</f>
        <v>12624.04175</v>
      </c>
      <c r="E15" s="77">
        <f t="shared" ref="E15:H15" si="4">22.39%*E13</f>
        <v>13002.7630025</v>
      </c>
      <c r="F15" s="77">
        <f t="shared" si="4"/>
        <v>13392.845892575002</v>
      </c>
      <c r="G15" s="77">
        <f t="shared" si="4"/>
        <v>13794.63126935225</v>
      </c>
      <c r="H15" s="77">
        <f t="shared" si="4"/>
        <v>14208.470207432818</v>
      </c>
      <c r="J15" s="77">
        <f>SUM(D15:H15)</f>
        <v>67022.752121860074</v>
      </c>
      <c r="K15" s="68"/>
    </row>
    <row r="16" spans="2:39" x14ac:dyDescent="0.4">
      <c r="B16" s="23"/>
      <c r="C16" s="25"/>
      <c r="D16" s="15"/>
      <c r="E16" s="15"/>
      <c r="F16" s="15"/>
      <c r="G16" s="15"/>
      <c r="H16" s="15"/>
      <c r="J16" s="15">
        <f t="shared" ref="J16:J17" si="5">SUM(D16:H16)</f>
        <v>0</v>
      </c>
    </row>
    <row r="17" spans="2:10" x14ac:dyDescent="0.4">
      <c r="B17" s="23"/>
      <c r="C17" s="10"/>
      <c r="D17" s="15"/>
      <c r="E17" s="11"/>
      <c r="F17" s="11"/>
      <c r="G17" s="11"/>
      <c r="H17" s="11"/>
      <c r="J17" s="15">
        <f t="shared" si="5"/>
        <v>0</v>
      </c>
    </row>
    <row r="18" spans="2:10" x14ac:dyDescent="0.4">
      <c r="B18" s="23"/>
      <c r="C18" s="9" t="s">
        <v>13</v>
      </c>
      <c r="D18" s="16">
        <f>SUM(D15:D17)</f>
        <v>12624.04175</v>
      </c>
      <c r="E18" s="16">
        <f t="shared" ref="E18:J18" si="6">SUM(E15:E17)</f>
        <v>13002.7630025</v>
      </c>
      <c r="F18" s="16">
        <f t="shared" si="6"/>
        <v>13392.845892575002</v>
      </c>
      <c r="G18" s="16">
        <f t="shared" si="6"/>
        <v>13794.63126935225</v>
      </c>
      <c r="H18" s="16">
        <f t="shared" si="6"/>
        <v>14208.470207432818</v>
      </c>
      <c r="I18" s="7">
        <f t="shared" si="6"/>
        <v>0</v>
      </c>
      <c r="J18" s="16">
        <f t="shared" si="6"/>
        <v>67022.752121860074</v>
      </c>
    </row>
    <row r="19" spans="2:10" x14ac:dyDescent="0.4">
      <c r="B19" s="23"/>
      <c r="C19" s="14" t="s">
        <v>43</v>
      </c>
      <c r="D19" s="13" t="s">
        <v>35</v>
      </c>
      <c r="E19" s="10"/>
      <c r="F19" s="10"/>
      <c r="G19" s="10"/>
      <c r="H19" s="10"/>
      <c r="J19" s="8" t="s">
        <v>35</v>
      </c>
    </row>
    <row r="20" spans="2:10" x14ac:dyDescent="0.4">
      <c r="B20" s="23"/>
      <c r="C20" s="29"/>
      <c r="D20" s="15"/>
      <c r="E20" s="15"/>
      <c r="F20" s="15"/>
      <c r="G20" s="15"/>
      <c r="H20" s="15"/>
      <c r="I20" s="35">
        <v>400</v>
      </c>
      <c r="J20" s="15">
        <f t="shared" ref="J20:J21" si="7">SUM(D20:H20)</f>
        <v>0</v>
      </c>
    </row>
    <row r="21" spans="2:10" x14ac:dyDescent="0.4">
      <c r="B21" s="23"/>
      <c r="C21" s="25"/>
      <c r="D21" s="15"/>
      <c r="E21" s="15"/>
      <c r="F21" s="15"/>
      <c r="G21" s="15"/>
      <c r="H21" s="15"/>
      <c r="I21" s="35">
        <v>1638</v>
      </c>
      <c r="J21" s="15">
        <f t="shared" si="7"/>
        <v>0</v>
      </c>
    </row>
    <row r="22" spans="2:10" x14ac:dyDescent="0.4">
      <c r="B22" s="23"/>
      <c r="C22" s="9" t="s">
        <v>14</v>
      </c>
      <c r="D22" s="16">
        <f>SUM(D20:D21)</f>
        <v>0</v>
      </c>
      <c r="E22" s="16">
        <f>SUM(E20:E21)</f>
        <v>0</v>
      </c>
      <c r="F22" s="16">
        <f>SUM(F20:F21)</f>
        <v>0</v>
      </c>
      <c r="G22" s="16">
        <f>SUM(G20:G21)</f>
        <v>0</v>
      </c>
      <c r="H22" s="16">
        <f>SUM(H20:H21)</f>
        <v>0</v>
      </c>
      <c r="J22" s="16">
        <f>SUM(D22:H22)</f>
        <v>0</v>
      </c>
    </row>
    <row r="23" spans="2:10" x14ac:dyDescent="0.4">
      <c r="B23" s="23"/>
      <c r="C23" s="14" t="s">
        <v>44</v>
      </c>
      <c r="D23" s="15"/>
      <c r="E23" s="10"/>
      <c r="F23" s="10"/>
      <c r="G23" s="10"/>
      <c r="H23" s="10"/>
      <c r="J23" s="15" t="s">
        <v>20</v>
      </c>
    </row>
    <row r="24" spans="2:10" x14ac:dyDescent="0.4">
      <c r="B24" s="23"/>
      <c r="C24" s="25"/>
      <c r="D24" s="15"/>
      <c r="E24" s="10"/>
      <c r="F24" s="10"/>
      <c r="G24" s="10"/>
      <c r="H24" s="10"/>
      <c r="J24" s="15">
        <f>SUM(D24:H24)</f>
        <v>0</v>
      </c>
    </row>
    <row r="25" spans="2:10" x14ac:dyDescent="0.4">
      <c r="B25" s="23" t="s">
        <v>45</v>
      </c>
      <c r="C25" s="28" t="s">
        <v>45</v>
      </c>
      <c r="D25" s="13" t="s">
        <v>35</v>
      </c>
      <c r="E25" s="10"/>
      <c r="F25" s="10"/>
      <c r="G25" s="10"/>
      <c r="H25" s="10"/>
      <c r="J25" s="15">
        <f t="shared" ref="J25:J43" si="8">SUM(D25:H25)</f>
        <v>0</v>
      </c>
    </row>
    <row r="26" spans="2:10" x14ac:dyDescent="0.4">
      <c r="B26" s="23"/>
      <c r="C26" s="9" t="s">
        <v>15</v>
      </c>
      <c r="D26" s="12">
        <f>SUM(D24:D25)</f>
        <v>0</v>
      </c>
      <c r="E26" s="12">
        <f t="shared" ref="E26:H26" si="9">SUM(E24:E25)</f>
        <v>0</v>
      </c>
      <c r="F26" s="12">
        <f t="shared" si="9"/>
        <v>0</v>
      </c>
      <c r="G26" s="12">
        <f t="shared" si="9"/>
        <v>0</v>
      </c>
      <c r="H26" s="12">
        <f t="shared" si="9"/>
        <v>0</v>
      </c>
      <c r="J26" s="16">
        <f t="shared" si="8"/>
        <v>0</v>
      </c>
    </row>
    <row r="27" spans="2:10" x14ac:dyDescent="0.4">
      <c r="B27" s="23"/>
      <c r="C27" s="14" t="s">
        <v>46</v>
      </c>
      <c r="D27" s="13" t="s">
        <v>35</v>
      </c>
      <c r="E27" s="10"/>
      <c r="F27" s="10"/>
      <c r="G27" s="10"/>
      <c r="H27" s="10"/>
      <c r="J27" s="15"/>
    </row>
    <row r="28" spans="2:10" x14ac:dyDescent="0.4">
      <c r="B28" s="23"/>
      <c r="C28" s="25"/>
      <c r="D28" s="15"/>
      <c r="E28" s="15"/>
      <c r="F28" s="15"/>
      <c r="G28" s="15"/>
      <c r="H28" s="15"/>
      <c r="I28" s="35">
        <v>5000</v>
      </c>
      <c r="J28" s="15">
        <f t="shared" si="8"/>
        <v>0</v>
      </c>
    </row>
    <row r="29" spans="2:10" x14ac:dyDescent="0.4">
      <c r="B29" s="23"/>
      <c r="C29" s="25"/>
      <c r="D29" s="15"/>
      <c r="E29" s="11"/>
      <c r="F29" s="11"/>
      <c r="G29" s="11"/>
      <c r="H29" s="11"/>
      <c r="J29" s="15">
        <f t="shared" si="8"/>
        <v>0</v>
      </c>
    </row>
    <row r="30" spans="2:10" x14ac:dyDescent="0.4">
      <c r="B30" s="23"/>
      <c r="C30" s="9" t="s">
        <v>16</v>
      </c>
      <c r="D30" s="16">
        <f>SUM(D28:D29)</f>
        <v>0</v>
      </c>
      <c r="E30" s="16">
        <f t="shared" ref="E30:H30" si="10">SUM(E28:E29)</f>
        <v>0</v>
      </c>
      <c r="F30" s="16">
        <f t="shared" si="10"/>
        <v>0</v>
      </c>
      <c r="G30" s="16">
        <f t="shared" si="10"/>
        <v>0</v>
      </c>
      <c r="H30" s="16">
        <f t="shared" si="10"/>
        <v>0</v>
      </c>
      <c r="J30" s="16">
        <f t="shared" si="8"/>
        <v>0</v>
      </c>
    </row>
    <row r="31" spans="2:10" x14ac:dyDescent="0.4">
      <c r="B31" s="23"/>
      <c r="C31" s="14" t="s">
        <v>47</v>
      </c>
      <c r="D31" s="13" t="s">
        <v>35</v>
      </c>
      <c r="E31" s="10"/>
      <c r="F31" s="10"/>
      <c r="G31" s="10"/>
      <c r="H31" s="10"/>
      <c r="J31" s="15"/>
    </row>
    <row r="32" spans="2:10" x14ac:dyDescent="0.4">
      <c r="B32" s="23"/>
      <c r="C32" s="25"/>
      <c r="D32" s="15"/>
      <c r="E32" s="15"/>
      <c r="F32" s="15"/>
      <c r="G32" s="15"/>
      <c r="H32" s="15"/>
      <c r="J32" s="15">
        <f t="shared" si="8"/>
        <v>0</v>
      </c>
    </row>
    <row r="33" spans="2:12" x14ac:dyDescent="0.4">
      <c r="B33" s="23"/>
      <c r="C33" s="9" t="s">
        <v>17</v>
      </c>
      <c r="D33" s="16">
        <f>SUM(D32:D32)</f>
        <v>0</v>
      </c>
      <c r="E33" s="16">
        <f>SUM(E32:E32)</f>
        <v>0</v>
      </c>
      <c r="F33" s="16">
        <f>SUM(F32:F32)</f>
        <v>0</v>
      </c>
      <c r="G33" s="16">
        <f>SUM(G32:G32)</f>
        <v>0</v>
      </c>
      <c r="H33" s="16">
        <f>SUM(H32:H32)</f>
        <v>0</v>
      </c>
      <c r="J33" s="16">
        <f t="shared" si="8"/>
        <v>0</v>
      </c>
    </row>
    <row r="34" spans="2:12" x14ac:dyDescent="0.4">
      <c r="B34" s="23"/>
      <c r="C34" s="14" t="s">
        <v>48</v>
      </c>
      <c r="D34" s="13" t="s">
        <v>35</v>
      </c>
      <c r="E34" s="10"/>
      <c r="F34" s="10"/>
      <c r="G34" s="10"/>
      <c r="H34" s="10"/>
      <c r="J34" s="15"/>
    </row>
    <row r="35" spans="2:12" ht="60" customHeight="1" x14ac:dyDescent="0.4">
      <c r="B35" s="23"/>
      <c r="C35" s="82" t="s">
        <v>78</v>
      </c>
      <c r="D35" s="77">
        <f>2163359/5</f>
        <v>432671.8</v>
      </c>
      <c r="E35" s="77">
        <f>D35</f>
        <v>432671.8</v>
      </c>
      <c r="F35" s="77">
        <f t="shared" ref="F35:H35" si="11">E35</f>
        <v>432671.8</v>
      </c>
      <c r="G35" s="77">
        <f t="shared" si="11"/>
        <v>432671.8</v>
      </c>
      <c r="H35" s="77">
        <f t="shared" si="11"/>
        <v>432671.8</v>
      </c>
      <c r="I35" s="70">
        <v>375000</v>
      </c>
      <c r="J35" s="15">
        <f t="shared" si="8"/>
        <v>2163359</v>
      </c>
    </row>
    <row r="36" spans="2:12" ht="102" x14ac:dyDescent="0.4">
      <c r="B36" s="23"/>
      <c r="C36" s="82" t="s">
        <v>79</v>
      </c>
      <c r="D36" s="77">
        <f>1399386/5</f>
        <v>279877.2</v>
      </c>
      <c r="E36" s="77">
        <f t="shared" ref="E36:H36" si="12">D36</f>
        <v>279877.2</v>
      </c>
      <c r="F36" s="77">
        <f t="shared" si="12"/>
        <v>279877.2</v>
      </c>
      <c r="G36" s="77">
        <f t="shared" si="12"/>
        <v>279877.2</v>
      </c>
      <c r="H36" s="77">
        <f t="shared" si="12"/>
        <v>279877.2</v>
      </c>
      <c r="I36" s="70">
        <v>781250</v>
      </c>
      <c r="J36" s="15">
        <f t="shared" si="8"/>
        <v>1399386</v>
      </c>
      <c r="K36" s="80"/>
      <c r="L36" s="34"/>
    </row>
    <row r="37" spans="2:12" ht="87.45" x14ac:dyDescent="0.4">
      <c r="B37" s="23"/>
      <c r="C37" s="82" t="s">
        <v>80</v>
      </c>
      <c r="D37" s="77">
        <f>50000/5</f>
        <v>10000</v>
      </c>
      <c r="E37" s="77">
        <f t="shared" ref="E37:H37" si="13">D37</f>
        <v>10000</v>
      </c>
      <c r="F37" s="77">
        <f t="shared" si="13"/>
        <v>10000</v>
      </c>
      <c r="G37" s="77">
        <f t="shared" si="13"/>
        <v>10000</v>
      </c>
      <c r="H37" s="77">
        <f t="shared" si="13"/>
        <v>10000</v>
      </c>
      <c r="I37" s="72"/>
      <c r="J37" s="15">
        <f t="shared" si="8"/>
        <v>50000</v>
      </c>
      <c r="L37" s="74"/>
    </row>
    <row r="38" spans="2:12" ht="69" customHeight="1" x14ac:dyDescent="0.4">
      <c r="B38" s="23"/>
      <c r="C38" s="82" t="s">
        <v>81</v>
      </c>
      <c r="D38" s="77">
        <f>1250000/5</f>
        <v>250000</v>
      </c>
      <c r="E38" s="77">
        <f>D38</f>
        <v>250000</v>
      </c>
      <c r="F38" s="77">
        <f t="shared" ref="F38:H39" si="14">E38</f>
        <v>250000</v>
      </c>
      <c r="G38" s="77">
        <f t="shared" si="14"/>
        <v>250000</v>
      </c>
      <c r="H38" s="77">
        <f t="shared" si="14"/>
        <v>250000</v>
      </c>
      <c r="I38" s="70">
        <v>2083335</v>
      </c>
      <c r="J38" s="15">
        <f t="shared" si="8"/>
        <v>1250000</v>
      </c>
    </row>
    <row r="39" spans="2:12" ht="87.45" x14ac:dyDescent="0.4">
      <c r="B39" s="23"/>
      <c r="C39" s="82" t="s">
        <v>82</v>
      </c>
      <c r="D39" s="77">
        <f>750000/5</f>
        <v>150000</v>
      </c>
      <c r="E39" s="77">
        <f>D39</f>
        <v>150000</v>
      </c>
      <c r="F39" s="77">
        <f t="shared" si="14"/>
        <v>150000</v>
      </c>
      <c r="G39" s="77">
        <f t="shared" si="14"/>
        <v>150000</v>
      </c>
      <c r="H39" s="77">
        <f t="shared" si="14"/>
        <v>150000</v>
      </c>
      <c r="I39" s="71"/>
      <c r="J39" s="15">
        <f t="shared" si="8"/>
        <v>750000</v>
      </c>
    </row>
    <row r="40" spans="2:12" x14ac:dyDescent="0.4">
      <c r="B40" s="23"/>
      <c r="C40" s="25"/>
      <c r="D40" s="15"/>
      <c r="E40" s="11"/>
      <c r="F40" s="11"/>
      <c r="G40" s="11"/>
      <c r="H40" s="11"/>
      <c r="J40" s="15">
        <f t="shared" si="8"/>
        <v>0</v>
      </c>
    </row>
    <row r="41" spans="2:12" x14ac:dyDescent="0.4">
      <c r="B41" s="23"/>
      <c r="C41" s="10"/>
      <c r="D41" s="15"/>
      <c r="E41" s="11"/>
      <c r="F41" s="11"/>
      <c r="G41" s="11"/>
      <c r="H41" s="11"/>
      <c r="J41" s="15">
        <f t="shared" si="8"/>
        <v>0</v>
      </c>
    </row>
    <row r="42" spans="2:12" x14ac:dyDescent="0.4">
      <c r="B42" s="24"/>
      <c r="C42" s="9" t="s">
        <v>18</v>
      </c>
      <c r="D42" s="16">
        <f t="shared" ref="D42:G42" si="15">SUM(D35:D41)</f>
        <v>1122549</v>
      </c>
      <c r="E42" s="16">
        <f t="shared" si="15"/>
        <v>1122549</v>
      </c>
      <c r="F42" s="16">
        <f t="shared" si="15"/>
        <v>1122549</v>
      </c>
      <c r="G42" s="16">
        <f t="shared" si="15"/>
        <v>1122549</v>
      </c>
      <c r="H42" s="16">
        <f>SUM(H35:H41)</f>
        <v>1122549</v>
      </c>
      <c r="J42" s="16">
        <f>SUM(J35:J41)</f>
        <v>5612745</v>
      </c>
    </row>
    <row r="43" spans="2:12" x14ac:dyDescent="0.4">
      <c r="B43" s="24"/>
      <c r="C43" s="9" t="s">
        <v>19</v>
      </c>
      <c r="D43" s="16">
        <f>SUM(D42,D33,D30,D26,D22,D18,D13)</f>
        <v>1191555.5417500001</v>
      </c>
      <c r="E43" s="16">
        <f>SUM(E42,E33,E30,E26,E22,E18,E13)</f>
        <v>1193625.7380025</v>
      </c>
      <c r="F43" s="16">
        <f>SUM(F42,F33,F30,F26,F22,F18,F13)</f>
        <v>1195758.040142575</v>
      </c>
      <c r="G43" s="16">
        <f>SUM(G42,G33,G30,G26,G22,G18,G13)</f>
        <v>1197954.3113468522</v>
      </c>
      <c r="H43" s="16">
        <f>SUM(H42,H33,H30,H26,H22,H18,H13)</f>
        <v>1200216.4706872578</v>
      </c>
      <c r="J43" s="16">
        <f t="shared" si="8"/>
        <v>5979110.1019291859</v>
      </c>
    </row>
    <row r="44" spans="2:12" x14ac:dyDescent="0.4">
      <c r="B44" s="6"/>
      <c r="D44"/>
      <c r="E44"/>
      <c r="H44"/>
      <c r="I44"/>
      <c r="J44" t="s">
        <v>20</v>
      </c>
    </row>
    <row r="45" spans="2:12" ht="29.15" x14ac:dyDescent="0.4">
      <c r="B45" s="67" t="s">
        <v>66</v>
      </c>
      <c r="C45" s="17" t="s">
        <v>66</v>
      </c>
      <c r="D45" s="18"/>
      <c r="E45" s="18"/>
      <c r="F45" s="18"/>
      <c r="G45" s="18"/>
      <c r="H45" s="18"/>
      <c r="I45"/>
      <c r="J45" s="18" t="s">
        <v>20</v>
      </c>
    </row>
    <row r="46" spans="2:12" x14ac:dyDescent="0.4">
      <c r="B46" s="23"/>
      <c r="C46" s="75" t="s">
        <v>67</v>
      </c>
      <c r="D46" s="77">
        <f>57.71%*(D13+D18)</f>
        <v>39823.675243925005</v>
      </c>
      <c r="E46" s="77">
        <f t="shared" ref="E46:H46" si="16">57.71%*(E13+E18)</f>
        <v>41018.385501242752</v>
      </c>
      <c r="F46" s="77">
        <f t="shared" si="16"/>
        <v>42248.937066280036</v>
      </c>
      <c r="G46" s="77">
        <f t="shared" si="16"/>
        <v>43516.40517826844</v>
      </c>
      <c r="H46" s="77">
        <f t="shared" si="16"/>
        <v>44821.897333616493</v>
      </c>
      <c r="J46" s="77">
        <f>SUM(D46:H46)</f>
        <v>211429.30032333272</v>
      </c>
      <c r="K46" s="81"/>
    </row>
    <row r="47" spans="2:12" x14ac:dyDescent="0.4">
      <c r="B47" s="23"/>
      <c r="C47" s="25"/>
      <c r="D47" s="13"/>
      <c r="E47" s="10"/>
      <c r="F47" s="10"/>
      <c r="G47" s="10"/>
      <c r="H47" s="10"/>
      <c r="J47" s="15">
        <f t="shared" ref="J47:J48" si="17">SUM(D47:H47)</f>
        <v>0</v>
      </c>
    </row>
    <row r="48" spans="2:12" x14ac:dyDescent="0.4">
      <c r="B48" s="24"/>
      <c r="C48" s="9" t="s">
        <v>21</v>
      </c>
      <c r="D48" s="16">
        <f>SUM(D46:D47)</f>
        <v>39823.675243925005</v>
      </c>
      <c r="E48" s="16">
        <f t="shared" ref="E48:H48" si="18">SUM(E46:E47)</f>
        <v>41018.385501242752</v>
      </c>
      <c r="F48" s="16">
        <f t="shared" si="18"/>
        <v>42248.937066280036</v>
      </c>
      <c r="G48" s="16">
        <f t="shared" si="18"/>
        <v>43516.40517826844</v>
      </c>
      <c r="H48" s="16">
        <f t="shared" si="18"/>
        <v>44821.897333616493</v>
      </c>
      <c r="J48" s="16">
        <f t="shared" si="17"/>
        <v>211429.30032333272</v>
      </c>
    </row>
    <row r="49" spans="2:10" ht="15" thickBot="1" x14ac:dyDescent="0.45">
      <c r="B49" s="6"/>
      <c r="D49"/>
      <c r="E49"/>
      <c r="H49"/>
      <c r="I49"/>
      <c r="J49" t="s">
        <v>20</v>
      </c>
    </row>
    <row r="50" spans="2:10" s="1" customFormat="1" ht="29.6" thickBot="1" x14ac:dyDescent="0.45">
      <c r="B50" s="19" t="s">
        <v>22</v>
      </c>
      <c r="C50" s="19"/>
      <c r="D50" s="20">
        <f>SUM(D48,D43)</f>
        <v>1231379.2169939252</v>
      </c>
      <c r="E50" s="20">
        <f t="shared" ref="E50:H50" si="19">SUM(E48,E43)</f>
        <v>1234644.1235037427</v>
      </c>
      <c r="F50" s="20">
        <f t="shared" si="19"/>
        <v>1238006.9772088551</v>
      </c>
      <c r="G50" s="20">
        <f t="shared" si="19"/>
        <v>1241470.7165251207</v>
      </c>
      <c r="H50" s="20">
        <f t="shared" si="19"/>
        <v>1245038.3680208742</v>
      </c>
      <c r="I50" s="7">
        <f>SUM(I48,I43)</f>
        <v>0</v>
      </c>
      <c r="J50" s="20">
        <f>SUM(J48,J43)</f>
        <v>6190539.4022525186</v>
      </c>
    </row>
    <row r="51" spans="2:10" x14ac:dyDescent="0.4">
      <c r="B51" s="6"/>
    </row>
    <row r="52" spans="2:10" x14ac:dyDescent="0.4">
      <c r="B52" s="6"/>
    </row>
    <row r="53" spans="2:10" x14ac:dyDescent="0.4">
      <c r="B53" s="6"/>
    </row>
    <row r="54" spans="2:10" x14ac:dyDescent="0.4">
      <c r="B54" s="6"/>
    </row>
    <row r="55" spans="2:10" x14ac:dyDescent="0.4">
      <c r="B55" s="6"/>
    </row>
    <row r="56" spans="2:10" x14ac:dyDescent="0.4">
      <c r="B56" s="6"/>
    </row>
    <row r="57" spans="2:10" x14ac:dyDescent="0.4">
      <c r="B57" s="6"/>
    </row>
    <row r="58" spans="2:10" x14ac:dyDescent="0.4">
      <c r="B58" s="6"/>
    </row>
    <row r="59" spans="2:10" x14ac:dyDescent="0.4">
      <c r="B59" s="6"/>
    </row>
    <row r="60" spans="2:10" x14ac:dyDescent="0.4">
      <c r="B60" s="6"/>
    </row>
    <row r="61" spans="2:10" x14ac:dyDescent="0.4">
      <c r="B61" s="6"/>
    </row>
    <row r="62" spans="2:10" x14ac:dyDescent="0.4">
      <c r="B62" s="6"/>
    </row>
    <row r="63" spans="2:10" x14ac:dyDescent="0.4">
      <c r="B63" s="6"/>
    </row>
    <row r="64" spans="2:10" x14ac:dyDescent="0.4">
      <c r="B64" s="6"/>
    </row>
    <row r="65" spans="2:2" x14ac:dyDescent="0.4">
      <c r="B65" s="6"/>
    </row>
  </sheetData>
  <pageMargins left="0.7" right="0.7" top="0.75" bottom="0.75" header="0.3" footer="0.3"/>
  <pageSetup scale="80" fitToHeight="2" orientation="landscape" r:id="rId1"/>
  <ignoredErrors>
    <ignoredError sqref="J38 J28 J20:J21 J8 J35:J36" formulaRange="1"/>
  </ignoredError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mso-contentType ?>
<SharedContentType xmlns="Microsoft.SharePoint.Taxonomy.ContentTypeSync" SourceId="29f62856-1543-49d4-a736-4569d363f533" ContentTypeId="0x0101" PreviousValue="false"/>
</file>

<file path=customXml/item3.xml><?xml version="1.0" encoding="utf-8"?>
<ct:contentTypeSchema xmlns:ct="http://schemas.microsoft.com/office/2006/metadata/contentType" xmlns:ma="http://schemas.microsoft.com/office/2006/metadata/properties/metaAttributes" ct:_="" ma:_="" ma:contentTypeName="Document" ma:contentTypeID="0x0101005B8B916ED2FB6A47AFA4E05A3E606BD3" ma:contentTypeVersion="14" ma:contentTypeDescription="Create a new document." ma:contentTypeScope="" ma:versionID="6cbc99e8fec3dd5b6ee5ca63ebcc4091">
  <xsd:schema xmlns:xsd="http://www.w3.org/2001/XMLSchema" xmlns:xs="http://www.w3.org/2001/XMLSchema" xmlns:p="http://schemas.microsoft.com/office/2006/metadata/properties" xmlns:ns1="http://schemas.microsoft.com/sharepoint/v3" xmlns:ns2="4ffa91fb-a0ff-4ac5-b2db-65c790d184a4" xmlns:ns3="http://schemas.microsoft.com/sharepoint.v3" xmlns:ns4="http://schemas.microsoft.com/sharepoint/v3/fields" xmlns:ns5="3d00cabe-74f9-499f-ba26-1e0076cbc6cc" xmlns:ns6="2755580c-7c5f-43cf-bd85-5c868b718937" targetNamespace="http://schemas.microsoft.com/office/2006/metadata/properties" ma:root="true" ma:fieldsID="3aa7d8e8c7ca11d395824ff336f21ddc" ns1:_="" ns2:_="" ns3:_="" ns4:_="" ns5:_="" ns6:_="">
    <xsd:import namespace="http://schemas.microsoft.com/sharepoint/v3"/>
    <xsd:import namespace="4ffa91fb-a0ff-4ac5-b2db-65c790d184a4"/>
    <xsd:import namespace="http://schemas.microsoft.com/sharepoint.v3"/>
    <xsd:import namespace="http://schemas.microsoft.com/sharepoint/v3/fields"/>
    <xsd:import namespace="3d00cabe-74f9-499f-ba26-1e0076cbc6cc"/>
    <xsd:import namespace="2755580c-7c5f-43cf-bd85-5c868b718937"/>
    <xsd:element name="properties">
      <xsd:complexType>
        <xsd:sequence>
          <xsd:element name="documentManagement">
            <xsd:complexType>
              <xsd:all>
                <xsd:element ref="ns2:Document_x0020_Creation_x0020_Date" minOccurs="0"/>
                <xsd:element ref="ns2:Creator" minOccurs="0"/>
                <xsd:element ref="ns2:EPA_x0020_Office" minOccurs="0"/>
                <xsd:element ref="ns2:Record" minOccurs="0"/>
                <xsd:element ref="ns3:CategoryDescription" minOccurs="0"/>
                <xsd:element ref="ns2:Identifier" minOccurs="0"/>
                <xsd:element ref="ns2:EPA_x0020_Contributor" minOccurs="0"/>
                <xsd:element ref="ns2:External_x0020_Contributor" minOccurs="0"/>
                <xsd:element ref="ns4:_Coverage" minOccurs="0"/>
                <xsd:element ref="ns2:EPA_x0020_Related_x0020_Documents" minOccurs="0"/>
                <xsd:element ref="ns4:_Source" minOccurs="0"/>
                <xsd:element ref="ns2:Rights" minOccurs="0"/>
                <xsd:element ref="ns1:Language" minOccurs="0"/>
                <xsd:element ref="ns2:j747ac98061d40f0aa7bd47e1db5675d" minOccurs="0"/>
                <xsd:element ref="ns2:TaxKeywordTaxHTField" minOccurs="0"/>
                <xsd:element ref="ns2:TaxCatchAllLabel" minOccurs="0"/>
                <xsd:element ref="ns2:TaxCatchAll" minOccurs="0"/>
                <xsd:element ref="ns5:MediaServiceMetadata" minOccurs="0"/>
                <xsd:element ref="ns5:MediaServiceFastMetadata" minOccurs="0"/>
                <xsd:element ref="ns6:SharedWithUsers" minOccurs="0"/>
                <xsd:element ref="ns6:SharedWithDetails" minOccurs="0"/>
                <xsd:element ref="ns5:lcf76f155ced4ddcb4097134ff3c332f" minOccurs="0"/>
                <xsd:element ref="ns5:MediaServiceOCR" minOccurs="0"/>
                <xsd:element ref="ns5:MediaServiceGenerationTime" minOccurs="0"/>
                <xsd:element ref="ns5:MediaServiceEventHashCode" minOccurs="0"/>
                <xsd:element ref="ns5:MediaServiceDateTaken" minOccurs="0"/>
                <xsd:element ref="ns5:MediaLengthInSeconds" minOccurs="0"/>
                <xsd:element ref="ns5: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Language" ma:index="17" nillable="true" ma:displayName="Language" ma:default="English" ma:description="Select the document language from the drop down." ma:format="Dropdown" ma:internalName="Language" ma:readOnly="false">
      <xsd:simpleType>
        <xsd:restriction base="dms:Choice">
          <xsd:enumeration value="Arabic (Saudi Arabia)"/>
          <xsd:enumeration value="Bulgarian (Bulgaria)"/>
          <xsd:enumeration value="Chinese (Hong Kong S.A.R.)"/>
          <xsd:enumeration value="Chinese (People's Republic of China)"/>
          <xsd:enumeration value="Chinese (Taiwan)"/>
          <xsd:enumeration value="Croatian (Croatia)"/>
          <xsd:enumeration value="Czech (Czech Republic)"/>
          <xsd:enumeration value="Danish (Denmark)"/>
          <xsd:enumeration value="Dutch (Netherlands)"/>
          <xsd:enumeration value="English"/>
          <xsd:enumeration value="Estonian (Estonia)"/>
          <xsd:enumeration value="Finnish (Finland)"/>
          <xsd:enumeration value="French (France)"/>
          <xsd:enumeration value="German (Germany)"/>
          <xsd:enumeration value="Greek (Greece)"/>
          <xsd:enumeration value="Hebrew (Israel)"/>
          <xsd:enumeration value="Hindi (India)"/>
          <xsd:enumeration value="Hungarian (Hungary)"/>
          <xsd:enumeration value="Indonesian (Indonesia)"/>
          <xsd:enumeration value="Italian (Italy)"/>
          <xsd:enumeration value="Japanese (Japan)"/>
          <xsd:enumeration value="Korean (Korea)"/>
          <xsd:enumeration value="Latvian (Latvia)"/>
          <xsd:enumeration value="Lithuanian (Lithuania)"/>
          <xsd:enumeration value="Malay (Malaysia)"/>
          <xsd:enumeration value="Norwegian (Bokmal) (Norway)"/>
          <xsd:enumeration value="Polish (Poland)"/>
          <xsd:enumeration value="Portuguese (Brazil)"/>
          <xsd:enumeration value="Portuguese (Portugal)"/>
          <xsd:enumeration value="Romanian (Romania)"/>
          <xsd:enumeration value="Russian (Russia)"/>
          <xsd:enumeration value="Serbian (Latin) (Serbia)"/>
          <xsd:enumeration value="Slovak (Slovakia)"/>
          <xsd:enumeration value="Slovenian (Slovenia)"/>
          <xsd:enumeration value="Spanish (Spain)"/>
          <xsd:enumeration value="Swedish (Sweden)"/>
          <xsd:enumeration value="Thai (Thailand)"/>
          <xsd:enumeration value="Turkish (Turkey)"/>
          <xsd:enumeration value="Ukrainian (Ukraine)"/>
          <xsd:enumeration value="Urdu (Islamic Republic of Pakistan)"/>
          <xsd:enumeration value="Vietnamese (Vietnam)"/>
        </xsd:restriction>
      </xsd:simpleType>
    </xsd:element>
  </xsd:schema>
  <xsd:schema xmlns:xsd="http://www.w3.org/2001/XMLSchema" xmlns:xs="http://www.w3.org/2001/XMLSchema" xmlns:dms="http://schemas.microsoft.com/office/2006/documentManagement/types" xmlns:pc="http://schemas.microsoft.com/office/infopath/2007/PartnerControls" targetNamespace="4ffa91fb-a0ff-4ac5-b2db-65c790d184a4" elementFormDefault="qualified">
    <xsd:import namespace="http://schemas.microsoft.com/office/2006/documentManagement/types"/>
    <xsd:import namespace="http://schemas.microsoft.com/office/infopath/2007/PartnerControls"/>
    <xsd:element name="Document_x0020_Creation_x0020_Date" ma:index="2" nillable="true" ma:displayName="Document Date" ma:default="[today]" ma:description="Enter the date this document was last modified. The upload date has been entered by default." ma:format="DateOnly" ma:internalName="Document_x0020_Creation_x0020_Date" ma:readOnly="false">
      <xsd:simpleType>
        <xsd:restriction base="dms:DateTime"/>
      </xsd:simpleType>
    </xsd:element>
    <xsd:element name="Creator" ma:index="3" nillable="true" ma:displayName="Creator" ma:description="Enter the person primarily responsible for the document. The name of the person uploading the document has been entered by default." ma:list="UserInfo" ma:SharePointGroup="0" ma:internalName="Creator"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EPA_x0020_Office" ma:index="4" nillable="true" ma:displayName="EPA Office" ma:description="Enter the EPA organization primarily responsible for the document. The office of the person uploading the document has been entered by default." ma:internalName="EPA_x0020_Office" ma:readOnly="false">
      <xsd:simpleType>
        <xsd:restriction base="dms:Text">
          <xsd:maxLength value="255"/>
        </xsd:restriction>
      </xsd:simpleType>
    </xsd:element>
    <xsd:element name="Record" ma:index="5" nillable="true" ma:displayName="Record" ma:default="Shared" ma:description="For documents that provide evidence of EPA decisions and actions, select &quot;Shared&quot; (open access) or &quot;Private&quot; (restricted access)." ma:format="Dropdown" ma:internalName="Record" ma:readOnly="false">
      <xsd:simpleType>
        <xsd:restriction base="dms:Choice">
          <xsd:enumeration value="None"/>
          <xsd:enumeration value="Shared"/>
          <xsd:enumeration value="Private"/>
        </xsd:restriction>
      </xsd:simpleType>
    </xsd:element>
    <xsd:element name="Identifier" ma:index="9" nillable="true" ma:displayName="Identifier" ma:description="Enter all EPA identification numbers applicable to this document, one on each line." ma:internalName="Identifier" ma:readOnly="false">
      <xsd:simpleType>
        <xsd:restriction base="dms:Note">
          <xsd:maxLength value="255"/>
        </xsd:restriction>
      </xsd:simpleType>
    </xsd:element>
    <xsd:element name="EPA_x0020_Contributor" ma:index="11" nillable="true" ma:displayName="EPA Contributor" ma:description="Enter an EPA person who contributed to the creation of the document but is not the primary author." ma:list="UserInfo" ma:SharePointGroup="0" ma:internalName="EPA_x0020_Contributor"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External_x0020_Contributor" ma:index="12" nillable="true" ma:displayName="External Contributor" ma:description="Enter a non-EPA person who contributed to the creation of the document but is not the primary author." ma:internalName="External_x0020_Contributor" ma:readOnly="false">
      <xsd:simpleType>
        <xsd:restriction base="dms:Note">
          <xsd:maxLength value="255"/>
        </xsd:restriction>
      </xsd:simpleType>
    </xsd:element>
    <xsd:element name="EPA_x0020_Related_x0020_Documents" ma:index="14" nillable="true" ma:displayName="Other Related Documents" ma:description="Enter any related document." ma:internalName="EPA_x0020_Related_x0020_Documents" ma:readOnly="false">
      <xsd:simpleType>
        <xsd:restriction base="dms:Note">
          <xsd:maxLength value="255"/>
        </xsd:restriction>
      </xsd:simpleType>
    </xsd:element>
    <xsd:element name="Rights" ma:index="16" nillable="true" ma:displayName="Rights" ma:description="Enter information about intellectual property rights held over the document (e.g. copyright, patent, trademark)." ma:internalName="Rights" ma:readOnly="false">
      <xsd:simpleType>
        <xsd:restriction base="dms:Note">
          <xsd:maxLength value="255"/>
        </xsd:restriction>
      </xsd:simpleType>
    </xsd:element>
    <xsd:element name="j747ac98061d40f0aa7bd47e1db5675d" ma:index="19" nillable="true" ma:taxonomy="true" ma:internalName="j747ac98061d40f0aa7bd47e1db5675d" ma:taxonomyFieldName="Document_x0020_Type" ma:displayName="Document Type" ma:readOnly="false" ma:default="" ma:fieldId="{3747ac98-061d-40f0-aa7b-d47e1db5675d}" ma:sspId="29f62856-1543-49d4-a736-4569d363f533" ma:termSetId="e06cd6a9-a175-4da0-81cb-8dba7aa394ab" ma:anchorId="00000000-0000-0000-0000-000000000000" ma:open="false" ma:isKeyword="false">
      <xsd:complexType>
        <xsd:sequence>
          <xsd:element ref="pc:Terms" minOccurs="0" maxOccurs="1"/>
        </xsd:sequence>
      </xsd:complexType>
    </xsd:element>
    <xsd:element name="TaxKeywordTaxHTField" ma:index="21" nillable="true" ma:taxonomy="true" ma:internalName="TaxKeywordTaxHTField" ma:taxonomyFieldName="TaxKeyword" ma:displayName="Enterprise Keywords" ma:readOnly="false" ma:fieldId="{23f27201-bee3-471e-b2e7-b64fd8b7ca38}" ma:taxonomyMulti="true" ma:sspId="29f62856-1543-49d4-a736-4569d363f533" ma:termSetId="00000000-0000-0000-0000-000000000000" ma:anchorId="00000000-0000-0000-0000-000000000000" ma:open="true" ma:isKeyword="true">
      <xsd:complexType>
        <xsd:sequence>
          <xsd:element ref="pc:Terms" minOccurs="0" maxOccurs="1"/>
        </xsd:sequence>
      </xsd:complexType>
    </xsd:element>
    <xsd:element name="TaxCatchAllLabel" ma:index="23" nillable="true" ma:displayName="Taxonomy Catch All Column1" ma:hidden="true" ma:list="{2582a83a-5ba4-475b-879f-7d1d20bd718f}" ma:internalName="TaxCatchAllLabel" ma:readOnly="true" ma:showField="CatchAllDataLabel" ma:web="2755580c-7c5f-43cf-bd85-5c868b718937">
      <xsd:complexType>
        <xsd:complexContent>
          <xsd:extension base="dms:MultiChoiceLookup">
            <xsd:sequence>
              <xsd:element name="Value" type="dms:Lookup" maxOccurs="unbounded" minOccurs="0" nillable="true"/>
            </xsd:sequence>
          </xsd:extension>
        </xsd:complexContent>
      </xsd:complexType>
    </xsd:element>
    <xsd:element name="TaxCatchAll" ma:index="24" nillable="true" ma:displayName="Taxonomy Catch All Column" ma:hidden="true" ma:list="{2582a83a-5ba4-475b-879f-7d1d20bd718f}" ma:internalName="TaxCatchAll" ma:showField="CatchAllData" ma:web="2755580c-7c5f-43cf-bd85-5c868b718937">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ategoryDescription" ma:index="6" nillable="true" ma:displayName="Description" ma:description="Enter a brief description." ma:internalName="CategoryDescription" ma:readOnly="fals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Coverage" ma:index="13" nillable="true" ma:displayName="Coverage" ma:description="Enter the geographic location, jurisdiction, or time period for which the document is relevant." ma:internalName="_Coverage" ma:readOnly="false">
      <xsd:simpleType>
        <xsd:restriction base="dms:Text">
          <xsd:maxLength value="255"/>
        </xsd:restriction>
      </xsd:simpleType>
    </xsd:element>
    <xsd:element name="_Source" ma:index="15" nillable="true" ma:displayName="Source" ma:description="Enter a source from which the document is derived." ma:internalName="_Source" ma:readOnly="fals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3d00cabe-74f9-499f-ba26-1e0076cbc6cc" elementFormDefault="qualified">
    <xsd:import namespace="http://schemas.microsoft.com/office/2006/documentManagement/types"/>
    <xsd:import namespace="http://schemas.microsoft.com/office/infopath/2007/PartnerControls"/>
    <xsd:element name="MediaServiceMetadata" ma:index="28" nillable="true" ma:displayName="MediaServiceMetadata" ma:hidden="true" ma:internalName="MediaServiceMetadata" ma:readOnly="true">
      <xsd:simpleType>
        <xsd:restriction base="dms:Note"/>
      </xsd:simpleType>
    </xsd:element>
    <xsd:element name="MediaServiceFastMetadata" ma:index="29" nillable="true" ma:displayName="MediaServiceFastMetadata" ma:hidden="true" ma:internalName="MediaServiceFastMetadata" ma:readOnly="true">
      <xsd:simpleType>
        <xsd:restriction base="dms:Note"/>
      </xsd:simpleType>
    </xsd:element>
    <xsd:element name="lcf76f155ced4ddcb4097134ff3c332f" ma:index="33" nillable="true" ma:taxonomy="true" ma:internalName="lcf76f155ced4ddcb4097134ff3c332f" ma:taxonomyFieldName="MediaServiceImageTags" ma:displayName="Image Tags" ma:readOnly="false" ma:fieldId="{5cf76f15-5ced-4ddc-b409-7134ff3c332f}" ma:taxonomyMulti="true" ma:sspId="29f62856-1543-49d4-a736-4569d363f533" ma:termSetId="09814cd3-568e-fe90-9814-8d621ff8fb84" ma:anchorId="fba54fb3-c3e1-fe81-a776-ca4b69148c4d" ma:open="true" ma:isKeyword="false">
      <xsd:complexType>
        <xsd:sequence>
          <xsd:element ref="pc:Terms" minOccurs="0" maxOccurs="1"/>
        </xsd:sequence>
      </xsd:complexType>
    </xsd:element>
    <xsd:element name="MediaServiceOCR" ma:index="34" nillable="true" ma:displayName="Extracted Text" ma:internalName="MediaServiceOCR" ma:readOnly="true">
      <xsd:simpleType>
        <xsd:restriction base="dms:Note">
          <xsd:maxLength value="255"/>
        </xsd:restriction>
      </xsd:simpleType>
    </xsd:element>
    <xsd:element name="MediaServiceGenerationTime" ma:index="35" nillable="true" ma:displayName="MediaServiceGenerationTime" ma:hidden="true" ma:internalName="MediaServiceGenerationTime" ma:readOnly="true">
      <xsd:simpleType>
        <xsd:restriction base="dms:Text"/>
      </xsd:simpleType>
    </xsd:element>
    <xsd:element name="MediaServiceEventHashCode" ma:index="36" nillable="true" ma:displayName="MediaServiceEventHashCode" ma:hidden="true" ma:internalName="MediaServiceEventHashCode" ma:readOnly="true">
      <xsd:simpleType>
        <xsd:restriction base="dms:Text"/>
      </xsd:simpleType>
    </xsd:element>
    <xsd:element name="MediaServiceDateTaken" ma:index="37" nillable="true" ma:displayName="MediaServiceDateTaken" ma:hidden="true" ma:indexed="true" ma:internalName="MediaServiceDateTaken" ma:readOnly="true">
      <xsd:simpleType>
        <xsd:restriction base="dms:Text"/>
      </xsd:simpleType>
    </xsd:element>
    <xsd:element name="MediaLengthInSeconds" ma:index="38" nillable="true" ma:displayName="MediaLengthInSeconds" ma:hidden="true" ma:internalName="MediaLengthInSeconds" ma:readOnly="true">
      <xsd:simpleType>
        <xsd:restriction base="dms:Unknown"/>
      </xsd:simpleType>
    </xsd:element>
    <xsd:element name="MediaServiceObjectDetectorVersions" ma:index="39"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2755580c-7c5f-43cf-bd85-5c868b718937" elementFormDefault="qualified">
    <xsd:import namespace="http://schemas.microsoft.com/office/2006/documentManagement/types"/>
    <xsd:import namespace="http://schemas.microsoft.com/office/infopath/2007/PartnerControls"/>
    <xsd:element name="SharedWithUsers" ma:index="3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31"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25" ma:displayName="Content Type"/>
        <xsd:element ref="dc:title" minOccurs="0"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1 6 " ? > < D a t a M a s h u p   x m l n s = " h t t p : / / s c h e m a s . m i c r o s o f t . c o m / D a t a M a s h u p " > A A A A A B Q D A A B Q S w M E F A A C A A g A x H l R V m / 8 c y u k A A A A 9 g A A A B I A H A B D b 2 5 m a W c v U G F j a 2 F n Z S 5 4 b W w g o h g A K K A U A A A A A A A A A A A A A A A A A A A A A A A A A A A A h Y 9 B D o I w F E S v Q r q n L Z g Y J J + y c C u J C d G 4 J a V C I 3 w M L Z a 7 u f B I X k G M o u 5 c z p u 3 m L l f b 5 C O b e N d V G 9 0 h w k J K C e e Q t m V G q u E D P b o R y Q V s C 3 k q a i U N 8 l o 4 t G U C a m t P c e M O e e o W 9 C u r 1 j I e c A O 2 S a X t W o L 8 p H 1 f 9 n X a G y B U h E B + 9 c Y E d K A R 3 Q V L S k H N k P I N H 6 F c N r 7 b H 8 g r I f G D r 0 S C v 1 d D m y O w N 4 f x A N Q S w M E F A A C A A g A x H l R V g / K 6 a u k A A A A 6 Q A A A B M A H A B b Q 2 9 u d G V u d F 9 U e X B l c 1 0 u e G 1 s I K I Y A C i g F A A A A A A A A A A A A A A A A A A A A A A A A A A A A G 2 O S w 7 C M A x E r x J 5 n 7 q w Q A g 1 Z Q H c g A t E w f 2 I 5 q P G R e F s L D g S V y B t d 4 i l Z + Z 5 5 v N 6 V 8 d k B / G g M f b e K d g U J Q h y x t 9 6 1 y q Y u J F 7 O N b V 9 R k o i h x 1 U U H H H A 6 I 0 X R k d S x 8 I J e d x o 9 W c z 7 H F o M 2 d 9 0 S b s t y h 8 Y 7 J s e S 5 x 9 Q V 2 d q 9 D S w u K Q s r 7 U Z B 3 F a c 3 O V A q b E u M j 4 l 7 A / e R 3 C 0 B v N 2 c Q k b Z R 2 I X E Z X n 8 B U E s D B B Q A A g A I A M R 5 U V Y o i k e 4 D g A A A B E A A A A T A B w A R m 9 y b X V s Y X M v U 2 V j d G l v b j E u b S C i G A A o o B Q A A A A A A A A A A A A A A A A A A A A A A A A A A A A r T k 0 u y c z P U w i G 0 I b W A F B L A Q I t A B Q A A g A I A M R 5 U V Z v / H M r p A A A A P Y A A A A S A A A A A A A A A A A A A A A A A A A A A A B D b 2 5 m a W c v U G F j a 2 F n Z S 5 4 b W x Q S w E C L Q A U A A I A C A D E e V F W D 8 r p q 6 Q A A A D p A A A A E w A A A A A A A A A A A A A A A A D w A A A A W 0 N v b n R l b n R f V H l w Z X N d L n h t b F B L A Q I t A B Q A A g A I A M R 5 U V Y o i k e 4 D g A A A B E A A A A T A A A A A A A A A A A A A A A A A O E B A A B G b 3 J t d W x h c y 9 T Z W N 0 a W 9 u M S 5 t U E s F B g A A A A A D A A M A w g A A A D w C A A A A A B A B A A D v u 7 8 8 P 3 h t b C B 2 Z X J z a W 9 u P S I x L j A i I G V u Y 2 9 k a W 5 n P S J 1 d G Y t O C I / P j x Q Z X J t a X N z a W 9 u T G l z d C B 4 b W x u c z p 4 c 2 Q 9 I m h 0 d H A 6 L y 9 3 d 3 c u d z M u b 3 J n L z I w M D E v W E 1 M U 2 N o Z W 1 h I i B 4 b W x u c z p 4 c 2 k 9 I m h 0 d H A 6 L y 9 3 d 3 c u d z M u b 3 J n L z I w M D E v W E 1 M U 2 N o Z W 1 h L W l u c 3 R h b m N l I j 4 8 Q 2 F u R X Z h b H V h d G V G d X R 1 c m V Q Y W N r Y W d l c z 5 m Y W x z Z T w v Q 2 F u R X Z h b H V h d G V G d X R 1 c m V Q Y W N r Y W d l c z 4 8 R m l y Z X d h b G x F b m F i b G V k P n R y d W U 8 L 0 Z p c m V 3 Y W x s R W 5 h Y m x l Z D 4 8 L 1 B l c m 1 p c 3 N p b 2 5 M a X N 0 P p c B A A A A A A A A d Q E A A O + 7 v z w / e G 1 s I H Z l c n N p b 2 4 9 I j E u M C I g Z W 5 j b 2 R p b m c 9 I n V 0 Z i 0 4 I j 8 + P E x v Y 2 F s U G F j a 2 F n Z U 1 l d G F k Y X R h R m l s Z S B 4 b W x u c z p 4 c 2 Q 9 I m h 0 d H A 6 L y 9 3 d 3 c u d z M u b 3 J n L z I w M D E v W E 1 M U 2 N o Z W 1 h I i B 4 b W x u c z p 4 c 2 k 9 I m h 0 d H A 6 L y 9 3 d 3 c u d z M u b 3 J n L z I w M D E v W E 1 M U 2 N o Z W 1 h L W l u c 3 R h b m N l I j 4 8 S X R l b X M + P E l 0 Z W 0 + P E l 0 Z W 1 M b 2 N h d G l v b j 4 8 S X R l b V R 5 c G U + Q W x s R m 9 y b X V s Y X M 8 L 0 l 0 Z W 1 U e X B l P j x J d G V t U G F 0 a C A v P j w v S X R l b U x v Y 2 F 0 a W 9 u P j x T d G F i b G V F b n R y a W V z P j x F b n R y e S B U e X B l P S J S Z W x h d G l v b n N o a X B z I i B W Y W x 1 Z T 0 i c 0 F B Q U F B Q T 0 9 I i A v P j w v U 3 R h Y m x l R W 5 0 c m l l c z 4 8 L 0 l 0 Z W 0 + P C 9 J d G V t c z 4 8 L 0 x v Y 2 F s U G F j a 2 F n Z U 1 l d G F k Y X R h R m l s Z T 4 W A A A A U E s F B g A A A A A A A A A A A A A A A A A A A A A A A N o A A A A B A A A A 0 I y d 3 w E V 0 R G M e g D A T 8 K X 6 w E A A A B f + N u s U B N x T Y 4 1 b J H D j Y h A A A A A A A I A A A A A A A N m A A D A A A A A E A A A A D 3 I C z P r m s s 1 a Z + f U 6 Z F X X I A A A A A B I A A A K A A A A A Q A A A A + a n v P 3 N Y 9 B 1 F F r z y Q p n F P l A A A A D R f B j M 7 8 t N w t H M s R 9 u G t K H 0 + f M g 1 w Z h O B R N h e m y m j O a D A 7 5 E R m t b z L 1 h A V m S k H v v I j x n i M l U + T 6 K 5 E H M Z 8 Q C 1 A s l U i m P + 1 l r j C g l s C s j C 3 N B Q A A A C 2 O U D u 4 O I x F g Z j 3 L 0 s 0 t 1 3 k 5 J 0 o w = = < / D a t a M a s h u p > 
</file>

<file path=customXml/item5.xml><?xml version="1.0" encoding="utf-8"?>
<p:properties xmlns:p="http://schemas.microsoft.com/office/2006/metadata/properties" xmlns:xsi="http://www.w3.org/2001/XMLSchema-instance" xmlns:pc="http://schemas.microsoft.com/office/infopath/2007/PartnerControls">
  <documentManagement>
    <_Coverage xmlns="http://schemas.microsoft.com/sharepoint/v3/fields" xsi:nil="true"/>
    <Record xmlns="4ffa91fb-a0ff-4ac5-b2db-65c790d184a4">Shared</Record>
    <EPA_x0020_Office xmlns="4ffa91fb-a0ff-4ac5-b2db-65c790d184a4" xsi:nil="true"/>
    <Document_x0020_Creation_x0020_Date xmlns="4ffa91fb-a0ff-4ac5-b2db-65c790d184a4">2020-05-27T16:20:32+00:00</Document_x0020_Creation_x0020_Date>
    <EPA_x0020_Related_x0020_Documents xmlns="4ffa91fb-a0ff-4ac5-b2db-65c790d184a4" xsi:nil="true"/>
    <_Source xmlns="http://schemas.microsoft.com/sharepoint/v3/fields" xsi:nil="true"/>
    <CategoryDescription xmlns="http://schemas.microsoft.com/sharepoint.v3" xsi:nil="true"/>
    <EPA_x0020_Contributor xmlns="4ffa91fb-a0ff-4ac5-b2db-65c790d184a4">
      <UserInfo>
        <DisplayName/>
        <AccountId xsi:nil="true"/>
        <AccountType/>
      </UserInfo>
    </EPA_x0020_Contributor>
    <TaxKeywordTaxHTField xmlns="4ffa91fb-a0ff-4ac5-b2db-65c790d184a4">
      <Terms xmlns="http://schemas.microsoft.com/office/infopath/2007/PartnerControls"/>
    </TaxKeywordTaxHTField>
    <Rights xmlns="4ffa91fb-a0ff-4ac5-b2db-65c790d184a4" xsi:nil="true"/>
    <External_x0020_Contributor xmlns="4ffa91fb-a0ff-4ac5-b2db-65c790d184a4" xsi:nil="true"/>
    <Identifier xmlns="4ffa91fb-a0ff-4ac5-b2db-65c790d184a4" xsi:nil="true"/>
    <Creator xmlns="4ffa91fb-a0ff-4ac5-b2db-65c790d184a4">
      <UserInfo>
        <DisplayName/>
        <AccountId xsi:nil="true"/>
        <AccountType/>
      </UserInfo>
    </Creator>
    <Language xmlns="http://schemas.microsoft.com/sharepoint/v3">English</Language>
    <j747ac98061d40f0aa7bd47e1db5675d xmlns="4ffa91fb-a0ff-4ac5-b2db-65c790d184a4">
      <Terms xmlns="http://schemas.microsoft.com/office/infopath/2007/PartnerControls"/>
    </j747ac98061d40f0aa7bd47e1db5675d>
    <SharedWithUsers xmlns="2755580c-7c5f-43cf-bd85-5c868b718937">
      <UserInfo>
        <DisplayName>SharingLinks.cd7199e0-3019-4770-af23-1ba8c35e4a37.OrganizationEdit.b1237b01-ca64-4605-b4c3-e192acc355d5</DisplayName>
        <AccountId>204</AccountId>
        <AccountType/>
      </UserInfo>
      <UserInfo>
        <DisplayName>Butler, Elizabeth (she/her/hers)</DisplayName>
        <AccountId>313</AccountId>
        <AccountType/>
      </UserInfo>
      <UserInfo>
        <DisplayName>SharingLinks.c429da80-75db-48b8-ac2c-b8b8d35a7f8d.OrganizationEdit.8c06e9f9-c4a2-42b6-8195-9fbcfda7ee4f</DisplayName>
        <AccountId>223</AccountId>
        <AccountType/>
      </UserInfo>
      <UserInfo>
        <DisplayName>Loutan, Reema (she/her/hers)</DisplayName>
        <AccountId>314</AccountId>
        <AccountType/>
      </UserInfo>
      <UserInfo>
        <DisplayName>SharingLinks.4046d22a-99a7-4d38-96fd-c2a5402ab433.OrganizationEdit.045493fe-632a-411c-b5ba-4812fc49926a</DisplayName>
        <AccountId>222</AccountId>
        <AccountType/>
      </UserInfo>
      <UserInfo>
        <DisplayName>Bitalac, Emily</DisplayName>
        <AccountId>804</AccountId>
        <AccountType/>
      </UserInfo>
      <UserInfo>
        <DisplayName>Roberts, Timothy-P</DisplayName>
        <AccountId>50</AccountId>
        <AccountType/>
      </UserInfo>
      <UserInfo>
        <DisplayName>O'Sullivan, Caitlin (she/her/hers)</DisplayName>
        <AccountId>248</AccountId>
        <AccountType/>
      </UserInfo>
      <UserInfo>
        <DisplayName>January, Elizabeth (she/her/hers)</DisplayName>
        <AccountId>1114</AccountId>
        <AccountType/>
      </UserInfo>
      <UserInfo>
        <DisplayName>Ng, Allison</DisplayName>
        <AccountId>221</AccountId>
        <AccountType/>
      </UserInfo>
      <UserInfo>
        <DisplayName>Thompson, Ashley (she/her/hers)</DisplayName>
        <AccountId>62</AccountId>
        <AccountType/>
      </UserInfo>
      <UserInfo>
        <DisplayName>Damberg, Rich</DisplayName>
        <AccountId>16</AccountId>
        <AccountType/>
      </UserInfo>
      <UserInfo>
        <DisplayName>Brachtl, Megan</DisplayName>
        <AccountId>17</AccountId>
        <AccountType/>
      </UserInfo>
      <UserInfo>
        <DisplayName>Denny, Andrea</DisplayName>
        <AccountId>14</AccountId>
        <AccountType/>
      </UserInfo>
      <UserInfo>
        <DisplayName>Hansel, Peter</DisplayName>
        <AccountId>202</AccountId>
        <AccountType/>
      </UserInfo>
    </SharedWithUsers>
    <lcf76f155ced4ddcb4097134ff3c332f xmlns="3d00cabe-74f9-499f-ba26-1e0076cbc6cc">
      <Terms xmlns="http://schemas.microsoft.com/office/infopath/2007/PartnerControls"/>
    </lcf76f155ced4ddcb4097134ff3c332f>
    <TaxCatchAll xmlns="4ffa91fb-a0ff-4ac5-b2db-65c790d184a4" xsi:nil="true"/>
  </documentManagement>
</p:properties>
</file>

<file path=customXml/itemProps1.xml><?xml version="1.0" encoding="utf-8"?>
<ds:datastoreItem xmlns:ds="http://schemas.openxmlformats.org/officeDocument/2006/customXml" ds:itemID="{E61D5935-F179-4A89-95E0-C99AE243BFAE}">
  <ds:schemaRefs>
    <ds:schemaRef ds:uri="http://schemas.microsoft.com/sharepoint/v3/contenttype/forms"/>
  </ds:schemaRefs>
</ds:datastoreItem>
</file>

<file path=customXml/itemProps2.xml><?xml version="1.0" encoding="utf-8"?>
<ds:datastoreItem xmlns:ds="http://schemas.openxmlformats.org/officeDocument/2006/customXml" ds:itemID="{3E962A3E-8547-4A07-881C-EB4E7EE4CB97}">
  <ds:schemaRefs>
    <ds:schemaRef ds:uri="Microsoft.SharePoint.Taxonomy.ContentTypeSync"/>
  </ds:schemaRefs>
</ds:datastoreItem>
</file>

<file path=customXml/itemProps3.xml><?xml version="1.0" encoding="utf-8"?>
<ds:datastoreItem xmlns:ds="http://schemas.openxmlformats.org/officeDocument/2006/customXml" ds:itemID="{3CB63306-D6A3-4242-864E-F008A5928EB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4ffa91fb-a0ff-4ac5-b2db-65c790d184a4"/>
    <ds:schemaRef ds:uri="http://schemas.microsoft.com/sharepoint.v3"/>
    <ds:schemaRef ds:uri="http://schemas.microsoft.com/sharepoint/v3/fields"/>
    <ds:schemaRef ds:uri="3d00cabe-74f9-499f-ba26-1e0076cbc6cc"/>
    <ds:schemaRef ds:uri="2755580c-7c5f-43cf-bd85-5c868b71893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5A2572C9-94E8-4C6B-8BD4-9D0B9DF7E5AC}">
  <ds:schemaRefs>
    <ds:schemaRef ds:uri="http://schemas.microsoft.com/DataMashup"/>
  </ds:schemaRefs>
</ds:datastoreItem>
</file>

<file path=customXml/itemProps5.xml><?xml version="1.0" encoding="utf-8"?>
<ds:datastoreItem xmlns:ds="http://schemas.openxmlformats.org/officeDocument/2006/customXml" ds:itemID="{68222176-22B4-47AB-AB9E-BB248AC3A7F3}">
  <ds:schemaRefs>
    <ds:schemaRef ds:uri="http://www.w3.org/XML/1998/namespace"/>
    <ds:schemaRef ds:uri="3d00cabe-74f9-499f-ba26-1e0076cbc6cc"/>
    <ds:schemaRef ds:uri="2755580c-7c5f-43cf-bd85-5c868b718937"/>
    <ds:schemaRef ds:uri="http://schemas.microsoft.com/office/2006/metadata/properties"/>
    <ds:schemaRef ds:uri="http://schemas.microsoft.com/office/2006/documentManagement/types"/>
    <ds:schemaRef ds:uri="http://schemas.microsoft.com/sharepoint.v3"/>
    <ds:schemaRef ds:uri="http://purl.org/dc/elements/1.1/"/>
    <ds:schemaRef ds:uri="http://purl.org/dc/terms/"/>
    <ds:schemaRef ds:uri="http://schemas.microsoft.com/office/infopath/2007/PartnerControls"/>
    <ds:schemaRef ds:uri="http://schemas.openxmlformats.org/package/2006/metadata/core-properties"/>
    <ds:schemaRef ds:uri="http://schemas.microsoft.com/sharepoint/v3/fields"/>
    <ds:schemaRef ds:uri="4ffa91fb-a0ff-4ac5-b2db-65c790d184a4"/>
    <ds:schemaRef ds:uri="http://schemas.microsoft.com/sharepoint/v3"/>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Overview</vt:lpstr>
      <vt:lpstr>Consolidated Budget</vt:lpstr>
      <vt:lpstr>Measure 1 Budget</vt:lpstr>
      <vt:lpstr>Measure 2 Budget</vt:lpstr>
      <vt:lpstr>Measure 3 Budget</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2023-09-19T16:36:01Z</dcterms:created>
  <dcterms:modified xsi:type="dcterms:W3CDTF">2024-03-29T21:23:13Z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TaxKeyword">
    <vt:lpwstr/>
  </property>
  <property fmtid="{D5CDD505-2E9C-101B-9397-08002B2CF9AE}" pid="3" name="MediaServiceImageTags">
    <vt:lpwstr/>
  </property>
  <property fmtid="{D5CDD505-2E9C-101B-9397-08002B2CF9AE}" pid="4" name="ContentTypeId">
    <vt:lpwstr>0x0101005B8B916ED2FB6A47AFA4E05A3E606BD3</vt:lpwstr>
  </property>
  <property fmtid="{D5CDD505-2E9C-101B-9397-08002B2CF9AE}" pid="5" name="e3f09c3df709400db2417a7161762d62">
    <vt:lpwstr/>
  </property>
  <property fmtid="{D5CDD505-2E9C-101B-9397-08002B2CF9AE}" pid="6" name="EPA Subject">
    <vt:lpwstr/>
  </property>
  <property fmtid="{D5CDD505-2E9C-101B-9397-08002B2CF9AE}" pid="7" name="Document Type">
    <vt:lpwstr/>
  </property>
</Properties>
</file>