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GrantAdministration\Dept_Share\GRANTS\Funding Sources\U.S. Environmental Protection Agency\Climate Reduction Pollution Grants\CPRG 2024\Project Narrative Attachments\"/>
    </mc:Choice>
  </mc:AlternateContent>
  <xr:revisionPtr revIDLastSave="0" documentId="8_{391AB872-F8AC-4359-A5A1-288052F13136}" xr6:coauthVersionLast="47" xr6:coauthVersionMax="47" xr10:uidLastSave="{00000000-0000-0000-0000-000000000000}"/>
  <bookViews>
    <workbookView xWindow="-110" yWindow="-110" windowWidth="19420" windowHeight="11620" tabRatio="890" xr2:uid="{D000639C-E0F5-4127-ACB3-65315212AEC3}"/>
  </bookViews>
  <sheets>
    <sheet name="Miami Measures GHG Impact" sheetId="18" r:id="rId1"/>
    <sheet name="PCAP Impact Calculations" sheetId="13" r:id="rId2"/>
    <sheet name="CW GHG Inventory (ICLEI)" sheetId="12" r:id="rId3"/>
    <sheet name="County Units and Area Data" sheetId="14" r:id="rId4"/>
    <sheet name="Res - Baseline End-use" sheetId="15" r:id="rId5"/>
    <sheet name="EIA RECS Summary" sheetId="17" state="hidden" r:id="rId6"/>
    <sheet name="EIA Raw Data " sheetId="16" state="hidden" r:id="rId7"/>
  </sheets>
  <definedNames>
    <definedName name="_xlnm._FilterDatabase" localSheetId="6" hidden="1">'EIA Raw Data '!$A$1:$BA$636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2" i="18" l="1"/>
  <c r="V37" i="18"/>
  <c r="V39" i="18"/>
  <c r="H36" i="18"/>
  <c r="H37" i="18" s="1"/>
  <c r="F36" i="18"/>
  <c r="F37" i="18" s="1"/>
  <c r="D36" i="18"/>
  <c r="D37" i="18" s="1"/>
  <c r="T34" i="18"/>
  <c r="R34" i="18"/>
  <c r="P34" i="18"/>
  <c r="N34" i="18"/>
  <c r="L34" i="18"/>
  <c r="J34" i="18"/>
  <c r="H34" i="18"/>
  <c r="F34" i="18"/>
  <c r="D34" i="18"/>
  <c r="T33" i="18"/>
  <c r="R33" i="18"/>
  <c r="P33" i="18"/>
  <c r="N33" i="18"/>
  <c r="L33" i="18"/>
  <c r="J33" i="18"/>
  <c r="H33" i="18"/>
  <c r="F33" i="18"/>
  <c r="D33" i="18"/>
  <c r="T32" i="18"/>
  <c r="R32" i="18"/>
  <c r="P32" i="18"/>
  <c r="N32" i="18"/>
  <c r="L32" i="18"/>
  <c r="J32" i="18"/>
  <c r="H32" i="18"/>
  <c r="F32" i="18"/>
  <c r="D32" i="18"/>
  <c r="T31" i="18"/>
  <c r="R31" i="18"/>
  <c r="P31" i="18"/>
  <c r="N31" i="18"/>
  <c r="L31" i="18"/>
  <c r="J31" i="18"/>
  <c r="H31" i="18"/>
  <c r="F31" i="18"/>
  <c r="D31" i="18"/>
  <c r="T30" i="18"/>
  <c r="R30" i="18"/>
  <c r="P30" i="18"/>
  <c r="N30" i="18"/>
  <c r="L30" i="18"/>
  <c r="J30" i="18"/>
  <c r="H30" i="18"/>
  <c r="F30" i="18"/>
  <c r="D30" i="18"/>
  <c r="T29" i="18"/>
  <c r="R29" i="18"/>
  <c r="P29" i="18"/>
  <c r="N29" i="18"/>
  <c r="L29" i="18"/>
  <c r="J29" i="18"/>
  <c r="H29" i="18"/>
  <c r="F29" i="18"/>
  <c r="D29" i="18"/>
  <c r="T28" i="18"/>
  <c r="R28" i="18"/>
  <c r="P28" i="18"/>
  <c r="N28" i="18"/>
  <c r="L28" i="18"/>
  <c r="J28" i="18"/>
  <c r="H28" i="18"/>
  <c r="F28" i="18"/>
  <c r="D28" i="18"/>
  <c r="T27" i="18"/>
  <c r="R27" i="18"/>
  <c r="P27" i="18"/>
  <c r="N27" i="18"/>
  <c r="L27" i="18"/>
  <c r="J27" i="18"/>
  <c r="H27" i="18"/>
  <c r="F27" i="18"/>
  <c r="D27" i="18"/>
  <c r="T26" i="18"/>
  <c r="R26" i="18"/>
  <c r="P26" i="18"/>
  <c r="N26" i="18"/>
  <c r="L26" i="18"/>
  <c r="J26" i="18"/>
  <c r="H26" i="18"/>
  <c r="F26" i="18"/>
  <c r="D26" i="18"/>
  <c r="T25" i="18"/>
  <c r="R25" i="18"/>
  <c r="P25" i="18"/>
  <c r="N25" i="18"/>
  <c r="L25" i="18"/>
  <c r="J25" i="18"/>
  <c r="H25" i="18"/>
  <c r="F25" i="18"/>
  <c r="D25" i="18"/>
  <c r="T24" i="18"/>
  <c r="R24" i="18"/>
  <c r="P24" i="18"/>
  <c r="N24" i="18"/>
  <c r="L24" i="18"/>
  <c r="J24" i="18"/>
  <c r="H24" i="18"/>
  <c r="F24" i="18"/>
  <c r="D24" i="18"/>
  <c r="T23" i="18"/>
  <c r="R23" i="18"/>
  <c r="P23" i="18"/>
  <c r="N23" i="18"/>
  <c r="L23" i="18"/>
  <c r="J23" i="18"/>
  <c r="H23" i="18"/>
  <c r="F23" i="18"/>
  <c r="D23" i="18"/>
  <c r="T22" i="18"/>
  <c r="R22" i="18"/>
  <c r="P22" i="18"/>
  <c r="N22" i="18"/>
  <c r="L22" i="18"/>
  <c r="J22" i="18"/>
  <c r="H22" i="18"/>
  <c r="F22" i="18"/>
  <c r="D22" i="18"/>
  <c r="T21" i="18"/>
  <c r="R21" i="18"/>
  <c r="P21" i="18"/>
  <c r="N21" i="18"/>
  <c r="L21" i="18"/>
  <c r="J21" i="18"/>
  <c r="H21" i="18"/>
  <c r="F21" i="18"/>
  <c r="D21" i="18"/>
  <c r="T20" i="18"/>
  <c r="R20" i="18"/>
  <c r="P20" i="18"/>
  <c r="N20" i="18"/>
  <c r="L20" i="18"/>
  <c r="J20" i="18"/>
  <c r="H20" i="18"/>
  <c r="F20" i="18"/>
  <c r="D20" i="18"/>
  <c r="T19" i="18"/>
  <c r="R19" i="18"/>
  <c r="P19" i="18"/>
  <c r="N19" i="18"/>
  <c r="L19" i="18"/>
  <c r="J19" i="18"/>
  <c r="H19" i="18"/>
  <c r="F19" i="18"/>
  <c r="D19" i="18"/>
  <c r="T18" i="18"/>
  <c r="R18" i="18"/>
  <c r="P18" i="18"/>
  <c r="N18" i="18"/>
  <c r="L18" i="18"/>
  <c r="J18" i="18"/>
  <c r="H18" i="18"/>
  <c r="F18" i="18"/>
  <c r="D18" i="18"/>
  <c r="T17" i="18"/>
  <c r="R17" i="18"/>
  <c r="P17" i="18"/>
  <c r="N17" i="18"/>
  <c r="L17" i="18"/>
  <c r="J17" i="18"/>
  <c r="H17" i="18"/>
  <c r="H38" i="18" s="1"/>
  <c r="H39" i="18" s="1"/>
  <c r="F17" i="18"/>
  <c r="F38" i="18" s="1"/>
  <c r="F39" i="18" s="1"/>
  <c r="D17" i="18"/>
  <c r="D38" i="18" s="1"/>
  <c r="T16" i="18"/>
  <c r="R16" i="18"/>
  <c r="P16" i="18"/>
  <c r="N16" i="18"/>
  <c r="L16" i="18"/>
  <c r="J16" i="18"/>
  <c r="H16" i="18"/>
  <c r="F16" i="18"/>
  <c r="D16" i="18"/>
  <c r="T15" i="18"/>
  <c r="R15" i="18"/>
  <c r="P15" i="18"/>
  <c r="N15" i="18"/>
  <c r="L15" i="18"/>
  <c r="J15" i="18"/>
  <c r="H15" i="18"/>
  <c r="F15" i="18"/>
  <c r="D15" i="18"/>
  <c r="T14" i="18"/>
  <c r="R14" i="18"/>
  <c r="P14" i="18"/>
  <c r="N14" i="18"/>
  <c r="L14" i="18"/>
  <c r="J14" i="18"/>
  <c r="H14" i="18"/>
  <c r="F14" i="18"/>
  <c r="D14" i="18"/>
  <c r="T13" i="18"/>
  <c r="R13" i="18"/>
  <c r="P13" i="18"/>
  <c r="N13" i="18"/>
  <c r="L13" i="18"/>
  <c r="J13" i="18"/>
  <c r="H13" i="18"/>
  <c r="F13" i="18"/>
  <c r="D13" i="18"/>
  <c r="T12" i="18"/>
  <c r="R12" i="18"/>
  <c r="P12" i="18"/>
  <c r="N12" i="18"/>
  <c r="L12" i="18"/>
  <c r="J12" i="18"/>
  <c r="H12" i="18"/>
  <c r="F12" i="18"/>
  <c r="D12" i="18"/>
  <c r="T11" i="18"/>
  <c r="R11" i="18"/>
  <c r="P11" i="18"/>
  <c r="N11" i="18"/>
  <c r="L11" i="18"/>
  <c r="J11" i="18"/>
  <c r="H11" i="18"/>
  <c r="F11" i="18"/>
  <c r="D11" i="18"/>
  <c r="T10" i="18"/>
  <c r="T36" i="18" s="1"/>
  <c r="T37" i="18" s="1"/>
  <c r="R10" i="18"/>
  <c r="R38" i="18" s="1"/>
  <c r="R39" i="18" s="1"/>
  <c r="P10" i="18"/>
  <c r="P38" i="18" s="1"/>
  <c r="P39" i="18" s="1"/>
  <c r="N10" i="18"/>
  <c r="N36" i="18" s="1"/>
  <c r="N37" i="18" s="1"/>
  <c r="L10" i="18"/>
  <c r="L38" i="18" s="1"/>
  <c r="L39" i="18" s="1"/>
  <c r="J10" i="18"/>
  <c r="J38" i="18" s="1"/>
  <c r="J39" i="18" s="1"/>
  <c r="H10" i="18"/>
  <c r="F10" i="18"/>
  <c r="D10" i="18"/>
  <c r="T9" i="18"/>
  <c r="R9" i="18"/>
  <c r="P9" i="18"/>
  <c r="N9" i="18"/>
  <c r="L9" i="18"/>
  <c r="J9" i="18"/>
  <c r="H9" i="18"/>
  <c r="F9" i="18"/>
  <c r="D9" i="18"/>
  <c r="T8" i="18"/>
  <c r="R8" i="18"/>
  <c r="P8" i="18"/>
  <c r="N8" i="18"/>
  <c r="L8" i="18"/>
  <c r="J8" i="18"/>
  <c r="H8" i="18"/>
  <c r="F8" i="18"/>
  <c r="D8" i="18"/>
  <c r="T7" i="18"/>
  <c r="R7" i="18"/>
  <c r="P7" i="18"/>
  <c r="N7" i="18"/>
  <c r="L7" i="18"/>
  <c r="J7" i="18"/>
  <c r="H7" i="18"/>
  <c r="F7" i="18"/>
  <c r="D7" i="18"/>
  <c r="T6" i="18"/>
  <c r="R6" i="18"/>
  <c r="P6" i="18"/>
  <c r="N6" i="18"/>
  <c r="L6" i="18"/>
  <c r="J6" i="18"/>
  <c r="H6" i="18"/>
  <c r="F6" i="18"/>
  <c r="D6" i="18"/>
  <c r="T5" i="18"/>
  <c r="R5" i="18"/>
  <c r="P5" i="18"/>
  <c r="N5" i="18"/>
  <c r="L5" i="18"/>
  <c r="J5" i="18"/>
  <c r="H5" i="18"/>
  <c r="F5" i="18"/>
  <c r="D5" i="18"/>
  <c r="T4" i="18"/>
  <c r="R4" i="18"/>
  <c r="P4" i="18"/>
  <c r="N4" i="18"/>
  <c r="L4" i="18"/>
  <c r="J4" i="18"/>
  <c r="H4" i="18"/>
  <c r="F4" i="18"/>
  <c r="D4" i="18"/>
  <c r="T3" i="18"/>
  <c r="R3" i="18"/>
  <c r="P3" i="18"/>
  <c r="N3" i="18"/>
  <c r="L3" i="18"/>
  <c r="J3" i="18"/>
  <c r="H3" i="18"/>
  <c r="F3" i="18"/>
  <c r="D3" i="18"/>
  <c r="G35" i="13"/>
  <c r="G34" i="13"/>
  <c r="I20" i="13"/>
  <c r="I19" i="13"/>
  <c r="I18" i="13"/>
  <c r="I17" i="13"/>
  <c r="I16" i="13"/>
  <c r="I15" i="13"/>
  <c r="I23" i="13"/>
  <c r="I22" i="13"/>
  <c r="I21" i="13"/>
  <c r="K2" i="13"/>
  <c r="I68" i="13"/>
  <c r="J68" i="13"/>
  <c r="M68" i="13" s="1"/>
  <c r="G33" i="13"/>
  <c r="E24" i="13"/>
  <c r="G24" i="13"/>
  <c r="H24" i="13"/>
  <c r="I24" i="13"/>
  <c r="J24" i="13"/>
  <c r="M24" i="13"/>
  <c r="R24" i="13"/>
  <c r="U24" i="13"/>
  <c r="X24" i="13"/>
  <c r="AA24" i="13"/>
  <c r="G30" i="13"/>
  <c r="J30" i="12"/>
  <c r="E39" i="13"/>
  <c r="E38" i="13"/>
  <c r="E37" i="13"/>
  <c r="E51" i="13"/>
  <c r="E50" i="13"/>
  <c r="E49" i="13"/>
  <c r="E66" i="13"/>
  <c r="E65" i="13"/>
  <c r="E64" i="13"/>
  <c r="E45" i="13"/>
  <c r="E44" i="13"/>
  <c r="E43" i="13"/>
  <c r="E48" i="13"/>
  <c r="E47" i="13"/>
  <c r="E46" i="13"/>
  <c r="G12" i="14"/>
  <c r="G25" i="13"/>
  <c r="I3" i="17"/>
  <c r="I4" i="17"/>
  <c r="I2" i="17"/>
  <c r="H2" i="17"/>
  <c r="H3" i="17"/>
  <c r="H4" i="17"/>
  <c r="F14" i="15"/>
  <c r="G18" i="13"/>
  <c r="G20" i="13" s="1"/>
  <c r="H20" i="13" s="1"/>
  <c r="B2" i="17"/>
  <c r="B5" i="17" s="1"/>
  <c r="C2" i="17"/>
  <c r="C5" i="17" s="1"/>
  <c r="D2" i="17"/>
  <c r="E2" i="17"/>
  <c r="F2" i="17"/>
  <c r="F5" i="17" s="1"/>
  <c r="G2" i="17"/>
  <c r="G5" i="17" s="1"/>
  <c r="B3" i="17"/>
  <c r="D3" i="17"/>
  <c r="E3" i="17"/>
  <c r="G3" i="17"/>
  <c r="B4" i="17"/>
  <c r="D4" i="17"/>
  <c r="E4" i="17"/>
  <c r="G4" i="17"/>
  <c r="D5" i="17"/>
  <c r="E5" i="17"/>
  <c r="N4" i="16"/>
  <c r="Q4" i="16"/>
  <c r="U4" i="16"/>
  <c r="AG4" i="16"/>
  <c r="AM4" i="16"/>
  <c r="AP4" i="16"/>
  <c r="AV4" i="16"/>
  <c r="AY4" i="16"/>
  <c r="N5" i="16"/>
  <c r="Q5" i="16"/>
  <c r="U5" i="16"/>
  <c r="AG5" i="16"/>
  <c r="AM5" i="16"/>
  <c r="AP5" i="16"/>
  <c r="AV5" i="16"/>
  <c r="AY5" i="16"/>
  <c r="N6" i="16"/>
  <c r="Q6" i="16"/>
  <c r="U6" i="16"/>
  <c r="AG6" i="16"/>
  <c r="AM6" i="16"/>
  <c r="AP6" i="16"/>
  <c r="AV6" i="16"/>
  <c r="AY6" i="16"/>
  <c r="N7" i="16"/>
  <c r="Q7" i="16"/>
  <c r="U7" i="16"/>
  <c r="AG7" i="16"/>
  <c r="AM7" i="16"/>
  <c r="AP7" i="16"/>
  <c r="AV7" i="16"/>
  <c r="AY7" i="16"/>
  <c r="N8" i="16"/>
  <c r="Q8" i="16"/>
  <c r="U8" i="16"/>
  <c r="AG8" i="16"/>
  <c r="AM8" i="16"/>
  <c r="AP8" i="16"/>
  <c r="AV8" i="16"/>
  <c r="AY8" i="16"/>
  <c r="N9" i="16"/>
  <c r="Q9" i="16"/>
  <c r="U9" i="16"/>
  <c r="AG9" i="16"/>
  <c r="AM9" i="16"/>
  <c r="AP9" i="16"/>
  <c r="AV9" i="16"/>
  <c r="AY9" i="16"/>
  <c r="N10" i="16"/>
  <c r="Q10" i="16"/>
  <c r="U10" i="16"/>
  <c r="AG10" i="16"/>
  <c r="AM10" i="16"/>
  <c r="AP10" i="16"/>
  <c r="AV10" i="16"/>
  <c r="AY10" i="16"/>
  <c r="N11" i="16"/>
  <c r="Q11" i="16"/>
  <c r="U11" i="16"/>
  <c r="AG11" i="16"/>
  <c r="AM11" i="16"/>
  <c r="AP11" i="16"/>
  <c r="AV11" i="16"/>
  <c r="AY11" i="16"/>
  <c r="N12" i="16"/>
  <c r="Q12" i="16"/>
  <c r="U12" i="16"/>
  <c r="AG12" i="16"/>
  <c r="AM12" i="16"/>
  <c r="AP12" i="16"/>
  <c r="AV12" i="16"/>
  <c r="AY12" i="16"/>
  <c r="N13" i="16"/>
  <c r="Q13" i="16"/>
  <c r="U13" i="16"/>
  <c r="AG13" i="16"/>
  <c r="AM13" i="16"/>
  <c r="AP13" i="16"/>
  <c r="AV13" i="16"/>
  <c r="AY13" i="16"/>
  <c r="N14" i="16"/>
  <c r="Q14" i="16"/>
  <c r="U14" i="16"/>
  <c r="AG14" i="16"/>
  <c r="AM14" i="16"/>
  <c r="AP14" i="16"/>
  <c r="AV14" i="16"/>
  <c r="AY14" i="16"/>
  <c r="N15" i="16"/>
  <c r="Q15" i="16"/>
  <c r="U15" i="16"/>
  <c r="AG15" i="16"/>
  <c r="AM15" i="16"/>
  <c r="AP15" i="16"/>
  <c r="AV15" i="16"/>
  <c r="AY15" i="16"/>
  <c r="N16" i="16"/>
  <c r="Q16" i="16"/>
  <c r="U16" i="16"/>
  <c r="AG16" i="16"/>
  <c r="AM16" i="16"/>
  <c r="AP16" i="16"/>
  <c r="AV16" i="16"/>
  <c r="AY16" i="16"/>
  <c r="N17" i="16"/>
  <c r="Q17" i="16"/>
  <c r="U17" i="16"/>
  <c r="AG17" i="16"/>
  <c r="AM17" i="16"/>
  <c r="AP17" i="16"/>
  <c r="AV17" i="16"/>
  <c r="AY17" i="16"/>
  <c r="N18" i="16"/>
  <c r="Q18" i="16"/>
  <c r="U18" i="16"/>
  <c r="AG18" i="16"/>
  <c r="AM18" i="16"/>
  <c r="AP18" i="16"/>
  <c r="AV18" i="16"/>
  <c r="AY18" i="16"/>
  <c r="N19" i="16"/>
  <c r="Q19" i="16"/>
  <c r="U19" i="16"/>
  <c r="AG19" i="16"/>
  <c r="AM19" i="16"/>
  <c r="AP19" i="16"/>
  <c r="AV19" i="16"/>
  <c r="AY19" i="16"/>
  <c r="N20" i="16"/>
  <c r="Q20" i="16"/>
  <c r="U20" i="16"/>
  <c r="AG20" i="16"/>
  <c r="AM20" i="16"/>
  <c r="AP20" i="16"/>
  <c r="AV20" i="16"/>
  <c r="AY20" i="16"/>
  <c r="N21" i="16"/>
  <c r="Q21" i="16"/>
  <c r="U21" i="16"/>
  <c r="AG21" i="16"/>
  <c r="AM21" i="16"/>
  <c r="AP21" i="16"/>
  <c r="AV21" i="16"/>
  <c r="AY21" i="16"/>
  <c r="N22" i="16"/>
  <c r="Q22" i="16"/>
  <c r="U22" i="16"/>
  <c r="AG22" i="16"/>
  <c r="AM22" i="16"/>
  <c r="AP22" i="16"/>
  <c r="AV22" i="16"/>
  <c r="AY22" i="16"/>
  <c r="N23" i="16"/>
  <c r="Q23" i="16"/>
  <c r="U23" i="16"/>
  <c r="AG23" i="16"/>
  <c r="AM23" i="16"/>
  <c r="AP23" i="16"/>
  <c r="AV23" i="16"/>
  <c r="AY23" i="16"/>
  <c r="N24" i="16"/>
  <c r="Q24" i="16"/>
  <c r="U24" i="16"/>
  <c r="AG24" i="16"/>
  <c r="AM24" i="16"/>
  <c r="AP24" i="16"/>
  <c r="AV24" i="16"/>
  <c r="AY24" i="16"/>
  <c r="N25" i="16"/>
  <c r="Q25" i="16"/>
  <c r="U25" i="16"/>
  <c r="AG25" i="16"/>
  <c r="AM25" i="16"/>
  <c r="AP25" i="16"/>
  <c r="AV25" i="16"/>
  <c r="AY25" i="16"/>
  <c r="N26" i="16"/>
  <c r="Q26" i="16"/>
  <c r="U26" i="16"/>
  <c r="AG26" i="16"/>
  <c r="AM26" i="16"/>
  <c r="AP26" i="16"/>
  <c r="AV26" i="16"/>
  <c r="AY26" i="16"/>
  <c r="N27" i="16"/>
  <c r="Q27" i="16"/>
  <c r="U27" i="16"/>
  <c r="AG27" i="16"/>
  <c r="AM27" i="16"/>
  <c r="AP27" i="16"/>
  <c r="AV27" i="16"/>
  <c r="AY27" i="16"/>
  <c r="N28" i="16"/>
  <c r="Q28" i="16"/>
  <c r="U28" i="16"/>
  <c r="AG28" i="16"/>
  <c r="AM28" i="16"/>
  <c r="AP28" i="16"/>
  <c r="AV28" i="16"/>
  <c r="AY28" i="16"/>
  <c r="N29" i="16"/>
  <c r="Q29" i="16"/>
  <c r="U29" i="16"/>
  <c r="AG29" i="16"/>
  <c r="AM29" i="16"/>
  <c r="AP29" i="16"/>
  <c r="AV29" i="16"/>
  <c r="AY29" i="16"/>
  <c r="N30" i="16"/>
  <c r="Q30" i="16"/>
  <c r="U30" i="16"/>
  <c r="AG30" i="16"/>
  <c r="AM30" i="16"/>
  <c r="AP30" i="16"/>
  <c r="AV30" i="16"/>
  <c r="AY30" i="16"/>
  <c r="N31" i="16"/>
  <c r="Q31" i="16"/>
  <c r="U31" i="16"/>
  <c r="AG31" i="16"/>
  <c r="AM31" i="16"/>
  <c r="AP31" i="16"/>
  <c r="AV31" i="16"/>
  <c r="AY31" i="16"/>
  <c r="N32" i="16"/>
  <c r="Q32" i="16"/>
  <c r="U32" i="16"/>
  <c r="AG32" i="16"/>
  <c r="AM32" i="16"/>
  <c r="AP32" i="16"/>
  <c r="AV32" i="16"/>
  <c r="AY32" i="16"/>
  <c r="N33" i="16"/>
  <c r="Q33" i="16"/>
  <c r="U33" i="16"/>
  <c r="AG33" i="16"/>
  <c r="AM33" i="16"/>
  <c r="AP33" i="16"/>
  <c r="AV33" i="16"/>
  <c r="AY33" i="16"/>
  <c r="N34" i="16"/>
  <c r="Q34" i="16"/>
  <c r="U34" i="16"/>
  <c r="AG34" i="16"/>
  <c r="AM34" i="16"/>
  <c r="AP34" i="16"/>
  <c r="AV34" i="16"/>
  <c r="AY34" i="16"/>
  <c r="N35" i="16"/>
  <c r="Q35" i="16"/>
  <c r="U35" i="16"/>
  <c r="AG35" i="16"/>
  <c r="AM35" i="16"/>
  <c r="AP35" i="16"/>
  <c r="AV35" i="16"/>
  <c r="AY35" i="16"/>
  <c r="N36" i="16"/>
  <c r="Q36" i="16"/>
  <c r="U36" i="16"/>
  <c r="AG36" i="16"/>
  <c r="AM36" i="16"/>
  <c r="AP36" i="16"/>
  <c r="AV36" i="16"/>
  <c r="AY36" i="16"/>
  <c r="N37" i="16"/>
  <c r="Q37" i="16"/>
  <c r="U37" i="16"/>
  <c r="AG37" i="16"/>
  <c r="AM37" i="16"/>
  <c r="AP37" i="16"/>
  <c r="AV37" i="16"/>
  <c r="AY37" i="16"/>
  <c r="N38" i="16"/>
  <c r="Q38" i="16"/>
  <c r="U38" i="16"/>
  <c r="AG38" i="16"/>
  <c r="AM38" i="16"/>
  <c r="AP38" i="16"/>
  <c r="AV38" i="16"/>
  <c r="AY38" i="16"/>
  <c r="N39" i="16"/>
  <c r="Q39" i="16"/>
  <c r="U39" i="16"/>
  <c r="AG39" i="16"/>
  <c r="AM39" i="16"/>
  <c r="AP39" i="16"/>
  <c r="AV39" i="16"/>
  <c r="AY39" i="16"/>
  <c r="N40" i="16"/>
  <c r="Q40" i="16"/>
  <c r="U40" i="16"/>
  <c r="AG40" i="16"/>
  <c r="AM40" i="16"/>
  <c r="AP40" i="16"/>
  <c r="AV40" i="16"/>
  <c r="AY40" i="16"/>
  <c r="N41" i="16"/>
  <c r="Q41" i="16"/>
  <c r="U41" i="16"/>
  <c r="AG41" i="16"/>
  <c r="AM41" i="16"/>
  <c r="AP41" i="16"/>
  <c r="AV41" i="16"/>
  <c r="AY41" i="16"/>
  <c r="N42" i="16"/>
  <c r="Q42" i="16"/>
  <c r="U42" i="16"/>
  <c r="AG42" i="16"/>
  <c r="AM42" i="16"/>
  <c r="AP42" i="16"/>
  <c r="AV42" i="16"/>
  <c r="AY42" i="16"/>
  <c r="N43" i="16"/>
  <c r="Q43" i="16"/>
  <c r="U43" i="16"/>
  <c r="AG43" i="16"/>
  <c r="AM43" i="16"/>
  <c r="AP43" i="16"/>
  <c r="AV43" i="16"/>
  <c r="AY43" i="16"/>
  <c r="N44" i="16"/>
  <c r="Q44" i="16"/>
  <c r="U44" i="16"/>
  <c r="AG44" i="16"/>
  <c r="AM44" i="16"/>
  <c r="AP44" i="16"/>
  <c r="AV44" i="16"/>
  <c r="AY44" i="16"/>
  <c r="N45" i="16"/>
  <c r="Q45" i="16"/>
  <c r="U45" i="16"/>
  <c r="AG45" i="16"/>
  <c r="AM45" i="16"/>
  <c r="AP45" i="16"/>
  <c r="AV45" i="16"/>
  <c r="AY45" i="16"/>
  <c r="N46" i="16"/>
  <c r="Q46" i="16"/>
  <c r="U46" i="16"/>
  <c r="AG46" i="16"/>
  <c r="AM46" i="16"/>
  <c r="AP46" i="16"/>
  <c r="AV46" i="16"/>
  <c r="AY46" i="16"/>
  <c r="N47" i="16"/>
  <c r="Q47" i="16"/>
  <c r="U47" i="16"/>
  <c r="AG47" i="16"/>
  <c r="AM47" i="16"/>
  <c r="AP47" i="16"/>
  <c r="AV47" i="16"/>
  <c r="AY47" i="16"/>
  <c r="N48" i="16"/>
  <c r="Q48" i="16"/>
  <c r="U48" i="16"/>
  <c r="AG48" i="16"/>
  <c r="AM48" i="16"/>
  <c r="AP48" i="16"/>
  <c r="AV48" i="16"/>
  <c r="AY48" i="16"/>
  <c r="N49" i="16"/>
  <c r="Q49" i="16"/>
  <c r="U49" i="16"/>
  <c r="AG49" i="16"/>
  <c r="AM49" i="16"/>
  <c r="AP49" i="16"/>
  <c r="AV49" i="16"/>
  <c r="AY49" i="16"/>
  <c r="N50" i="16"/>
  <c r="Q50" i="16"/>
  <c r="U50" i="16"/>
  <c r="AG50" i="16"/>
  <c r="AM50" i="16"/>
  <c r="AP50" i="16"/>
  <c r="AV50" i="16"/>
  <c r="AY50" i="16"/>
  <c r="N51" i="16"/>
  <c r="Q51" i="16"/>
  <c r="U51" i="16"/>
  <c r="AG51" i="16"/>
  <c r="AM51" i="16"/>
  <c r="AP51" i="16"/>
  <c r="AV51" i="16"/>
  <c r="AY51" i="16"/>
  <c r="N52" i="16"/>
  <c r="Q52" i="16"/>
  <c r="U52" i="16"/>
  <c r="AG52" i="16"/>
  <c r="AM52" i="16"/>
  <c r="AP52" i="16"/>
  <c r="AV52" i="16"/>
  <c r="AY52" i="16"/>
  <c r="N53" i="16"/>
  <c r="Q53" i="16"/>
  <c r="U53" i="16"/>
  <c r="AG53" i="16"/>
  <c r="AM53" i="16"/>
  <c r="AP53" i="16"/>
  <c r="AV53" i="16"/>
  <c r="AY53" i="16"/>
  <c r="N54" i="16"/>
  <c r="Q54" i="16"/>
  <c r="U54" i="16"/>
  <c r="AG54" i="16"/>
  <c r="AM54" i="16"/>
  <c r="AP54" i="16"/>
  <c r="AV54" i="16"/>
  <c r="AY54" i="16"/>
  <c r="N55" i="16"/>
  <c r="Q55" i="16"/>
  <c r="U55" i="16"/>
  <c r="AG55" i="16"/>
  <c r="AM55" i="16"/>
  <c r="AP55" i="16"/>
  <c r="AV55" i="16"/>
  <c r="AY55" i="16"/>
  <c r="N56" i="16"/>
  <c r="Q56" i="16"/>
  <c r="U56" i="16"/>
  <c r="AG56" i="16"/>
  <c r="AM56" i="16"/>
  <c r="AP56" i="16"/>
  <c r="AV56" i="16"/>
  <c r="AY56" i="16"/>
  <c r="N57" i="16"/>
  <c r="Q57" i="16"/>
  <c r="U57" i="16"/>
  <c r="AG57" i="16"/>
  <c r="AM57" i="16"/>
  <c r="AP57" i="16"/>
  <c r="AV57" i="16"/>
  <c r="AY57" i="16"/>
  <c r="N58" i="16"/>
  <c r="Q58" i="16"/>
  <c r="U58" i="16"/>
  <c r="AG58" i="16"/>
  <c r="AM58" i="16"/>
  <c r="AP58" i="16"/>
  <c r="AV58" i="16"/>
  <c r="AY58" i="16"/>
  <c r="N59" i="16"/>
  <c r="Q59" i="16"/>
  <c r="U59" i="16"/>
  <c r="AG59" i="16"/>
  <c r="AM59" i="16"/>
  <c r="AP59" i="16"/>
  <c r="AV59" i="16"/>
  <c r="AY59" i="16"/>
  <c r="N60" i="16"/>
  <c r="Q60" i="16"/>
  <c r="U60" i="16"/>
  <c r="AG60" i="16"/>
  <c r="AM60" i="16"/>
  <c r="AP60" i="16"/>
  <c r="AV60" i="16"/>
  <c r="AY60" i="16"/>
  <c r="N61" i="16"/>
  <c r="Q61" i="16"/>
  <c r="U61" i="16"/>
  <c r="AG61" i="16"/>
  <c r="AM61" i="16"/>
  <c r="AP61" i="16"/>
  <c r="AV61" i="16"/>
  <c r="AY61" i="16"/>
  <c r="N62" i="16"/>
  <c r="Q62" i="16"/>
  <c r="U62" i="16"/>
  <c r="AG62" i="16"/>
  <c r="AM62" i="16"/>
  <c r="AP62" i="16"/>
  <c r="AV62" i="16"/>
  <c r="AY62" i="16"/>
  <c r="N63" i="16"/>
  <c r="Q63" i="16"/>
  <c r="U63" i="16"/>
  <c r="AG63" i="16"/>
  <c r="AM63" i="16"/>
  <c r="AP63" i="16"/>
  <c r="AV63" i="16"/>
  <c r="AY63" i="16"/>
  <c r="N64" i="16"/>
  <c r="Q64" i="16"/>
  <c r="U64" i="16"/>
  <c r="AG64" i="16"/>
  <c r="AM64" i="16"/>
  <c r="AP64" i="16"/>
  <c r="AV64" i="16"/>
  <c r="AY64" i="16"/>
  <c r="N65" i="16"/>
  <c r="Q65" i="16"/>
  <c r="U65" i="16"/>
  <c r="AG65" i="16"/>
  <c r="AM65" i="16"/>
  <c r="AP65" i="16"/>
  <c r="AV65" i="16"/>
  <c r="AY65" i="16"/>
  <c r="N66" i="16"/>
  <c r="Q66" i="16"/>
  <c r="U66" i="16"/>
  <c r="AG66" i="16"/>
  <c r="AM66" i="16"/>
  <c r="AP66" i="16"/>
  <c r="AV66" i="16"/>
  <c r="AY66" i="16"/>
  <c r="N67" i="16"/>
  <c r="Q67" i="16"/>
  <c r="U67" i="16"/>
  <c r="AG67" i="16"/>
  <c r="AM67" i="16"/>
  <c r="AP67" i="16"/>
  <c r="AV67" i="16"/>
  <c r="AY67" i="16"/>
  <c r="N68" i="16"/>
  <c r="Q68" i="16"/>
  <c r="U68" i="16"/>
  <c r="AG68" i="16"/>
  <c r="AM68" i="16"/>
  <c r="AP68" i="16"/>
  <c r="AV68" i="16"/>
  <c r="AY68" i="16"/>
  <c r="N69" i="16"/>
  <c r="Q69" i="16"/>
  <c r="U69" i="16"/>
  <c r="AG69" i="16"/>
  <c r="AM69" i="16"/>
  <c r="AP69" i="16"/>
  <c r="AV69" i="16"/>
  <c r="AY69" i="16"/>
  <c r="N70" i="16"/>
  <c r="Q70" i="16"/>
  <c r="U70" i="16"/>
  <c r="AG70" i="16"/>
  <c r="AM70" i="16"/>
  <c r="AP70" i="16"/>
  <c r="AV70" i="16"/>
  <c r="AY70" i="16"/>
  <c r="N71" i="16"/>
  <c r="Q71" i="16"/>
  <c r="U71" i="16"/>
  <c r="AG71" i="16"/>
  <c r="AM71" i="16"/>
  <c r="AP71" i="16"/>
  <c r="AV71" i="16"/>
  <c r="AY71" i="16"/>
  <c r="N72" i="16"/>
  <c r="Q72" i="16"/>
  <c r="U72" i="16"/>
  <c r="AG72" i="16"/>
  <c r="AM72" i="16"/>
  <c r="AP72" i="16"/>
  <c r="AV72" i="16"/>
  <c r="AY72" i="16"/>
  <c r="N73" i="16"/>
  <c r="Q73" i="16"/>
  <c r="U73" i="16"/>
  <c r="AG73" i="16"/>
  <c r="AM73" i="16"/>
  <c r="AP73" i="16"/>
  <c r="AV73" i="16"/>
  <c r="AY73" i="16"/>
  <c r="N74" i="16"/>
  <c r="Q74" i="16"/>
  <c r="U74" i="16"/>
  <c r="AG74" i="16"/>
  <c r="AM74" i="16"/>
  <c r="AP74" i="16"/>
  <c r="AV74" i="16"/>
  <c r="AY74" i="16"/>
  <c r="N75" i="16"/>
  <c r="Q75" i="16"/>
  <c r="U75" i="16"/>
  <c r="AG75" i="16"/>
  <c r="AM75" i="16"/>
  <c r="AP75" i="16"/>
  <c r="AV75" i="16"/>
  <c r="AY75" i="16"/>
  <c r="N76" i="16"/>
  <c r="Q76" i="16"/>
  <c r="U76" i="16"/>
  <c r="AG76" i="16"/>
  <c r="AM76" i="16"/>
  <c r="AP76" i="16"/>
  <c r="AV76" i="16"/>
  <c r="AY76" i="16"/>
  <c r="N77" i="16"/>
  <c r="Q77" i="16"/>
  <c r="U77" i="16"/>
  <c r="AG77" i="16"/>
  <c r="AM77" i="16"/>
  <c r="AP77" i="16"/>
  <c r="AV77" i="16"/>
  <c r="AY77" i="16"/>
  <c r="N78" i="16"/>
  <c r="Q78" i="16"/>
  <c r="U78" i="16"/>
  <c r="AG78" i="16"/>
  <c r="AM78" i="16"/>
  <c r="AP78" i="16"/>
  <c r="AV78" i="16"/>
  <c r="AY78" i="16"/>
  <c r="N79" i="16"/>
  <c r="Q79" i="16"/>
  <c r="U79" i="16"/>
  <c r="AG79" i="16"/>
  <c r="AM79" i="16"/>
  <c r="AP79" i="16"/>
  <c r="AV79" i="16"/>
  <c r="AY79" i="16"/>
  <c r="N80" i="16"/>
  <c r="Q80" i="16"/>
  <c r="U80" i="16"/>
  <c r="AG80" i="16"/>
  <c r="AM80" i="16"/>
  <c r="AP80" i="16"/>
  <c r="AV80" i="16"/>
  <c r="AY80" i="16"/>
  <c r="N81" i="16"/>
  <c r="Q81" i="16"/>
  <c r="U81" i="16"/>
  <c r="AG81" i="16"/>
  <c r="AM81" i="16"/>
  <c r="AP81" i="16"/>
  <c r="AV81" i="16"/>
  <c r="AY81" i="16"/>
  <c r="N82" i="16"/>
  <c r="Q82" i="16"/>
  <c r="U82" i="16"/>
  <c r="AG82" i="16"/>
  <c r="AM82" i="16"/>
  <c r="AP82" i="16"/>
  <c r="AV82" i="16"/>
  <c r="AY82" i="16"/>
  <c r="N83" i="16"/>
  <c r="Q83" i="16"/>
  <c r="U83" i="16"/>
  <c r="AG83" i="16"/>
  <c r="AM83" i="16"/>
  <c r="AP83" i="16"/>
  <c r="AV83" i="16"/>
  <c r="AY83" i="16"/>
  <c r="N84" i="16"/>
  <c r="Q84" i="16"/>
  <c r="U84" i="16"/>
  <c r="AG84" i="16"/>
  <c r="AM84" i="16"/>
  <c r="AP84" i="16"/>
  <c r="AV84" i="16"/>
  <c r="AY84" i="16"/>
  <c r="N85" i="16"/>
  <c r="Q85" i="16"/>
  <c r="U85" i="16"/>
  <c r="AG85" i="16"/>
  <c r="AM85" i="16"/>
  <c r="AP85" i="16"/>
  <c r="AV85" i="16"/>
  <c r="AY85" i="16"/>
  <c r="N86" i="16"/>
  <c r="Q86" i="16"/>
  <c r="U86" i="16"/>
  <c r="AG86" i="16"/>
  <c r="AM86" i="16"/>
  <c r="AP86" i="16"/>
  <c r="AV86" i="16"/>
  <c r="AY86" i="16"/>
  <c r="N87" i="16"/>
  <c r="Q87" i="16"/>
  <c r="U87" i="16"/>
  <c r="AG87" i="16"/>
  <c r="AM87" i="16"/>
  <c r="AP87" i="16"/>
  <c r="AV87" i="16"/>
  <c r="AY87" i="16"/>
  <c r="N88" i="16"/>
  <c r="Q88" i="16"/>
  <c r="U88" i="16"/>
  <c r="AG88" i="16"/>
  <c r="AM88" i="16"/>
  <c r="AP88" i="16"/>
  <c r="AV88" i="16"/>
  <c r="AY88" i="16"/>
  <c r="N89" i="16"/>
  <c r="Q89" i="16"/>
  <c r="U89" i="16"/>
  <c r="AG89" i="16"/>
  <c r="AM89" i="16"/>
  <c r="AP89" i="16"/>
  <c r="AV89" i="16"/>
  <c r="AY89" i="16"/>
  <c r="N90" i="16"/>
  <c r="Q90" i="16"/>
  <c r="U90" i="16"/>
  <c r="AG90" i="16"/>
  <c r="AM90" i="16"/>
  <c r="AP90" i="16"/>
  <c r="AV90" i="16"/>
  <c r="AY90" i="16"/>
  <c r="N91" i="16"/>
  <c r="Q91" i="16"/>
  <c r="U91" i="16"/>
  <c r="AG91" i="16"/>
  <c r="AM91" i="16"/>
  <c r="AP91" i="16"/>
  <c r="AV91" i="16"/>
  <c r="AY91" i="16"/>
  <c r="N92" i="16"/>
  <c r="Q92" i="16"/>
  <c r="U92" i="16"/>
  <c r="AG92" i="16"/>
  <c r="AM92" i="16"/>
  <c r="AP92" i="16"/>
  <c r="AV92" i="16"/>
  <c r="AY92" i="16"/>
  <c r="N93" i="16"/>
  <c r="Q93" i="16"/>
  <c r="U93" i="16"/>
  <c r="AG93" i="16"/>
  <c r="AM93" i="16"/>
  <c r="AP93" i="16"/>
  <c r="AV93" i="16"/>
  <c r="AY93" i="16"/>
  <c r="N94" i="16"/>
  <c r="Q94" i="16"/>
  <c r="U94" i="16"/>
  <c r="AG94" i="16"/>
  <c r="AM94" i="16"/>
  <c r="AP94" i="16"/>
  <c r="AV94" i="16"/>
  <c r="AY94" i="16"/>
  <c r="N95" i="16"/>
  <c r="Q95" i="16"/>
  <c r="U95" i="16"/>
  <c r="AG95" i="16"/>
  <c r="AM95" i="16"/>
  <c r="AP95" i="16"/>
  <c r="AV95" i="16"/>
  <c r="AY95" i="16"/>
  <c r="N96" i="16"/>
  <c r="Q96" i="16"/>
  <c r="U96" i="16"/>
  <c r="AG96" i="16"/>
  <c r="AM96" i="16"/>
  <c r="AP96" i="16"/>
  <c r="AV96" i="16"/>
  <c r="AY96" i="16"/>
  <c r="N97" i="16"/>
  <c r="Q97" i="16"/>
  <c r="U97" i="16"/>
  <c r="AG97" i="16"/>
  <c r="AM97" i="16"/>
  <c r="AP97" i="16"/>
  <c r="AV97" i="16"/>
  <c r="AY97" i="16"/>
  <c r="N98" i="16"/>
  <c r="Q98" i="16"/>
  <c r="U98" i="16"/>
  <c r="AG98" i="16"/>
  <c r="AM98" i="16"/>
  <c r="AP98" i="16"/>
  <c r="AV98" i="16"/>
  <c r="AY98" i="16"/>
  <c r="N99" i="16"/>
  <c r="Q99" i="16"/>
  <c r="U99" i="16"/>
  <c r="AG99" i="16"/>
  <c r="AM99" i="16"/>
  <c r="AP99" i="16"/>
  <c r="AV99" i="16"/>
  <c r="AY99" i="16"/>
  <c r="N100" i="16"/>
  <c r="Q100" i="16"/>
  <c r="U100" i="16"/>
  <c r="AG100" i="16"/>
  <c r="AM100" i="16"/>
  <c r="AP100" i="16"/>
  <c r="AV100" i="16"/>
  <c r="AY100" i="16"/>
  <c r="N101" i="16"/>
  <c r="Q101" i="16"/>
  <c r="U101" i="16"/>
  <c r="AG101" i="16"/>
  <c r="AM101" i="16"/>
  <c r="AP101" i="16"/>
  <c r="AV101" i="16"/>
  <c r="AY101" i="16"/>
  <c r="N102" i="16"/>
  <c r="Q102" i="16"/>
  <c r="U102" i="16"/>
  <c r="AG102" i="16"/>
  <c r="AM102" i="16"/>
  <c r="AP102" i="16"/>
  <c r="AV102" i="16"/>
  <c r="AY102" i="16"/>
  <c r="N103" i="16"/>
  <c r="Q103" i="16"/>
  <c r="U103" i="16"/>
  <c r="AG103" i="16"/>
  <c r="AM103" i="16"/>
  <c r="AP103" i="16"/>
  <c r="AV103" i="16"/>
  <c r="AY103" i="16"/>
  <c r="N104" i="16"/>
  <c r="Q104" i="16"/>
  <c r="U104" i="16"/>
  <c r="AG104" i="16"/>
  <c r="AM104" i="16"/>
  <c r="AP104" i="16"/>
  <c r="AV104" i="16"/>
  <c r="AY104" i="16"/>
  <c r="N105" i="16"/>
  <c r="Q105" i="16"/>
  <c r="U105" i="16"/>
  <c r="AG105" i="16"/>
  <c r="AM105" i="16"/>
  <c r="AP105" i="16"/>
  <c r="AV105" i="16"/>
  <c r="AY105" i="16"/>
  <c r="N106" i="16"/>
  <c r="Q106" i="16"/>
  <c r="U106" i="16"/>
  <c r="AG106" i="16"/>
  <c r="AM106" i="16"/>
  <c r="AP106" i="16"/>
  <c r="AV106" i="16"/>
  <c r="AY106" i="16"/>
  <c r="N107" i="16"/>
  <c r="Q107" i="16"/>
  <c r="U107" i="16"/>
  <c r="AG107" i="16"/>
  <c r="AM107" i="16"/>
  <c r="AP107" i="16"/>
  <c r="AV107" i="16"/>
  <c r="AY107" i="16"/>
  <c r="N108" i="16"/>
  <c r="Q108" i="16"/>
  <c r="U108" i="16"/>
  <c r="AG108" i="16"/>
  <c r="AM108" i="16"/>
  <c r="AP108" i="16"/>
  <c r="AV108" i="16"/>
  <c r="AY108" i="16"/>
  <c r="N109" i="16"/>
  <c r="Q109" i="16"/>
  <c r="U109" i="16"/>
  <c r="AG109" i="16"/>
  <c r="AM109" i="16"/>
  <c r="AP109" i="16"/>
  <c r="AV109" i="16"/>
  <c r="AY109" i="16"/>
  <c r="N110" i="16"/>
  <c r="Q110" i="16"/>
  <c r="U110" i="16"/>
  <c r="AG110" i="16"/>
  <c r="AM110" i="16"/>
  <c r="AP110" i="16"/>
  <c r="AV110" i="16"/>
  <c r="AY110" i="16"/>
  <c r="N111" i="16"/>
  <c r="Q111" i="16"/>
  <c r="U111" i="16"/>
  <c r="AG111" i="16"/>
  <c r="AM111" i="16"/>
  <c r="AP111" i="16"/>
  <c r="AV111" i="16"/>
  <c r="AY111" i="16"/>
  <c r="N112" i="16"/>
  <c r="Q112" i="16"/>
  <c r="U112" i="16"/>
  <c r="AG112" i="16"/>
  <c r="AM112" i="16"/>
  <c r="AP112" i="16"/>
  <c r="AV112" i="16"/>
  <c r="AY112" i="16"/>
  <c r="N113" i="16"/>
  <c r="Q113" i="16"/>
  <c r="U113" i="16"/>
  <c r="AG113" i="16"/>
  <c r="AM113" i="16"/>
  <c r="AP113" i="16"/>
  <c r="AV113" i="16"/>
  <c r="AY113" i="16"/>
  <c r="N114" i="16"/>
  <c r="Q114" i="16"/>
  <c r="U114" i="16"/>
  <c r="AG114" i="16"/>
  <c r="AM114" i="16"/>
  <c r="AP114" i="16"/>
  <c r="AV114" i="16"/>
  <c r="AY114" i="16"/>
  <c r="N115" i="16"/>
  <c r="Q115" i="16"/>
  <c r="U115" i="16"/>
  <c r="AG115" i="16"/>
  <c r="AM115" i="16"/>
  <c r="AP115" i="16"/>
  <c r="AV115" i="16"/>
  <c r="AY115" i="16"/>
  <c r="N116" i="16"/>
  <c r="Q116" i="16"/>
  <c r="U116" i="16"/>
  <c r="AG116" i="16"/>
  <c r="AM116" i="16"/>
  <c r="AP116" i="16"/>
  <c r="AV116" i="16"/>
  <c r="AY116" i="16"/>
  <c r="N117" i="16"/>
  <c r="Q117" i="16"/>
  <c r="U117" i="16"/>
  <c r="AG117" i="16"/>
  <c r="AM117" i="16"/>
  <c r="AP117" i="16"/>
  <c r="AV117" i="16"/>
  <c r="AY117" i="16"/>
  <c r="N118" i="16"/>
  <c r="Q118" i="16"/>
  <c r="U118" i="16"/>
  <c r="AG118" i="16"/>
  <c r="AM118" i="16"/>
  <c r="AP118" i="16"/>
  <c r="AV118" i="16"/>
  <c r="AY118" i="16"/>
  <c r="N119" i="16"/>
  <c r="Q119" i="16"/>
  <c r="U119" i="16"/>
  <c r="AG119" i="16"/>
  <c r="AM119" i="16"/>
  <c r="AP119" i="16"/>
  <c r="AV119" i="16"/>
  <c r="AY119" i="16"/>
  <c r="N120" i="16"/>
  <c r="Q120" i="16"/>
  <c r="U120" i="16"/>
  <c r="AG120" i="16"/>
  <c r="AM120" i="16"/>
  <c r="AP120" i="16"/>
  <c r="AV120" i="16"/>
  <c r="AY120" i="16"/>
  <c r="N121" i="16"/>
  <c r="Q121" i="16"/>
  <c r="U121" i="16"/>
  <c r="AG121" i="16"/>
  <c r="AM121" i="16"/>
  <c r="AP121" i="16"/>
  <c r="AV121" i="16"/>
  <c r="AY121" i="16"/>
  <c r="N122" i="16"/>
  <c r="Q122" i="16"/>
  <c r="U122" i="16"/>
  <c r="AG122" i="16"/>
  <c r="AM122" i="16"/>
  <c r="AP122" i="16"/>
  <c r="AV122" i="16"/>
  <c r="AY122" i="16"/>
  <c r="N123" i="16"/>
  <c r="Q123" i="16"/>
  <c r="U123" i="16"/>
  <c r="AG123" i="16"/>
  <c r="AM123" i="16"/>
  <c r="AP123" i="16"/>
  <c r="AV123" i="16"/>
  <c r="AY123" i="16"/>
  <c r="N124" i="16"/>
  <c r="Q124" i="16"/>
  <c r="U124" i="16"/>
  <c r="AG124" i="16"/>
  <c r="AM124" i="16"/>
  <c r="AP124" i="16"/>
  <c r="AV124" i="16"/>
  <c r="AY124" i="16"/>
  <c r="N125" i="16"/>
  <c r="Q125" i="16"/>
  <c r="U125" i="16"/>
  <c r="AG125" i="16"/>
  <c r="AM125" i="16"/>
  <c r="AP125" i="16"/>
  <c r="AV125" i="16"/>
  <c r="AY125" i="16"/>
  <c r="N126" i="16"/>
  <c r="Q126" i="16"/>
  <c r="U126" i="16"/>
  <c r="AG126" i="16"/>
  <c r="AM126" i="16"/>
  <c r="AP126" i="16"/>
  <c r="AV126" i="16"/>
  <c r="AY126" i="16"/>
  <c r="N127" i="16"/>
  <c r="Q127" i="16"/>
  <c r="U127" i="16"/>
  <c r="AG127" i="16"/>
  <c r="AM127" i="16"/>
  <c r="AP127" i="16"/>
  <c r="AV127" i="16"/>
  <c r="AY127" i="16"/>
  <c r="N128" i="16"/>
  <c r="Q128" i="16"/>
  <c r="U128" i="16"/>
  <c r="AG128" i="16"/>
  <c r="AM128" i="16"/>
  <c r="AP128" i="16"/>
  <c r="AV128" i="16"/>
  <c r="AY128" i="16"/>
  <c r="N129" i="16"/>
  <c r="Q129" i="16"/>
  <c r="U129" i="16"/>
  <c r="AG129" i="16"/>
  <c r="AM129" i="16"/>
  <c r="AP129" i="16"/>
  <c r="AV129" i="16"/>
  <c r="AY129" i="16"/>
  <c r="N130" i="16"/>
  <c r="Q130" i="16"/>
  <c r="U130" i="16"/>
  <c r="AG130" i="16"/>
  <c r="AM130" i="16"/>
  <c r="AP130" i="16"/>
  <c r="AV130" i="16"/>
  <c r="AY130" i="16"/>
  <c r="N131" i="16"/>
  <c r="Q131" i="16"/>
  <c r="U131" i="16"/>
  <c r="AG131" i="16"/>
  <c r="AM131" i="16"/>
  <c r="AP131" i="16"/>
  <c r="AV131" i="16"/>
  <c r="AY131" i="16"/>
  <c r="N132" i="16"/>
  <c r="Q132" i="16"/>
  <c r="U132" i="16"/>
  <c r="AG132" i="16"/>
  <c r="AM132" i="16"/>
  <c r="AP132" i="16"/>
  <c r="AV132" i="16"/>
  <c r="AY132" i="16"/>
  <c r="N133" i="16"/>
  <c r="Q133" i="16"/>
  <c r="U133" i="16"/>
  <c r="AG133" i="16"/>
  <c r="AM133" i="16"/>
  <c r="AP133" i="16"/>
  <c r="AV133" i="16"/>
  <c r="AY133" i="16"/>
  <c r="N134" i="16"/>
  <c r="Q134" i="16"/>
  <c r="U134" i="16"/>
  <c r="AG134" i="16"/>
  <c r="AM134" i="16"/>
  <c r="AP134" i="16"/>
  <c r="AV134" i="16"/>
  <c r="AY134" i="16"/>
  <c r="N135" i="16"/>
  <c r="Q135" i="16"/>
  <c r="U135" i="16"/>
  <c r="AG135" i="16"/>
  <c r="AM135" i="16"/>
  <c r="AP135" i="16"/>
  <c r="AV135" i="16"/>
  <c r="AY135" i="16"/>
  <c r="N136" i="16"/>
  <c r="Q136" i="16"/>
  <c r="U136" i="16"/>
  <c r="AG136" i="16"/>
  <c r="AM136" i="16"/>
  <c r="AP136" i="16"/>
  <c r="AV136" i="16"/>
  <c r="AY136" i="16"/>
  <c r="N137" i="16"/>
  <c r="Q137" i="16"/>
  <c r="U137" i="16"/>
  <c r="AG137" i="16"/>
  <c r="AM137" i="16"/>
  <c r="AP137" i="16"/>
  <c r="AV137" i="16"/>
  <c r="AY137" i="16"/>
  <c r="N138" i="16"/>
  <c r="Q138" i="16"/>
  <c r="U138" i="16"/>
  <c r="AG138" i="16"/>
  <c r="AM138" i="16"/>
  <c r="AP138" i="16"/>
  <c r="AV138" i="16"/>
  <c r="AY138" i="16"/>
  <c r="N139" i="16"/>
  <c r="Q139" i="16"/>
  <c r="U139" i="16"/>
  <c r="AG139" i="16"/>
  <c r="AM139" i="16"/>
  <c r="AP139" i="16"/>
  <c r="AV139" i="16"/>
  <c r="AY139" i="16"/>
  <c r="N140" i="16"/>
  <c r="Q140" i="16"/>
  <c r="U140" i="16"/>
  <c r="AG140" i="16"/>
  <c r="AM140" i="16"/>
  <c r="AP140" i="16"/>
  <c r="AV140" i="16"/>
  <c r="AY140" i="16"/>
  <c r="N141" i="16"/>
  <c r="Q141" i="16"/>
  <c r="U141" i="16"/>
  <c r="AG141" i="16"/>
  <c r="AM141" i="16"/>
  <c r="AP141" i="16"/>
  <c r="AV141" i="16"/>
  <c r="AY141" i="16"/>
  <c r="N142" i="16"/>
  <c r="Q142" i="16"/>
  <c r="U142" i="16"/>
  <c r="AG142" i="16"/>
  <c r="AM142" i="16"/>
  <c r="AP142" i="16"/>
  <c r="AV142" i="16"/>
  <c r="AY142" i="16"/>
  <c r="N143" i="16"/>
  <c r="Q143" i="16"/>
  <c r="U143" i="16"/>
  <c r="AG143" i="16"/>
  <c r="AM143" i="16"/>
  <c r="AP143" i="16"/>
  <c r="AV143" i="16"/>
  <c r="AY143" i="16"/>
  <c r="N144" i="16"/>
  <c r="Q144" i="16"/>
  <c r="U144" i="16"/>
  <c r="AG144" i="16"/>
  <c r="AM144" i="16"/>
  <c r="AP144" i="16"/>
  <c r="AV144" i="16"/>
  <c r="AY144" i="16"/>
  <c r="N145" i="16"/>
  <c r="Q145" i="16"/>
  <c r="U145" i="16"/>
  <c r="AG145" i="16"/>
  <c r="AM145" i="16"/>
  <c r="AP145" i="16"/>
  <c r="AV145" i="16"/>
  <c r="AY145" i="16"/>
  <c r="N146" i="16"/>
  <c r="Q146" i="16"/>
  <c r="U146" i="16"/>
  <c r="AG146" i="16"/>
  <c r="AM146" i="16"/>
  <c r="AP146" i="16"/>
  <c r="AV146" i="16"/>
  <c r="AY146" i="16"/>
  <c r="N147" i="16"/>
  <c r="Q147" i="16"/>
  <c r="U147" i="16"/>
  <c r="AG147" i="16"/>
  <c r="AM147" i="16"/>
  <c r="AP147" i="16"/>
  <c r="AV147" i="16"/>
  <c r="AY147" i="16"/>
  <c r="N148" i="16"/>
  <c r="Q148" i="16"/>
  <c r="U148" i="16"/>
  <c r="AG148" i="16"/>
  <c r="AM148" i="16"/>
  <c r="AP148" i="16"/>
  <c r="AV148" i="16"/>
  <c r="AY148" i="16"/>
  <c r="N149" i="16"/>
  <c r="Q149" i="16"/>
  <c r="U149" i="16"/>
  <c r="AG149" i="16"/>
  <c r="AM149" i="16"/>
  <c r="AP149" i="16"/>
  <c r="AV149" i="16"/>
  <c r="AY149" i="16"/>
  <c r="N150" i="16"/>
  <c r="Q150" i="16"/>
  <c r="U150" i="16"/>
  <c r="AG150" i="16"/>
  <c r="AM150" i="16"/>
  <c r="AP150" i="16"/>
  <c r="AV150" i="16"/>
  <c r="AY150" i="16"/>
  <c r="N151" i="16"/>
  <c r="Q151" i="16"/>
  <c r="U151" i="16"/>
  <c r="AG151" i="16"/>
  <c r="AM151" i="16"/>
  <c r="AP151" i="16"/>
  <c r="AV151" i="16"/>
  <c r="AY151" i="16"/>
  <c r="N152" i="16"/>
  <c r="Q152" i="16"/>
  <c r="U152" i="16"/>
  <c r="AG152" i="16"/>
  <c r="AM152" i="16"/>
  <c r="AP152" i="16"/>
  <c r="AV152" i="16"/>
  <c r="AY152" i="16"/>
  <c r="N153" i="16"/>
  <c r="Q153" i="16"/>
  <c r="U153" i="16"/>
  <c r="AG153" i="16"/>
  <c r="AM153" i="16"/>
  <c r="AP153" i="16"/>
  <c r="AV153" i="16"/>
  <c r="AY153" i="16"/>
  <c r="N154" i="16"/>
  <c r="Q154" i="16"/>
  <c r="U154" i="16"/>
  <c r="AG154" i="16"/>
  <c r="AM154" i="16"/>
  <c r="AP154" i="16"/>
  <c r="AV154" i="16"/>
  <c r="AY154" i="16"/>
  <c r="N155" i="16"/>
  <c r="Q155" i="16"/>
  <c r="U155" i="16"/>
  <c r="AG155" i="16"/>
  <c r="AM155" i="16"/>
  <c r="AP155" i="16"/>
  <c r="AV155" i="16"/>
  <c r="AY155" i="16"/>
  <c r="N156" i="16"/>
  <c r="Q156" i="16"/>
  <c r="U156" i="16"/>
  <c r="AG156" i="16"/>
  <c r="AM156" i="16"/>
  <c r="AP156" i="16"/>
  <c r="AV156" i="16"/>
  <c r="AY156" i="16"/>
  <c r="N157" i="16"/>
  <c r="Q157" i="16"/>
  <c r="U157" i="16"/>
  <c r="AG157" i="16"/>
  <c r="AM157" i="16"/>
  <c r="AP157" i="16"/>
  <c r="AV157" i="16"/>
  <c r="AY157" i="16"/>
  <c r="N158" i="16"/>
  <c r="Q158" i="16"/>
  <c r="U158" i="16"/>
  <c r="AG158" i="16"/>
  <c r="AM158" i="16"/>
  <c r="AP158" i="16"/>
  <c r="AV158" i="16"/>
  <c r="AY158" i="16"/>
  <c r="N159" i="16"/>
  <c r="Q159" i="16"/>
  <c r="U159" i="16"/>
  <c r="AG159" i="16"/>
  <c r="AM159" i="16"/>
  <c r="AP159" i="16"/>
  <c r="AV159" i="16"/>
  <c r="AY159" i="16"/>
  <c r="N160" i="16"/>
  <c r="Q160" i="16"/>
  <c r="U160" i="16"/>
  <c r="AG160" i="16"/>
  <c r="AM160" i="16"/>
  <c r="AP160" i="16"/>
  <c r="AV160" i="16"/>
  <c r="AY160" i="16"/>
  <c r="N161" i="16"/>
  <c r="Q161" i="16"/>
  <c r="U161" i="16"/>
  <c r="AG161" i="16"/>
  <c r="AM161" i="16"/>
  <c r="AP161" i="16"/>
  <c r="AV161" i="16"/>
  <c r="AY161" i="16"/>
  <c r="N162" i="16"/>
  <c r="Q162" i="16"/>
  <c r="U162" i="16"/>
  <c r="AG162" i="16"/>
  <c r="AM162" i="16"/>
  <c r="AP162" i="16"/>
  <c r="AV162" i="16"/>
  <c r="AY162" i="16"/>
  <c r="N163" i="16"/>
  <c r="Q163" i="16"/>
  <c r="U163" i="16"/>
  <c r="AG163" i="16"/>
  <c r="AM163" i="16"/>
  <c r="AP163" i="16"/>
  <c r="AV163" i="16"/>
  <c r="AY163" i="16"/>
  <c r="N164" i="16"/>
  <c r="Q164" i="16"/>
  <c r="U164" i="16"/>
  <c r="AG164" i="16"/>
  <c r="AM164" i="16"/>
  <c r="AP164" i="16"/>
  <c r="AV164" i="16"/>
  <c r="AY164" i="16"/>
  <c r="N165" i="16"/>
  <c r="Q165" i="16"/>
  <c r="U165" i="16"/>
  <c r="AG165" i="16"/>
  <c r="AM165" i="16"/>
  <c r="AP165" i="16"/>
  <c r="AV165" i="16"/>
  <c r="AY165" i="16"/>
  <c r="N166" i="16"/>
  <c r="Q166" i="16"/>
  <c r="U166" i="16"/>
  <c r="AG166" i="16"/>
  <c r="AM166" i="16"/>
  <c r="AP166" i="16"/>
  <c r="AV166" i="16"/>
  <c r="AY166" i="16"/>
  <c r="N167" i="16"/>
  <c r="Q167" i="16"/>
  <c r="U167" i="16"/>
  <c r="AG167" i="16"/>
  <c r="AM167" i="16"/>
  <c r="AP167" i="16"/>
  <c r="AV167" i="16"/>
  <c r="AY167" i="16"/>
  <c r="N168" i="16"/>
  <c r="Q168" i="16"/>
  <c r="U168" i="16"/>
  <c r="AG168" i="16"/>
  <c r="AM168" i="16"/>
  <c r="AP168" i="16"/>
  <c r="AV168" i="16"/>
  <c r="AY168" i="16"/>
  <c r="N169" i="16"/>
  <c r="Q169" i="16"/>
  <c r="U169" i="16"/>
  <c r="AG169" i="16"/>
  <c r="AM169" i="16"/>
  <c r="AP169" i="16"/>
  <c r="AV169" i="16"/>
  <c r="AY169" i="16"/>
  <c r="N170" i="16"/>
  <c r="Q170" i="16"/>
  <c r="U170" i="16"/>
  <c r="AG170" i="16"/>
  <c r="AM170" i="16"/>
  <c r="AP170" i="16"/>
  <c r="AV170" i="16"/>
  <c r="AY170" i="16"/>
  <c r="N171" i="16"/>
  <c r="Q171" i="16"/>
  <c r="U171" i="16"/>
  <c r="AG171" i="16"/>
  <c r="AM171" i="16"/>
  <c r="AP171" i="16"/>
  <c r="AV171" i="16"/>
  <c r="AY171" i="16"/>
  <c r="N172" i="16"/>
  <c r="Q172" i="16"/>
  <c r="U172" i="16"/>
  <c r="AG172" i="16"/>
  <c r="AM172" i="16"/>
  <c r="AP172" i="16"/>
  <c r="AV172" i="16"/>
  <c r="AY172" i="16"/>
  <c r="N173" i="16"/>
  <c r="Q173" i="16"/>
  <c r="U173" i="16"/>
  <c r="AG173" i="16"/>
  <c r="AM173" i="16"/>
  <c r="AP173" i="16"/>
  <c r="AV173" i="16"/>
  <c r="AY173" i="16"/>
  <c r="N174" i="16"/>
  <c r="Q174" i="16"/>
  <c r="U174" i="16"/>
  <c r="AG174" i="16"/>
  <c r="AM174" i="16"/>
  <c r="AP174" i="16"/>
  <c r="AV174" i="16"/>
  <c r="AY174" i="16"/>
  <c r="N175" i="16"/>
  <c r="Q175" i="16"/>
  <c r="U175" i="16"/>
  <c r="AG175" i="16"/>
  <c r="AM175" i="16"/>
  <c r="AP175" i="16"/>
  <c r="AV175" i="16"/>
  <c r="AY175" i="16"/>
  <c r="N176" i="16"/>
  <c r="Q176" i="16"/>
  <c r="U176" i="16"/>
  <c r="AG176" i="16"/>
  <c r="AM176" i="16"/>
  <c r="AP176" i="16"/>
  <c r="AV176" i="16"/>
  <c r="AY176" i="16"/>
  <c r="N177" i="16"/>
  <c r="Q177" i="16"/>
  <c r="U177" i="16"/>
  <c r="AG177" i="16"/>
  <c r="AM177" i="16"/>
  <c r="AP177" i="16"/>
  <c r="AV177" i="16"/>
  <c r="AY177" i="16"/>
  <c r="N178" i="16"/>
  <c r="Q178" i="16"/>
  <c r="U178" i="16"/>
  <c r="AG178" i="16"/>
  <c r="AM178" i="16"/>
  <c r="AP178" i="16"/>
  <c r="AV178" i="16"/>
  <c r="AY178" i="16"/>
  <c r="N179" i="16"/>
  <c r="Q179" i="16"/>
  <c r="U179" i="16"/>
  <c r="AG179" i="16"/>
  <c r="AM179" i="16"/>
  <c r="AP179" i="16"/>
  <c r="AV179" i="16"/>
  <c r="AY179" i="16"/>
  <c r="N180" i="16"/>
  <c r="Q180" i="16"/>
  <c r="U180" i="16"/>
  <c r="AG180" i="16"/>
  <c r="AM180" i="16"/>
  <c r="AP180" i="16"/>
  <c r="AV180" i="16"/>
  <c r="AY180" i="16"/>
  <c r="N181" i="16"/>
  <c r="Q181" i="16"/>
  <c r="U181" i="16"/>
  <c r="AG181" i="16"/>
  <c r="AM181" i="16"/>
  <c r="AP181" i="16"/>
  <c r="AV181" i="16"/>
  <c r="AY181" i="16"/>
  <c r="N182" i="16"/>
  <c r="Q182" i="16"/>
  <c r="U182" i="16"/>
  <c r="AG182" i="16"/>
  <c r="AM182" i="16"/>
  <c r="AP182" i="16"/>
  <c r="AV182" i="16"/>
  <c r="AY182" i="16"/>
  <c r="N183" i="16"/>
  <c r="Q183" i="16"/>
  <c r="U183" i="16"/>
  <c r="AG183" i="16"/>
  <c r="AM183" i="16"/>
  <c r="AP183" i="16"/>
  <c r="AV183" i="16"/>
  <c r="AY183" i="16"/>
  <c r="N184" i="16"/>
  <c r="Q184" i="16"/>
  <c r="U184" i="16"/>
  <c r="AG184" i="16"/>
  <c r="AM184" i="16"/>
  <c r="AP184" i="16"/>
  <c r="AV184" i="16"/>
  <c r="AY184" i="16"/>
  <c r="N185" i="16"/>
  <c r="Q185" i="16"/>
  <c r="U185" i="16"/>
  <c r="AG185" i="16"/>
  <c r="AM185" i="16"/>
  <c r="AP185" i="16"/>
  <c r="AV185" i="16"/>
  <c r="AY185" i="16"/>
  <c r="N186" i="16"/>
  <c r="Q186" i="16"/>
  <c r="U186" i="16"/>
  <c r="AG186" i="16"/>
  <c r="AM186" i="16"/>
  <c r="AP186" i="16"/>
  <c r="AV186" i="16"/>
  <c r="AY186" i="16"/>
  <c r="N187" i="16"/>
  <c r="Q187" i="16"/>
  <c r="U187" i="16"/>
  <c r="AG187" i="16"/>
  <c r="AM187" i="16"/>
  <c r="AP187" i="16"/>
  <c r="AV187" i="16"/>
  <c r="AY187" i="16"/>
  <c r="N188" i="16"/>
  <c r="Q188" i="16"/>
  <c r="U188" i="16"/>
  <c r="AG188" i="16"/>
  <c r="AM188" i="16"/>
  <c r="AP188" i="16"/>
  <c r="AV188" i="16"/>
  <c r="AY188" i="16"/>
  <c r="N189" i="16"/>
  <c r="Q189" i="16"/>
  <c r="U189" i="16"/>
  <c r="AG189" i="16"/>
  <c r="AM189" i="16"/>
  <c r="AP189" i="16"/>
  <c r="AV189" i="16"/>
  <c r="AY189" i="16"/>
  <c r="N190" i="16"/>
  <c r="Q190" i="16"/>
  <c r="U190" i="16"/>
  <c r="AG190" i="16"/>
  <c r="AM190" i="16"/>
  <c r="AP190" i="16"/>
  <c r="AV190" i="16"/>
  <c r="AY190" i="16"/>
  <c r="N191" i="16"/>
  <c r="Q191" i="16"/>
  <c r="U191" i="16"/>
  <c r="AG191" i="16"/>
  <c r="AM191" i="16"/>
  <c r="AP191" i="16"/>
  <c r="AV191" i="16"/>
  <c r="AY191" i="16"/>
  <c r="N192" i="16"/>
  <c r="Q192" i="16"/>
  <c r="U192" i="16"/>
  <c r="AG192" i="16"/>
  <c r="AM192" i="16"/>
  <c r="AP192" i="16"/>
  <c r="AV192" i="16"/>
  <c r="AY192" i="16"/>
  <c r="N193" i="16"/>
  <c r="Q193" i="16"/>
  <c r="U193" i="16"/>
  <c r="AG193" i="16"/>
  <c r="AM193" i="16"/>
  <c r="AP193" i="16"/>
  <c r="AV193" i="16"/>
  <c r="AY193" i="16"/>
  <c r="N194" i="16"/>
  <c r="Q194" i="16"/>
  <c r="U194" i="16"/>
  <c r="AG194" i="16"/>
  <c r="AM194" i="16"/>
  <c r="AP194" i="16"/>
  <c r="AV194" i="16"/>
  <c r="AY194" i="16"/>
  <c r="N195" i="16"/>
  <c r="Q195" i="16"/>
  <c r="U195" i="16"/>
  <c r="AG195" i="16"/>
  <c r="AM195" i="16"/>
  <c r="AP195" i="16"/>
  <c r="AV195" i="16"/>
  <c r="AY195" i="16"/>
  <c r="N196" i="16"/>
  <c r="Q196" i="16"/>
  <c r="U196" i="16"/>
  <c r="AG196" i="16"/>
  <c r="AM196" i="16"/>
  <c r="AP196" i="16"/>
  <c r="AV196" i="16"/>
  <c r="AY196" i="16"/>
  <c r="N197" i="16"/>
  <c r="Q197" i="16"/>
  <c r="U197" i="16"/>
  <c r="AG197" i="16"/>
  <c r="AM197" i="16"/>
  <c r="AP197" i="16"/>
  <c r="AV197" i="16"/>
  <c r="AY197" i="16"/>
  <c r="N198" i="16"/>
  <c r="Q198" i="16"/>
  <c r="U198" i="16"/>
  <c r="AG198" i="16"/>
  <c r="AM198" i="16"/>
  <c r="AP198" i="16"/>
  <c r="AV198" i="16"/>
  <c r="AY198" i="16"/>
  <c r="N199" i="16"/>
  <c r="Q199" i="16"/>
  <c r="U199" i="16"/>
  <c r="AG199" i="16"/>
  <c r="AM199" i="16"/>
  <c r="AP199" i="16"/>
  <c r="AV199" i="16"/>
  <c r="AY199" i="16"/>
  <c r="N200" i="16"/>
  <c r="Q200" i="16"/>
  <c r="U200" i="16"/>
  <c r="AG200" i="16"/>
  <c r="AM200" i="16"/>
  <c r="AP200" i="16"/>
  <c r="AV200" i="16"/>
  <c r="AY200" i="16"/>
  <c r="N201" i="16"/>
  <c r="Q201" i="16"/>
  <c r="U201" i="16"/>
  <c r="AG201" i="16"/>
  <c r="AM201" i="16"/>
  <c r="AP201" i="16"/>
  <c r="AV201" i="16"/>
  <c r="AY201" i="16"/>
  <c r="N202" i="16"/>
  <c r="Q202" i="16"/>
  <c r="U202" i="16"/>
  <c r="AG202" i="16"/>
  <c r="AM202" i="16"/>
  <c r="AP202" i="16"/>
  <c r="AV202" i="16"/>
  <c r="AY202" i="16"/>
  <c r="N203" i="16"/>
  <c r="Q203" i="16"/>
  <c r="U203" i="16"/>
  <c r="AG203" i="16"/>
  <c r="AM203" i="16"/>
  <c r="AP203" i="16"/>
  <c r="AV203" i="16"/>
  <c r="AY203" i="16"/>
  <c r="N204" i="16"/>
  <c r="Q204" i="16"/>
  <c r="U204" i="16"/>
  <c r="AG204" i="16"/>
  <c r="AM204" i="16"/>
  <c r="AP204" i="16"/>
  <c r="AV204" i="16"/>
  <c r="AY204" i="16"/>
  <c r="N205" i="16"/>
  <c r="Q205" i="16"/>
  <c r="U205" i="16"/>
  <c r="AG205" i="16"/>
  <c r="AM205" i="16"/>
  <c r="AP205" i="16"/>
  <c r="AV205" i="16"/>
  <c r="AY205" i="16"/>
  <c r="N206" i="16"/>
  <c r="Q206" i="16"/>
  <c r="U206" i="16"/>
  <c r="AG206" i="16"/>
  <c r="AM206" i="16"/>
  <c r="AP206" i="16"/>
  <c r="AV206" i="16"/>
  <c r="AY206" i="16"/>
  <c r="N207" i="16"/>
  <c r="Q207" i="16"/>
  <c r="U207" i="16"/>
  <c r="AG207" i="16"/>
  <c r="AM207" i="16"/>
  <c r="AP207" i="16"/>
  <c r="AV207" i="16"/>
  <c r="AY207" i="16"/>
  <c r="N208" i="16"/>
  <c r="Q208" i="16"/>
  <c r="U208" i="16"/>
  <c r="AG208" i="16"/>
  <c r="AM208" i="16"/>
  <c r="AP208" i="16"/>
  <c r="AV208" i="16"/>
  <c r="AY208" i="16"/>
  <c r="N209" i="16"/>
  <c r="Q209" i="16"/>
  <c r="U209" i="16"/>
  <c r="AG209" i="16"/>
  <c r="AM209" i="16"/>
  <c r="AP209" i="16"/>
  <c r="AV209" i="16"/>
  <c r="AY209" i="16"/>
  <c r="N210" i="16"/>
  <c r="Q210" i="16"/>
  <c r="U210" i="16"/>
  <c r="AG210" i="16"/>
  <c r="AM210" i="16"/>
  <c r="AP210" i="16"/>
  <c r="AV210" i="16"/>
  <c r="AY210" i="16"/>
  <c r="N211" i="16"/>
  <c r="Q211" i="16"/>
  <c r="U211" i="16"/>
  <c r="AG211" i="16"/>
  <c r="AM211" i="16"/>
  <c r="AP211" i="16"/>
  <c r="AV211" i="16"/>
  <c r="AY211" i="16"/>
  <c r="N212" i="16"/>
  <c r="Q212" i="16"/>
  <c r="U212" i="16"/>
  <c r="AG212" i="16"/>
  <c r="AM212" i="16"/>
  <c r="AP212" i="16"/>
  <c r="AV212" i="16"/>
  <c r="AY212" i="16"/>
  <c r="N213" i="16"/>
  <c r="Q213" i="16"/>
  <c r="U213" i="16"/>
  <c r="AG213" i="16"/>
  <c r="AM213" i="16"/>
  <c r="AP213" i="16"/>
  <c r="AV213" i="16"/>
  <c r="AY213" i="16"/>
  <c r="N214" i="16"/>
  <c r="Q214" i="16"/>
  <c r="U214" i="16"/>
  <c r="AG214" i="16"/>
  <c r="AM214" i="16"/>
  <c r="AP214" i="16"/>
  <c r="AV214" i="16"/>
  <c r="AY214" i="16"/>
  <c r="N215" i="16"/>
  <c r="Q215" i="16"/>
  <c r="U215" i="16"/>
  <c r="AG215" i="16"/>
  <c r="AM215" i="16"/>
  <c r="AP215" i="16"/>
  <c r="AV215" i="16"/>
  <c r="AY215" i="16"/>
  <c r="N216" i="16"/>
  <c r="Q216" i="16"/>
  <c r="U216" i="16"/>
  <c r="AG216" i="16"/>
  <c r="AM216" i="16"/>
  <c r="AP216" i="16"/>
  <c r="AV216" i="16"/>
  <c r="AY216" i="16"/>
  <c r="N217" i="16"/>
  <c r="Q217" i="16"/>
  <c r="U217" i="16"/>
  <c r="AG217" i="16"/>
  <c r="AM217" i="16"/>
  <c r="AP217" i="16"/>
  <c r="AV217" i="16"/>
  <c r="AY217" i="16"/>
  <c r="N218" i="16"/>
  <c r="Q218" i="16"/>
  <c r="U218" i="16"/>
  <c r="AG218" i="16"/>
  <c r="AM218" i="16"/>
  <c r="AP218" i="16"/>
  <c r="AV218" i="16"/>
  <c r="AY218" i="16"/>
  <c r="N219" i="16"/>
  <c r="Q219" i="16"/>
  <c r="U219" i="16"/>
  <c r="AG219" i="16"/>
  <c r="AM219" i="16"/>
  <c r="AP219" i="16"/>
  <c r="AV219" i="16"/>
  <c r="AY219" i="16"/>
  <c r="N220" i="16"/>
  <c r="Q220" i="16"/>
  <c r="U220" i="16"/>
  <c r="AG220" i="16"/>
  <c r="AM220" i="16"/>
  <c r="AP220" i="16"/>
  <c r="AV220" i="16"/>
  <c r="AY220" i="16"/>
  <c r="N221" i="16"/>
  <c r="Q221" i="16"/>
  <c r="U221" i="16"/>
  <c r="AG221" i="16"/>
  <c r="AM221" i="16"/>
  <c r="AP221" i="16"/>
  <c r="AV221" i="16"/>
  <c r="AY221" i="16"/>
  <c r="N222" i="16"/>
  <c r="Q222" i="16"/>
  <c r="U222" i="16"/>
  <c r="AG222" i="16"/>
  <c r="AM222" i="16"/>
  <c r="AP222" i="16"/>
  <c r="AV222" i="16"/>
  <c r="AY222" i="16"/>
  <c r="N223" i="16"/>
  <c r="Q223" i="16"/>
  <c r="U223" i="16"/>
  <c r="AG223" i="16"/>
  <c r="AM223" i="16"/>
  <c r="AP223" i="16"/>
  <c r="AV223" i="16"/>
  <c r="AY223" i="16"/>
  <c r="N224" i="16"/>
  <c r="Q224" i="16"/>
  <c r="U224" i="16"/>
  <c r="AG224" i="16"/>
  <c r="AM224" i="16"/>
  <c r="AP224" i="16"/>
  <c r="AV224" i="16"/>
  <c r="AY224" i="16"/>
  <c r="N225" i="16"/>
  <c r="Q225" i="16"/>
  <c r="U225" i="16"/>
  <c r="AG225" i="16"/>
  <c r="AM225" i="16"/>
  <c r="AP225" i="16"/>
  <c r="AV225" i="16"/>
  <c r="AY225" i="16"/>
  <c r="N226" i="16"/>
  <c r="Q226" i="16"/>
  <c r="U226" i="16"/>
  <c r="AG226" i="16"/>
  <c r="AM226" i="16"/>
  <c r="AP226" i="16"/>
  <c r="AV226" i="16"/>
  <c r="AY226" i="16"/>
  <c r="N227" i="16"/>
  <c r="Q227" i="16"/>
  <c r="U227" i="16"/>
  <c r="AG227" i="16"/>
  <c r="AM227" i="16"/>
  <c r="AP227" i="16"/>
  <c r="AV227" i="16"/>
  <c r="AY227" i="16"/>
  <c r="N228" i="16"/>
  <c r="Q228" i="16"/>
  <c r="U228" i="16"/>
  <c r="AG228" i="16"/>
  <c r="AM228" i="16"/>
  <c r="AP228" i="16"/>
  <c r="AV228" i="16"/>
  <c r="AY228" i="16"/>
  <c r="N229" i="16"/>
  <c r="Q229" i="16"/>
  <c r="U229" i="16"/>
  <c r="AG229" i="16"/>
  <c r="AM229" i="16"/>
  <c r="AP229" i="16"/>
  <c r="AV229" i="16"/>
  <c r="AY229" i="16"/>
  <c r="N230" i="16"/>
  <c r="Q230" i="16"/>
  <c r="U230" i="16"/>
  <c r="AG230" i="16"/>
  <c r="AM230" i="16"/>
  <c r="AP230" i="16"/>
  <c r="AV230" i="16"/>
  <c r="AY230" i="16"/>
  <c r="N231" i="16"/>
  <c r="Q231" i="16"/>
  <c r="U231" i="16"/>
  <c r="AG231" i="16"/>
  <c r="AM231" i="16"/>
  <c r="AP231" i="16"/>
  <c r="AV231" i="16"/>
  <c r="AY231" i="16"/>
  <c r="N232" i="16"/>
  <c r="Q232" i="16"/>
  <c r="U232" i="16"/>
  <c r="AG232" i="16"/>
  <c r="AM232" i="16"/>
  <c r="AP232" i="16"/>
  <c r="AV232" i="16"/>
  <c r="AY232" i="16"/>
  <c r="N233" i="16"/>
  <c r="Q233" i="16"/>
  <c r="U233" i="16"/>
  <c r="AG233" i="16"/>
  <c r="AM233" i="16"/>
  <c r="AP233" i="16"/>
  <c r="AV233" i="16"/>
  <c r="AY233" i="16"/>
  <c r="N234" i="16"/>
  <c r="Q234" i="16"/>
  <c r="U234" i="16"/>
  <c r="AG234" i="16"/>
  <c r="AM234" i="16"/>
  <c r="AP234" i="16"/>
  <c r="AV234" i="16"/>
  <c r="AY234" i="16"/>
  <c r="N235" i="16"/>
  <c r="Q235" i="16"/>
  <c r="U235" i="16"/>
  <c r="AG235" i="16"/>
  <c r="AM235" i="16"/>
  <c r="AP235" i="16"/>
  <c r="AV235" i="16"/>
  <c r="AY235" i="16"/>
  <c r="N236" i="16"/>
  <c r="Q236" i="16"/>
  <c r="U236" i="16"/>
  <c r="AG236" i="16"/>
  <c r="AM236" i="16"/>
  <c r="AP236" i="16"/>
  <c r="AV236" i="16"/>
  <c r="AY236" i="16"/>
  <c r="N237" i="16"/>
  <c r="Q237" i="16"/>
  <c r="U237" i="16"/>
  <c r="AG237" i="16"/>
  <c r="AM237" i="16"/>
  <c r="AP237" i="16"/>
  <c r="AV237" i="16"/>
  <c r="AY237" i="16"/>
  <c r="N238" i="16"/>
  <c r="Q238" i="16"/>
  <c r="U238" i="16"/>
  <c r="AG238" i="16"/>
  <c r="AM238" i="16"/>
  <c r="AP238" i="16"/>
  <c r="AV238" i="16"/>
  <c r="AY238" i="16"/>
  <c r="N239" i="16"/>
  <c r="Q239" i="16"/>
  <c r="U239" i="16"/>
  <c r="AG239" i="16"/>
  <c r="AM239" i="16"/>
  <c r="AP239" i="16"/>
  <c r="AV239" i="16"/>
  <c r="AY239" i="16"/>
  <c r="N240" i="16"/>
  <c r="Q240" i="16"/>
  <c r="U240" i="16"/>
  <c r="AG240" i="16"/>
  <c r="AM240" i="16"/>
  <c r="AP240" i="16"/>
  <c r="AV240" i="16"/>
  <c r="AY240" i="16"/>
  <c r="N241" i="16"/>
  <c r="Q241" i="16"/>
  <c r="U241" i="16"/>
  <c r="AG241" i="16"/>
  <c r="AM241" i="16"/>
  <c r="AP241" i="16"/>
  <c r="AV241" i="16"/>
  <c r="AY241" i="16"/>
  <c r="N242" i="16"/>
  <c r="Q242" i="16"/>
  <c r="U242" i="16"/>
  <c r="AG242" i="16"/>
  <c r="AM242" i="16"/>
  <c r="AP242" i="16"/>
  <c r="AV242" i="16"/>
  <c r="AY242" i="16"/>
  <c r="N243" i="16"/>
  <c r="Q243" i="16"/>
  <c r="U243" i="16"/>
  <c r="AG243" i="16"/>
  <c r="AM243" i="16"/>
  <c r="AP243" i="16"/>
  <c r="AV243" i="16"/>
  <c r="AY243" i="16"/>
  <c r="N244" i="16"/>
  <c r="Q244" i="16"/>
  <c r="U244" i="16"/>
  <c r="AG244" i="16"/>
  <c r="AM244" i="16"/>
  <c r="AP244" i="16"/>
  <c r="AV244" i="16"/>
  <c r="AY244" i="16"/>
  <c r="N245" i="16"/>
  <c r="Q245" i="16"/>
  <c r="U245" i="16"/>
  <c r="AG245" i="16"/>
  <c r="AM245" i="16"/>
  <c r="AP245" i="16"/>
  <c r="AV245" i="16"/>
  <c r="AY245" i="16"/>
  <c r="N246" i="16"/>
  <c r="Q246" i="16"/>
  <c r="U246" i="16"/>
  <c r="AG246" i="16"/>
  <c r="AM246" i="16"/>
  <c r="AP246" i="16"/>
  <c r="AV246" i="16"/>
  <c r="AY246" i="16"/>
  <c r="N247" i="16"/>
  <c r="Q247" i="16"/>
  <c r="U247" i="16"/>
  <c r="AG247" i="16"/>
  <c r="AM247" i="16"/>
  <c r="AP247" i="16"/>
  <c r="AV247" i="16"/>
  <c r="AY247" i="16"/>
  <c r="N248" i="16"/>
  <c r="Q248" i="16"/>
  <c r="U248" i="16"/>
  <c r="AG248" i="16"/>
  <c r="AM248" i="16"/>
  <c r="AP248" i="16"/>
  <c r="AV248" i="16"/>
  <c r="AY248" i="16"/>
  <c r="N249" i="16"/>
  <c r="Q249" i="16"/>
  <c r="U249" i="16"/>
  <c r="AG249" i="16"/>
  <c r="AM249" i="16"/>
  <c r="AP249" i="16"/>
  <c r="AV249" i="16"/>
  <c r="AY249" i="16"/>
  <c r="N250" i="16"/>
  <c r="Q250" i="16"/>
  <c r="U250" i="16"/>
  <c r="AG250" i="16"/>
  <c r="AM250" i="16"/>
  <c r="AP250" i="16"/>
  <c r="AV250" i="16"/>
  <c r="AY250" i="16"/>
  <c r="N251" i="16"/>
  <c r="Q251" i="16"/>
  <c r="U251" i="16"/>
  <c r="AG251" i="16"/>
  <c r="AM251" i="16"/>
  <c r="AP251" i="16"/>
  <c r="AV251" i="16"/>
  <c r="AY251" i="16"/>
  <c r="N252" i="16"/>
  <c r="Q252" i="16"/>
  <c r="U252" i="16"/>
  <c r="AG252" i="16"/>
  <c r="AM252" i="16"/>
  <c r="AP252" i="16"/>
  <c r="AV252" i="16"/>
  <c r="AY252" i="16"/>
  <c r="N253" i="16"/>
  <c r="Q253" i="16"/>
  <c r="U253" i="16"/>
  <c r="AG253" i="16"/>
  <c r="AM253" i="16"/>
  <c r="AP253" i="16"/>
  <c r="AV253" i="16"/>
  <c r="AY253" i="16"/>
  <c r="N254" i="16"/>
  <c r="Q254" i="16"/>
  <c r="U254" i="16"/>
  <c r="AG254" i="16"/>
  <c r="AM254" i="16"/>
  <c r="AP254" i="16"/>
  <c r="AV254" i="16"/>
  <c r="AY254" i="16"/>
  <c r="N255" i="16"/>
  <c r="Q255" i="16"/>
  <c r="U255" i="16"/>
  <c r="AG255" i="16"/>
  <c r="AM255" i="16"/>
  <c r="AP255" i="16"/>
  <c r="AV255" i="16"/>
  <c r="AY255" i="16"/>
  <c r="N256" i="16"/>
  <c r="Q256" i="16"/>
  <c r="U256" i="16"/>
  <c r="AG256" i="16"/>
  <c r="AM256" i="16"/>
  <c r="AP256" i="16"/>
  <c r="AV256" i="16"/>
  <c r="AY256" i="16"/>
  <c r="N257" i="16"/>
  <c r="Q257" i="16"/>
  <c r="U257" i="16"/>
  <c r="AG257" i="16"/>
  <c r="AM257" i="16"/>
  <c r="AP257" i="16"/>
  <c r="AV257" i="16"/>
  <c r="AY257" i="16"/>
  <c r="N258" i="16"/>
  <c r="Q258" i="16"/>
  <c r="U258" i="16"/>
  <c r="AG258" i="16"/>
  <c r="AM258" i="16"/>
  <c r="AP258" i="16"/>
  <c r="AV258" i="16"/>
  <c r="AY258" i="16"/>
  <c r="N259" i="16"/>
  <c r="Q259" i="16"/>
  <c r="U259" i="16"/>
  <c r="AG259" i="16"/>
  <c r="AM259" i="16"/>
  <c r="AP259" i="16"/>
  <c r="AV259" i="16"/>
  <c r="AY259" i="16"/>
  <c r="N260" i="16"/>
  <c r="Q260" i="16"/>
  <c r="U260" i="16"/>
  <c r="AG260" i="16"/>
  <c r="AM260" i="16"/>
  <c r="AP260" i="16"/>
  <c r="AV260" i="16"/>
  <c r="AY260" i="16"/>
  <c r="N261" i="16"/>
  <c r="Q261" i="16"/>
  <c r="U261" i="16"/>
  <c r="AG261" i="16"/>
  <c r="AM261" i="16"/>
  <c r="AP261" i="16"/>
  <c r="AV261" i="16"/>
  <c r="AY261" i="16"/>
  <c r="N262" i="16"/>
  <c r="Q262" i="16"/>
  <c r="U262" i="16"/>
  <c r="AG262" i="16"/>
  <c r="AM262" i="16"/>
  <c r="AP262" i="16"/>
  <c r="AV262" i="16"/>
  <c r="AY262" i="16"/>
  <c r="N263" i="16"/>
  <c r="Q263" i="16"/>
  <c r="U263" i="16"/>
  <c r="AG263" i="16"/>
  <c r="AM263" i="16"/>
  <c r="AP263" i="16"/>
  <c r="AV263" i="16"/>
  <c r="AY263" i="16"/>
  <c r="N264" i="16"/>
  <c r="Q264" i="16"/>
  <c r="U264" i="16"/>
  <c r="AG264" i="16"/>
  <c r="AM264" i="16"/>
  <c r="AP264" i="16"/>
  <c r="AV264" i="16"/>
  <c r="AY264" i="16"/>
  <c r="N265" i="16"/>
  <c r="Q265" i="16"/>
  <c r="U265" i="16"/>
  <c r="AG265" i="16"/>
  <c r="AM265" i="16"/>
  <c r="AP265" i="16"/>
  <c r="AV265" i="16"/>
  <c r="AY265" i="16"/>
  <c r="N266" i="16"/>
  <c r="Q266" i="16"/>
  <c r="U266" i="16"/>
  <c r="AG266" i="16"/>
  <c r="AM266" i="16"/>
  <c r="AP266" i="16"/>
  <c r="AV266" i="16"/>
  <c r="AY266" i="16"/>
  <c r="N267" i="16"/>
  <c r="Q267" i="16"/>
  <c r="U267" i="16"/>
  <c r="AG267" i="16"/>
  <c r="AM267" i="16"/>
  <c r="AP267" i="16"/>
  <c r="AV267" i="16"/>
  <c r="AY267" i="16"/>
  <c r="N268" i="16"/>
  <c r="Q268" i="16"/>
  <c r="U268" i="16"/>
  <c r="AG268" i="16"/>
  <c r="AM268" i="16"/>
  <c r="AP268" i="16"/>
  <c r="AV268" i="16"/>
  <c r="AY268" i="16"/>
  <c r="N269" i="16"/>
  <c r="Q269" i="16"/>
  <c r="U269" i="16"/>
  <c r="AG269" i="16"/>
  <c r="AM269" i="16"/>
  <c r="AP269" i="16"/>
  <c r="AV269" i="16"/>
  <c r="AY269" i="16"/>
  <c r="N270" i="16"/>
  <c r="Q270" i="16"/>
  <c r="U270" i="16"/>
  <c r="AG270" i="16"/>
  <c r="AM270" i="16"/>
  <c r="AP270" i="16"/>
  <c r="AV270" i="16"/>
  <c r="AY270" i="16"/>
  <c r="N271" i="16"/>
  <c r="Q271" i="16"/>
  <c r="U271" i="16"/>
  <c r="AG271" i="16"/>
  <c r="AM271" i="16"/>
  <c r="AP271" i="16"/>
  <c r="AV271" i="16"/>
  <c r="AY271" i="16"/>
  <c r="N272" i="16"/>
  <c r="Q272" i="16"/>
  <c r="U272" i="16"/>
  <c r="AG272" i="16"/>
  <c r="AM272" i="16"/>
  <c r="AP272" i="16"/>
  <c r="AV272" i="16"/>
  <c r="AY272" i="16"/>
  <c r="N273" i="16"/>
  <c r="Q273" i="16"/>
  <c r="U273" i="16"/>
  <c r="AG273" i="16"/>
  <c r="AM273" i="16"/>
  <c r="AP273" i="16"/>
  <c r="AV273" i="16"/>
  <c r="AY273" i="16"/>
  <c r="N274" i="16"/>
  <c r="Q274" i="16"/>
  <c r="U274" i="16"/>
  <c r="AG274" i="16"/>
  <c r="AM274" i="16"/>
  <c r="AP274" i="16"/>
  <c r="AV274" i="16"/>
  <c r="AY274" i="16"/>
  <c r="N275" i="16"/>
  <c r="Q275" i="16"/>
  <c r="U275" i="16"/>
  <c r="AG275" i="16"/>
  <c r="AM275" i="16"/>
  <c r="AP275" i="16"/>
  <c r="AV275" i="16"/>
  <c r="AY275" i="16"/>
  <c r="N276" i="16"/>
  <c r="Q276" i="16"/>
  <c r="U276" i="16"/>
  <c r="AG276" i="16"/>
  <c r="AM276" i="16"/>
  <c r="AP276" i="16"/>
  <c r="AV276" i="16"/>
  <c r="AY276" i="16"/>
  <c r="N277" i="16"/>
  <c r="Q277" i="16"/>
  <c r="U277" i="16"/>
  <c r="AG277" i="16"/>
  <c r="AM277" i="16"/>
  <c r="AP277" i="16"/>
  <c r="AV277" i="16"/>
  <c r="AY277" i="16"/>
  <c r="N278" i="16"/>
  <c r="Q278" i="16"/>
  <c r="U278" i="16"/>
  <c r="AG278" i="16"/>
  <c r="AM278" i="16"/>
  <c r="AP278" i="16"/>
  <c r="AV278" i="16"/>
  <c r="AY278" i="16"/>
  <c r="N279" i="16"/>
  <c r="Q279" i="16"/>
  <c r="U279" i="16"/>
  <c r="AG279" i="16"/>
  <c r="AM279" i="16"/>
  <c r="AP279" i="16"/>
  <c r="AV279" i="16"/>
  <c r="AY279" i="16"/>
  <c r="N280" i="16"/>
  <c r="Q280" i="16"/>
  <c r="U280" i="16"/>
  <c r="AG280" i="16"/>
  <c r="AM280" i="16"/>
  <c r="AP280" i="16"/>
  <c r="AV280" i="16"/>
  <c r="AY280" i="16"/>
  <c r="N281" i="16"/>
  <c r="Q281" i="16"/>
  <c r="U281" i="16"/>
  <c r="AG281" i="16"/>
  <c r="AM281" i="16"/>
  <c r="AP281" i="16"/>
  <c r="AV281" i="16"/>
  <c r="AY281" i="16"/>
  <c r="N282" i="16"/>
  <c r="Q282" i="16"/>
  <c r="U282" i="16"/>
  <c r="AG282" i="16"/>
  <c r="AM282" i="16"/>
  <c r="AP282" i="16"/>
  <c r="AV282" i="16"/>
  <c r="AY282" i="16"/>
  <c r="N283" i="16"/>
  <c r="Q283" i="16"/>
  <c r="U283" i="16"/>
  <c r="AG283" i="16"/>
  <c r="AM283" i="16"/>
  <c r="AP283" i="16"/>
  <c r="AV283" i="16"/>
  <c r="AY283" i="16"/>
  <c r="N284" i="16"/>
  <c r="Q284" i="16"/>
  <c r="U284" i="16"/>
  <c r="AG284" i="16"/>
  <c r="AM284" i="16"/>
  <c r="AP284" i="16"/>
  <c r="AV284" i="16"/>
  <c r="AY284" i="16"/>
  <c r="N285" i="16"/>
  <c r="Q285" i="16"/>
  <c r="U285" i="16"/>
  <c r="AG285" i="16"/>
  <c r="AM285" i="16"/>
  <c r="AP285" i="16"/>
  <c r="AV285" i="16"/>
  <c r="AY285" i="16"/>
  <c r="N286" i="16"/>
  <c r="Q286" i="16"/>
  <c r="U286" i="16"/>
  <c r="AG286" i="16"/>
  <c r="AM286" i="16"/>
  <c r="AP286" i="16"/>
  <c r="AV286" i="16"/>
  <c r="AY286" i="16"/>
  <c r="N287" i="16"/>
  <c r="Q287" i="16"/>
  <c r="U287" i="16"/>
  <c r="AG287" i="16"/>
  <c r="AM287" i="16"/>
  <c r="AP287" i="16"/>
  <c r="AV287" i="16"/>
  <c r="AY287" i="16"/>
  <c r="N288" i="16"/>
  <c r="Q288" i="16"/>
  <c r="U288" i="16"/>
  <c r="AG288" i="16"/>
  <c r="AM288" i="16"/>
  <c r="AP288" i="16"/>
  <c r="AV288" i="16"/>
  <c r="AY288" i="16"/>
  <c r="N289" i="16"/>
  <c r="Q289" i="16"/>
  <c r="U289" i="16"/>
  <c r="AG289" i="16"/>
  <c r="AM289" i="16"/>
  <c r="AP289" i="16"/>
  <c r="AV289" i="16"/>
  <c r="AY289" i="16"/>
  <c r="N290" i="16"/>
  <c r="Q290" i="16"/>
  <c r="U290" i="16"/>
  <c r="AG290" i="16"/>
  <c r="AM290" i="16"/>
  <c r="AP290" i="16"/>
  <c r="AV290" i="16"/>
  <c r="AY290" i="16"/>
  <c r="N291" i="16"/>
  <c r="Q291" i="16"/>
  <c r="U291" i="16"/>
  <c r="AG291" i="16"/>
  <c r="AM291" i="16"/>
  <c r="AP291" i="16"/>
  <c r="AV291" i="16"/>
  <c r="AY291" i="16"/>
  <c r="N292" i="16"/>
  <c r="Q292" i="16"/>
  <c r="U292" i="16"/>
  <c r="AG292" i="16"/>
  <c r="AM292" i="16"/>
  <c r="AP292" i="16"/>
  <c r="AV292" i="16"/>
  <c r="AY292" i="16"/>
  <c r="N293" i="16"/>
  <c r="Q293" i="16"/>
  <c r="U293" i="16"/>
  <c r="AG293" i="16"/>
  <c r="AM293" i="16"/>
  <c r="AP293" i="16"/>
  <c r="AV293" i="16"/>
  <c r="AY293" i="16"/>
  <c r="N294" i="16"/>
  <c r="Q294" i="16"/>
  <c r="U294" i="16"/>
  <c r="AG294" i="16"/>
  <c r="AM294" i="16"/>
  <c r="AP294" i="16"/>
  <c r="AV294" i="16"/>
  <c r="AY294" i="16"/>
  <c r="N295" i="16"/>
  <c r="Q295" i="16"/>
  <c r="U295" i="16"/>
  <c r="AG295" i="16"/>
  <c r="AM295" i="16"/>
  <c r="AP295" i="16"/>
  <c r="AV295" i="16"/>
  <c r="AY295" i="16"/>
  <c r="N296" i="16"/>
  <c r="Q296" i="16"/>
  <c r="U296" i="16"/>
  <c r="AG296" i="16"/>
  <c r="AM296" i="16"/>
  <c r="AP296" i="16"/>
  <c r="AV296" i="16"/>
  <c r="AY296" i="16"/>
  <c r="N297" i="16"/>
  <c r="Q297" i="16"/>
  <c r="U297" i="16"/>
  <c r="AG297" i="16"/>
  <c r="AM297" i="16"/>
  <c r="AP297" i="16"/>
  <c r="AV297" i="16"/>
  <c r="AY297" i="16"/>
  <c r="N298" i="16"/>
  <c r="Q298" i="16"/>
  <c r="U298" i="16"/>
  <c r="AG298" i="16"/>
  <c r="AM298" i="16"/>
  <c r="AP298" i="16"/>
  <c r="AV298" i="16"/>
  <c r="AY298" i="16"/>
  <c r="N299" i="16"/>
  <c r="Q299" i="16"/>
  <c r="U299" i="16"/>
  <c r="AG299" i="16"/>
  <c r="AM299" i="16"/>
  <c r="AP299" i="16"/>
  <c r="AV299" i="16"/>
  <c r="AY299" i="16"/>
  <c r="N300" i="16"/>
  <c r="Q300" i="16"/>
  <c r="U300" i="16"/>
  <c r="AG300" i="16"/>
  <c r="AM300" i="16"/>
  <c r="AP300" i="16"/>
  <c r="AV300" i="16"/>
  <c r="AY300" i="16"/>
  <c r="N301" i="16"/>
  <c r="Q301" i="16"/>
  <c r="U301" i="16"/>
  <c r="AG301" i="16"/>
  <c r="AM301" i="16"/>
  <c r="AP301" i="16"/>
  <c r="AV301" i="16"/>
  <c r="AY301" i="16"/>
  <c r="N302" i="16"/>
  <c r="Q302" i="16"/>
  <c r="U302" i="16"/>
  <c r="AG302" i="16"/>
  <c r="AM302" i="16"/>
  <c r="AP302" i="16"/>
  <c r="AV302" i="16"/>
  <c r="AY302" i="16"/>
  <c r="N303" i="16"/>
  <c r="Q303" i="16"/>
  <c r="U303" i="16"/>
  <c r="AG303" i="16"/>
  <c r="AM303" i="16"/>
  <c r="AP303" i="16"/>
  <c r="AV303" i="16"/>
  <c r="AY303" i="16"/>
  <c r="N304" i="16"/>
  <c r="Q304" i="16"/>
  <c r="U304" i="16"/>
  <c r="AG304" i="16"/>
  <c r="AM304" i="16"/>
  <c r="AP304" i="16"/>
  <c r="AV304" i="16"/>
  <c r="AY304" i="16"/>
  <c r="N305" i="16"/>
  <c r="Q305" i="16"/>
  <c r="U305" i="16"/>
  <c r="AG305" i="16"/>
  <c r="AM305" i="16"/>
  <c r="AP305" i="16"/>
  <c r="AV305" i="16"/>
  <c r="AY305" i="16"/>
  <c r="N306" i="16"/>
  <c r="Q306" i="16"/>
  <c r="U306" i="16"/>
  <c r="AG306" i="16"/>
  <c r="AM306" i="16"/>
  <c r="AP306" i="16"/>
  <c r="AV306" i="16"/>
  <c r="AY306" i="16"/>
  <c r="N307" i="16"/>
  <c r="Q307" i="16"/>
  <c r="U307" i="16"/>
  <c r="AG307" i="16"/>
  <c r="AM307" i="16"/>
  <c r="AP307" i="16"/>
  <c r="AV307" i="16"/>
  <c r="AY307" i="16"/>
  <c r="N308" i="16"/>
  <c r="Q308" i="16"/>
  <c r="U308" i="16"/>
  <c r="AG308" i="16"/>
  <c r="AM308" i="16"/>
  <c r="AP308" i="16"/>
  <c r="AV308" i="16"/>
  <c r="AY308" i="16"/>
  <c r="N309" i="16"/>
  <c r="Q309" i="16"/>
  <c r="U309" i="16"/>
  <c r="AG309" i="16"/>
  <c r="AM309" i="16"/>
  <c r="AP309" i="16"/>
  <c r="AV309" i="16"/>
  <c r="AY309" i="16"/>
  <c r="N310" i="16"/>
  <c r="Q310" i="16"/>
  <c r="U310" i="16"/>
  <c r="AG310" i="16"/>
  <c r="AM310" i="16"/>
  <c r="AP310" i="16"/>
  <c r="AV310" i="16"/>
  <c r="AY310" i="16"/>
  <c r="N311" i="16"/>
  <c r="Q311" i="16"/>
  <c r="U311" i="16"/>
  <c r="AG311" i="16"/>
  <c r="AM311" i="16"/>
  <c r="AP311" i="16"/>
  <c r="AV311" i="16"/>
  <c r="AY311" i="16"/>
  <c r="N312" i="16"/>
  <c r="Q312" i="16"/>
  <c r="U312" i="16"/>
  <c r="AG312" i="16"/>
  <c r="AM312" i="16"/>
  <c r="AP312" i="16"/>
  <c r="AV312" i="16"/>
  <c r="AY312" i="16"/>
  <c r="N313" i="16"/>
  <c r="Q313" i="16"/>
  <c r="U313" i="16"/>
  <c r="AG313" i="16"/>
  <c r="AM313" i="16"/>
  <c r="AP313" i="16"/>
  <c r="AV313" i="16"/>
  <c r="AY313" i="16"/>
  <c r="N314" i="16"/>
  <c r="Q314" i="16"/>
  <c r="U314" i="16"/>
  <c r="AG314" i="16"/>
  <c r="AM314" i="16"/>
  <c r="AP314" i="16"/>
  <c r="AV314" i="16"/>
  <c r="AY314" i="16"/>
  <c r="N315" i="16"/>
  <c r="Q315" i="16"/>
  <c r="U315" i="16"/>
  <c r="AG315" i="16"/>
  <c r="AM315" i="16"/>
  <c r="AP315" i="16"/>
  <c r="AV315" i="16"/>
  <c r="AY315" i="16"/>
  <c r="N316" i="16"/>
  <c r="Q316" i="16"/>
  <c r="U316" i="16"/>
  <c r="AG316" i="16"/>
  <c r="AM316" i="16"/>
  <c r="AP316" i="16"/>
  <c r="AV316" i="16"/>
  <c r="AY316" i="16"/>
  <c r="N317" i="16"/>
  <c r="Q317" i="16"/>
  <c r="U317" i="16"/>
  <c r="AG317" i="16"/>
  <c r="AM317" i="16"/>
  <c r="AP317" i="16"/>
  <c r="AV317" i="16"/>
  <c r="AY317" i="16"/>
  <c r="N318" i="16"/>
  <c r="Q318" i="16"/>
  <c r="U318" i="16"/>
  <c r="AG318" i="16"/>
  <c r="AM318" i="16"/>
  <c r="AP318" i="16"/>
  <c r="AV318" i="16"/>
  <c r="AY318" i="16"/>
  <c r="N319" i="16"/>
  <c r="Q319" i="16"/>
  <c r="U319" i="16"/>
  <c r="AG319" i="16"/>
  <c r="AM319" i="16"/>
  <c r="AP319" i="16"/>
  <c r="AV319" i="16"/>
  <c r="AY319" i="16"/>
  <c r="N320" i="16"/>
  <c r="Q320" i="16"/>
  <c r="U320" i="16"/>
  <c r="AG320" i="16"/>
  <c r="AM320" i="16"/>
  <c r="AP320" i="16"/>
  <c r="AV320" i="16"/>
  <c r="AY320" i="16"/>
  <c r="N321" i="16"/>
  <c r="Q321" i="16"/>
  <c r="U321" i="16"/>
  <c r="AG321" i="16"/>
  <c r="AM321" i="16"/>
  <c r="AP321" i="16"/>
  <c r="AV321" i="16"/>
  <c r="AY321" i="16"/>
  <c r="N322" i="16"/>
  <c r="Q322" i="16"/>
  <c r="U322" i="16"/>
  <c r="AG322" i="16"/>
  <c r="AM322" i="16"/>
  <c r="AP322" i="16"/>
  <c r="AV322" i="16"/>
  <c r="AY322" i="16"/>
  <c r="N323" i="16"/>
  <c r="Q323" i="16"/>
  <c r="U323" i="16"/>
  <c r="AG323" i="16"/>
  <c r="AM323" i="16"/>
  <c r="AP323" i="16"/>
  <c r="AV323" i="16"/>
  <c r="AY323" i="16"/>
  <c r="N324" i="16"/>
  <c r="Q324" i="16"/>
  <c r="U324" i="16"/>
  <c r="AG324" i="16"/>
  <c r="AM324" i="16"/>
  <c r="AP324" i="16"/>
  <c r="AV324" i="16"/>
  <c r="AY324" i="16"/>
  <c r="N325" i="16"/>
  <c r="Q325" i="16"/>
  <c r="U325" i="16"/>
  <c r="AG325" i="16"/>
  <c r="AM325" i="16"/>
  <c r="AP325" i="16"/>
  <c r="AV325" i="16"/>
  <c r="AY325" i="16"/>
  <c r="N326" i="16"/>
  <c r="Q326" i="16"/>
  <c r="U326" i="16"/>
  <c r="AG326" i="16"/>
  <c r="AM326" i="16"/>
  <c r="AP326" i="16"/>
  <c r="AV326" i="16"/>
  <c r="AY326" i="16"/>
  <c r="N327" i="16"/>
  <c r="Q327" i="16"/>
  <c r="U327" i="16"/>
  <c r="AG327" i="16"/>
  <c r="AM327" i="16"/>
  <c r="AP327" i="16"/>
  <c r="AV327" i="16"/>
  <c r="AY327" i="16"/>
  <c r="N328" i="16"/>
  <c r="Q328" i="16"/>
  <c r="U328" i="16"/>
  <c r="AG328" i="16"/>
  <c r="AM328" i="16"/>
  <c r="AP328" i="16"/>
  <c r="AV328" i="16"/>
  <c r="AY328" i="16"/>
  <c r="N329" i="16"/>
  <c r="Q329" i="16"/>
  <c r="U329" i="16"/>
  <c r="AG329" i="16"/>
  <c r="AM329" i="16"/>
  <c r="AP329" i="16"/>
  <c r="AV329" i="16"/>
  <c r="AY329" i="16"/>
  <c r="N330" i="16"/>
  <c r="Q330" i="16"/>
  <c r="U330" i="16"/>
  <c r="AG330" i="16"/>
  <c r="AM330" i="16"/>
  <c r="AP330" i="16"/>
  <c r="AV330" i="16"/>
  <c r="AY330" i="16"/>
  <c r="N331" i="16"/>
  <c r="Q331" i="16"/>
  <c r="U331" i="16"/>
  <c r="AG331" i="16"/>
  <c r="AM331" i="16"/>
  <c r="AP331" i="16"/>
  <c r="AV331" i="16"/>
  <c r="AY331" i="16"/>
  <c r="N332" i="16"/>
  <c r="Q332" i="16"/>
  <c r="U332" i="16"/>
  <c r="AG332" i="16"/>
  <c r="AM332" i="16"/>
  <c r="AP332" i="16"/>
  <c r="AV332" i="16"/>
  <c r="AY332" i="16"/>
  <c r="N333" i="16"/>
  <c r="Q333" i="16"/>
  <c r="U333" i="16"/>
  <c r="AG333" i="16"/>
  <c r="AM333" i="16"/>
  <c r="AP333" i="16"/>
  <c r="AV333" i="16"/>
  <c r="AY333" i="16"/>
  <c r="N334" i="16"/>
  <c r="Q334" i="16"/>
  <c r="U334" i="16"/>
  <c r="AG334" i="16"/>
  <c r="AM334" i="16"/>
  <c r="AP334" i="16"/>
  <c r="AV334" i="16"/>
  <c r="AY334" i="16"/>
  <c r="N335" i="16"/>
  <c r="Q335" i="16"/>
  <c r="U335" i="16"/>
  <c r="AG335" i="16"/>
  <c r="AM335" i="16"/>
  <c r="AP335" i="16"/>
  <c r="AV335" i="16"/>
  <c r="AY335" i="16"/>
  <c r="N336" i="16"/>
  <c r="Q336" i="16"/>
  <c r="U336" i="16"/>
  <c r="AG336" i="16"/>
  <c r="AM336" i="16"/>
  <c r="AP336" i="16"/>
  <c r="AV336" i="16"/>
  <c r="AY336" i="16"/>
  <c r="N337" i="16"/>
  <c r="Q337" i="16"/>
  <c r="U337" i="16"/>
  <c r="AG337" i="16"/>
  <c r="AM337" i="16"/>
  <c r="AP337" i="16"/>
  <c r="AV337" i="16"/>
  <c r="AY337" i="16"/>
  <c r="N338" i="16"/>
  <c r="Q338" i="16"/>
  <c r="U338" i="16"/>
  <c r="AG338" i="16"/>
  <c r="AM338" i="16"/>
  <c r="AP338" i="16"/>
  <c r="AV338" i="16"/>
  <c r="AY338" i="16"/>
  <c r="N339" i="16"/>
  <c r="Q339" i="16"/>
  <c r="U339" i="16"/>
  <c r="AG339" i="16"/>
  <c r="AM339" i="16"/>
  <c r="AP339" i="16"/>
  <c r="AV339" i="16"/>
  <c r="AY339" i="16"/>
  <c r="N340" i="16"/>
  <c r="Q340" i="16"/>
  <c r="U340" i="16"/>
  <c r="AG340" i="16"/>
  <c r="AM340" i="16"/>
  <c r="AP340" i="16"/>
  <c r="AV340" i="16"/>
  <c r="AY340" i="16"/>
  <c r="N341" i="16"/>
  <c r="Q341" i="16"/>
  <c r="U341" i="16"/>
  <c r="AG341" i="16"/>
  <c r="AM341" i="16"/>
  <c r="AP341" i="16"/>
  <c r="AV341" i="16"/>
  <c r="AY341" i="16"/>
  <c r="N342" i="16"/>
  <c r="Q342" i="16"/>
  <c r="U342" i="16"/>
  <c r="AG342" i="16"/>
  <c r="AM342" i="16"/>
  <c r="AP342" i="16"/>
  <c r="AV342" i="16"/>
  <c r="AY342" i="16"/>
  <c r="N343" i="16"/>
  <c r="Q343" i="16"/>
  <c r="U343" i="16"/>
  <c r="AG343" i="16"/>
  <c r="AM343" i="16"/>
  <c r="AP343" i="16"/>
  <c r="AV343" i="16"/>
  <c r="AY343" i="16"/>
  <c r="N344" i="16"/>
  <c r="Q344" i="16"/>
  <c r="U344" i="16"/>
  <c r="AG344" i="16"/>
  <c r="AM344" i="16"/>
  <c r="AP344" i="16"/>
  <c r="AV344" i="16"/>
  <c r="AY344" i="16"/>
  <c r="N345" i="16"/>
  <c r="Q345" i="16"/>
  <c r="U345" i="16"/>
  <c r="AG345" i="16"/>
  <c r="AM345" i="16"/>
  <c r="AP345" i="16"/>
  <c r="AV345" i="16"/>
  <c r="AY345" i="16"/>
  <c r="N346" i="16"/>
  <c r="Q346" i="16"/>
  <c r="U346" i="16"/>
  <c r="AG346" i="16"/>
  <c r="AM346" i="16"/>
  <c r="AP346" i="16"/>
  <c r="AV346" i="16"/>
  <c r="AY346" i="16"/>
  <c r="N347" i="16"/>
  <c r="Q347" i="16"/>
  <c r="U347" i="16"/>
  <c r="AG347" i="16"/>
  <c r="AM347" i="16"/>
  <c r="AP347" i="16"/>
  <c r="AV347" i="16"/>
  <c r="AY347" i="16"/>
  <c r="N348" i="16"/>
  <c r="Q348" i="16"/>
  <c r="U348" i="16"/>
  <c r="AG348" i="16"/>
  <c r="AM348" i="16"/>
  <c r="AP348" i="16"/>
  <c r="AV348" i="16"/>
  <c r="AY348" i="16"/>
  <c r="N349" i="16"/>
  <c r="Q349" i="16"/>
  <c r="U349" i="16"/>
  <c r="AG349" i="16"/>
  <c r="AM349" i="16"/>
  <c r="AP349" i="16"/>
  <c r="AV349" i="16"/>
  <c r="AY349" i="16"/>
  <c r="N350" i="16"/>
  <c r="Q350" i="16"/>
  <c r="U350" i="16"/>
  <c r="AG350" i="16"/>
  <c r="AM350" i="16"/>
  <c r="AP350" i="16"/>
  <c r="AV350" i="16"/>
  <c r="AY350" i="16"/>
  <c r="N351" i="16"/>
  <c r="Q351" i="16"/>
  <c r="U351" i="16"/>
  <c r="AG351" i="16"/>
  <c r="AM351" i="16"/>
  <c r="AP351" i="16"/>
  <c r="AV351" i="16"/>
  <c r="AY351" i="16"/>
  <c r="N352" i="16"/>
  <c r="Q352" i="16"/>
  <c r="U352" i="16"/>
  <c r="AG352" i="16"/>
  <c r="AM352" i="16"/>
  <c r="AP352" i="16"/>
  <c r="AV352" i="16"/>
  <c r="AY352" i="16"/>
  <c r="N353" i="16"/>
  <c r="Q353" i="16"/>
  <c r="U353" i="16"/>
  <c r="AG353" i="16"/>
  <c r="AM353" i="16"/>
  <c r="AP353" i="16"/>
  <c r="AV353" i="16"/>
  <c r="AY353" i="16"/>
  <c r="N354" i="16"/>
  <c r="Q354" i="16"/>
  <c r="U354" i="16"/>
  <c r="AG354" i="16"/>
  <c r="AM354" i="16"/>
  <c r="AP354" i="16"/>
  <c r="AV354" i="16"/>
  <c r="AY354" i="16"/>
  <c r="N355" i="16"/>
  <c r="Q355" i="16"/>
  <c r="U355" i="16"/>
  <c r="AG355" i="16"/>
  <c r="AM355" i="16"/>
  <c r="AP355" i="16"/>
  <c r="AV355" i="16"/>
  <c r="AY355" i="16"/>
  <c r="N356" i="16"/>
  <c r="Q356" i="16"/>
  <c r="U356" i="16"/>
  <c r="AG356" i="16"/>
  <c r="AM356" i="16"/>
  <c r="AP356" i="16"/>
  <c r="AV356" i="16"/>
  <c r="AY356" i="16"/>
  <c r="N357" i="16"/>
  <c r="Q357" i="16"/>
  <c r="U357" i="16"/>
  <c r="AG357" i="16"/>
  <c r="AM357" i="16"/>
  <c r="AP357" i="16"/>
  <c r="AV357" i="16"/>
  <c r="AY357" i="16"/>
  <c r="N358" i="16"/>
  <c r="Q358" i="16"/>
  <c r="U358" i="16"/>
  <c r="AG358" i="16"/>
  <c r="AM358" i="16"/>
  <c r="AP358" i="16"/>
  <c r="AV358" i="16"/>
  <c r="AY358" i="16"/>
  <c r="N359" i="16"/>
  <c r="Q359" i="16"/>
  <c r="U359" i="16"/>
  <c r="AG359" i="16"/>
  <c r="AM359" i="16"/>
  <c r="AP359" i="16"/>
  <c r="AV359" i="16"/>
  <c r="AY359" i="16"/>
  <c r="N360" i="16"/>
  <c r="Q360" i="16"/>
  <c r="U360" i="16"/>
  <c r="AG360" i="16"/>
  <c r="AM360" i="16"/>
  <c r="AP360" i="16"/>
  <c r="AV360" i="16"/>
  <c r="AY360" i="16"/>
  <c r="N361" i="16"/>
  <c r="Q361" i="16"/>
  <c r="U361" i="16"/>
  <c r="AG361" i="16"/>
  <c r="AM361" i="16"/>
  <c r="AP361" i="16"/>
  <c r="AV361" i="16"/>
  <c r="AY361" i="16"/>
  <c r="N362" i="16"/>
  <c r="Q362" i="16"/>
  <c r="U362" i="16"/>
  <c r="AG362" i="16"/>
  <c r="AM362" i="16"/>
  <c r="AP362" i="16"/>
  <c r="AV362" i="16"/>
  <c r="AY362" i="16"/>
  <c r="N363" i="16"/>
  <c r="Q363" i="16"/>
  <c r="U363" i="16"/>
  <c r="AG363" i="16"/>
  <c r="AM363" i="16"/>
  <c r="AP363" i="16"/>
  <c r="AV363" i="16"/>
  <c r="AY363" i="16"/>
  <c r="N364" i="16"/>
  <c r="Q364" i="16"/>
  <c r="U364" i="16"/>
  <c r="AG364" i="16"/>
  <c r="AM364" i="16"/>
  <c r="AP364" i="16"/>
  <c r="AV364" i="16"/>
  <c r="AY364" i="16"/>
  <c r="N365" i="16"/>
  <c r="Q365" i="16"/>
  <c r="U365" i="16"/>
  <c r="AG365" i="16"/>
  <c r="AM365" i="16"/>
  <c r="AP365" i="16"/>
  <c r="AV365" i="16"/>
  <c r="AY365" i="16"/>
  <c r="N366" i="16"/>
  <c r="Q366" i="16"/>
  <c r="U366" i="16"/>
  <c r="AG366" i="16"/>
  <c r="AM366" i="16"/>
  <c r="AP366" i="16"/>
  <c r="AV366" i="16"/>
  <c r="AY366" i="16"/>
  <c r="N367" i="16"/>
  <c r="Q367" i="16"/>
  <c r="U367" i="16"/>
  <c r="AG367" i="16"/>
  <c r="AM367" i="16"/>
  <c r="AP367" i="16"/>
  <c r="AV367" i="16"/>
  <c r="AY367" i="16"/>
  <c r="N368" i="16"/>
  <c r="Q368" i="16"/>
  <c r="U368" i="16"/>
  <c r="AG368" i="16"/>
  <c r="AM368" i="16"/>
  <c r="AP368" i="16"/>
  <c r="AV368" i="16"/>
  <c r="AY368" i="16"/>
  <c r="N369" i="16"/>
  <c r="Q369" i="16"/>
  <c r="U369" i="16"/>
  <c r="AG369" i="16"/>
  <c r="AM369" i="16"/>
  <c r="AP369" i="16"/>
  <c r="AV369" i="16"/>
  <c r="AY369" i="16"/>
  <c r="N370" i="16"/>
  <c r="Q370" i="16"/>
  <c r="U370" i="16"/>
  <c r="AG370" i="16"/>
  <c r="AM370" i="16"/>
  <c r="AP370" i="16"/>
  <c r="AV370" i="16"/>
  <c r="AY370" i="16"/>
  <c r="N371" i="16"/>
  <c r="Q371" i="16"/>
  <c r="U371" i="16"/>
  <c r="AG371" i="16"/>
  <c r="AM371" i="16"/>
  <c r="AP371" i="16"/>
  <c r="AV371" i="16"/>
  <c r="AY371" i="16"/>
  <c r="N372" i="16"/>
  <c r="Q372" i="16"/>
  <c r="U372" i="16"/>
  <c r="AG372" i="16"/>
  <c r="AM372" i="16"/>
  <c r="AP372" i="16"/>
  <c r="AV372" i="16"/>
  <c r="AY372" i="16"/>
  <c r="N373" i="16"/>
  <c r="Q373" i="16"/>
  <c r="U373" i="16"/>
  <c r="AG373" i="16"/>
  <c r="AM373" i="16"/>
  <c r="AP373" i="16"/>
  <c r="AV373" i="16"/>
  <c r="AY373" i="16"/>
  <c r="N374" i="16"/>
  <c r="Q374" i="16"/>
  <c r="U374" i="16"/>
  <c r="AG374" i="16"/>
  <c r="AM374" i="16"/>
  <c r="AP374" i="16"/>
  <c r="AV374" i="16"/>
  <c r="AY374" i="16"/>
  <c r="N375" i="16"/>
  <c r="Q375" i="16"/>
  <c r="U375" i="16"/>
  <c r="AG375" i="16"/>
  <c r="AM375" i="16"/>
  <c r="AP375" i="16"/>
  <c r="AV375" i="16"/>
  <c r="AY375" i="16"/>
  <c r="N376" i="16"/>
  <c r="Q376" i="16"/>
  <c r="U376" i="16"/>
  <c r="AG376" i="16"/>
  <c r="AM376" i="16"/>
  <c r="AP376" i="16"/>
  <c r="AV376" i="16"/>
  <c r="AY376" i="16"/>
  <c r="N377" i="16"/>
  <c r="Q377" i="16"/>
  <c r="U377" i="16"/>
  <c r="AG377" i="16"/>
  <c r="AM377" i="16"/>
  <c r="AP377" i="16"/>
  <c r="AV377" i="16"/>
  <c r="AY377" i="16"/>
  <c r="N378" i="16"/>
  <c r="Q378" i="16"/>
  <c r="U378" i="16"/>
  <c r="AG378" i="16"/>
  <c r="AM378" i="16"/>
  <c r="AP378" i="16"/>
  <c r="AV378" i="16"/>
  <c r="AY378" i="16"/>
  <c r="N379" i="16"/>
  <c r="Q379" i="16"/>
  <c r="U379" i="16"/>
  <c r="AG379" i="16"/>
  <c r="AM379" i="16"/>
  <c r="AP379" i="16"/>
  <c r="AV379" i="16"/>
  <c r="AY379" i="16"/>
  <c r="N380" i="16"/>
  <c r="Q380" i="16"/>
  <c r="U380" i="16"/>
  <c r="AG380" i="16"/>
  <c r="AM380" i="16"/>
  <c r="AP380" i="16"/>
  <c r="AV380" i="16"/>
  <c r="AY380" i="16"/>
  <c r="N381" i="16"/>
  <c r="Q381" i="16"/>
  <c r="U381" i="16"/>
  <c r="AG381" i="16"/>
  <c r="AM381" i="16"/>
  <c r="AP381" i="16"/>
  <c r="AV381" i="16"/>
  <c r="AY381" i="16"/>
  <c r="N382" i="16"/>
  <c r="Q382" i="16"/>
  <c r="U382" i="16"/>
  <c r="AG382" i="16"/>
  <c r="AM382" i="16"/>
  <c r="AP382" i="16"/>
  <c r="AV382" i="16"/>
  <c r="AY382" i="16"/>
  <c r="N383" i="16"/>
  <c r="Q383" i="16"/>
  <c r="U383" i="16"/>
  <c r="AG383" i="16"/>
  <c r="AM383" i="16"/>
  <c r="AP383" i="16"/>
  <c r="AV383" i="16"/>
  <c r="AY383" i="16"/>
  <c r="N384" i="16"/>
  <c r="Q384" i="16"/>
  <c r="U384" i="16"/>
  <c r="AG384" i="16"/>
  <c r="AM384" i="16"/>
  <c r="AP384" i="16"/>
  <c r="AV384" i="16"/>
  <c r="AY384" i="16"/>
  <c r="N385" i="16"/>
  <c r="Q385" i="16"/>
  <c r="U385" i="16"/>
  <c r="AG385" i="16"/>
  <c r="AM385" i="16"/>
  <c r="AP385" i="16"/>
  <c r="AV385" i="16"/>
  <c r="AY385" i="16"/>
  <c r="N386" i="16"/>
  <c r="Q386" i="16"/>
  <c r="U386" i="16"/>
  <c r="AG386" i="16"/>
  <c r="AM386" i="16"/>
  <c r="AP386" i="16"/>
  <c r="AV386" i="16"/>
  <c r="AY386" i="16"/>
  <c r="N387" i="16"/>
  <c r="Q387" i="16"/>
  <c r="U387" i="16"/>
  <c r="AG387" i="16"/>
  <c r="AM387" i="16"/>
  <c r="AP387" i="16"/>
  <c r="AV387" i="16"/>
  <c r="AY387" i="16"/>
  <c r="N388" i="16"/>
  <c r="Q388" i="16"/>
  <c r="U388" i="16"/>
  <c r="AG388" i="16"/>
  <c r="AM388" i="16"/>
  <c r="AP388" i="16"/>
  <c r="AV388" i="16"/>
  <c r="AY388" i="16"/>
  <c r="N389" i="16"/>
  <c r="Q389" i="16"/>
  <c r="U389" i="16"/>
  <c r="AG389" i="16"/>
  <c r="AM389" i="16"/>
  <c r="AP389" i="16"/>
  <c r="AV389" i="16"/>
  <c r="AY389" i="16"/>
  <c r="N390" i="16"/>
  <c r="Q390" i="16"/>
  <c r="U390" i="16"/>
  <c r="AG390" i="16"/>
  <c r="AM390" i="16"/>
  <c r="AP390" i="16"/>
  <c r="AV390" i="16"/>
  <c r="AY390" i="16"/>
  <c r="N391" i="16"/>
  <c r="Q391" i="16"/>
  <c r="U391" i="16"/>
  <c r="AG391" i="16"/>
  <c r="AM391" i="16"/>
  <c r="AP391" i="16"/>
  <c r="AV391" i="16"/>
  <c r="AY391" i="16"/>
  <c r="N392" i="16"/>
  <c r="Q392" i="16"/>
  <c r="U392" i="16"/>
  <c r="AG392" i="16"/>
  <c r="AM392" i="16"/>
  <c r="AP392" i="16"/>
  <c r="AV392" i="16"/>
  <c r="AY392" i="16"/>
  <c r="N393" i="16"/>
  <c r="Q393" i="16"/>
  <c r="U393" i="16"/>
  <c r="AG393" i="16"/>
  <c r="AM393" i="16"/>
  <c r="AP393" i="16"/>
  <c r="AV393" i="16"/>
  <c r="AY393" i="16"/>
  <c r="N394" i="16"/>
  <c r="Q394" i="16"/>
  <c r="U394" i="16"/>
  <c r="AG394" i="16"/>
  <c r="AM394" i="16"/>
  <c r="AP394" i="16"/>
  <c r="AV394" i="16"/>
  <c r="AY394" i="16"/>
  <c r="N395" i="16"/>
  <c r="Q395" i="16"/>
  <c r="U395" i="16"/>
  <c r="AG395" i="16"/>
  <c r="AM395" i="16"/>
  <c r="AP395" i="16"/>
  <c r="AV395" i="16"/>
  <c r="AY395" i="16"/>
  <c r="N396" i="16"/>
  <c r="Q396" i="16"/>
  <c r="U396" i="16"/>
  <c r="AG396" i="16"/>
  <c r="AM396" i="16"/>
  <c r="AP396" i="16"/>
  <c r="AV396" i="16"/>
  <c r="AY396" i="16"/>
  <c r="N397" i="16"/>
  <c r="Q397" i="16"/>
  <c r="U397" i="16"/>
  <c r="AG397" i="16"/>
  <c r="AM397" i="16"/>
  <c r="AP397" i="16"/>
  <c r="AV397" i="16"/>
  <c r="AY397" i="16"/>
  <c r="N398" i="16"/>
  <c r="Q398" i="16"/>
  <c r="U398" i="16"/>
  <c r="AG398" i="16"/>
  <c r="AM398" i="16"/>
  <c r="AP398" i="16"/>
  <c r="AV398" i="16"/>
  <c r="AY398" i="16"/>
  <c r="N399" i="16"/>
  <c r="Q399" i="16"/>
  <c r="U399" i="16"/>
  <c r="AG399" i="16"/>
  <c r="AM399" i="16"/>
  <c r="AP399" i="16"/>
  <c r="AV399" i="16"/>
  <c r="AY399" i="16"/>
  <c r="N400" i="16"/>
  <c r="Q400" i="16"/>
  <c r="U400" i="16"/>
  <c r="AG400" i="16"/>
  <c r="AM400" i="16"/>
  <c r="AP400" i="16"/>
  <c r="AV400" i="16"/>
  <c r="AY400" i="16"/>
  <c r="N401" i="16"/>
  <c r="Q401" i="16"/>
  <c r="U401" i="16"/>
  <c r="AG401" i="16"/>
  <c r="AM401" i="16"/>
  <c r="AP401" i="16"/>
  <c r="AV401" i="16"/>
  <c r="AY401" i="16"/>
  <c r="N402" i="16"/>
  <c r="Q402" i="16"/>
  <c r="U402" i="16"/>
  <c r="AG402" i="16"/>
  <c r="AM402" i="16"/>
  <c r="AP402" i="16"/>
  <c r="AV402" i="16"/>
  <c r="AY402" i="16"/>
  <c r="N403" i="16"/>
  <c r="Q403" i="16"/>
  <c r="U403" i="16"/>
  <c r="AG403" i="16"/>
  <c r="AM403" i="16"/>
  <c r="AP403" i="16"/>
  <c r="AV403" i="16"/>
  <c r="AY403" i="16"/>
  <c r="N404" i="16"/>
  <c r="Q404" i="16"/>
  <c r="U404" i="16"/>
  <c r="AG404" i="16"/>
  <c r="AM404" i="16"/>
  <c r="AP404" i="16"/>
  <c r="AV404" i="16"/>
  <c r="AY404" i="16"/>
  <c r="N405" i="16"/>
  <c r="Q405" i="16"/>
  <c r="U405" i="16"/>
  <c r="AG405" i="16"/>
  <c r="AM405" i="16"/>
  <c r="AP405" i="16"/>
  <c r="AV405" i="16"/>
  <c r="AY405" i="16"/>
  <c r="N406" i="16"/>
  <c r="Q406" i="16"/>
  <c r="U406" i="16"/>
  <c r="AG406" i="16"/>
  <c r="AM406" i="16"/>
  <c r="AP406" i="16"/>
  <c r="AV406" i="16"/>
  <c r="AY406" i="16"/>
  <c r="N407" i="16"/>
  <c r="Q407" i="16"/>
  <c r="U407" i="16"/>
  <c r="AG407" i="16"/>
  <c r="AM407" i="16"/>
  <c r="AP407" i="16"/>
  <c r="AV407" i="16"/>
  <c r="AY407" i="16"/>
  <c r="N408" i="16"/>
  <c r="Q408" i="16"/>
  <c r="U408" i="16"/>
  <c r="AG408" i="16"/>
  <c r="AM408" i="16"/>
  <c r="AP408" i="16"/>
  <c r="AV408" i="16"/>
  <c r="AY408" i="16"/>
  <c r="N409" i="16"/>
  <c r="Q409" i="16"/>
  <c r="U409" i="16"/>
  <c r="AG409" i="16"/>
  <c r="AM409" i="16"/>
  <c r="AP409" i="16"/>
  <c r="AV409" i="16"/>
  <c r="AY409" i="16"/>
  <c r="N410" i="16"/>
  <c r="Q410" i="16"/>
  <c r="U410" i="16"/>
  <c r="AG410" i="16"/>
  <c r="AM410" i="16"/>
  <c r="AP410" i="16"/>
  <c r="AV410" i="16"/>
  <c r="AY410" i="16"/>
  <c r="N411" i="16"/>
  <c r="Q411" i="16"/>
  <c r="U411" i="16"/>
  <c r="AG411" i="16"/>
  <c r="AM411" i="16"/>
  <c r="AP411" i="16"/>
  <c r="AV411" i="16"/>
  <c r="AY411" i="16"/>
  <c r="N412" i="16"/>
  <c r="Q412" i="16"/>
  <c r="U412" i="16"/>
  <c r="AG412" i="16"/>
  <c r="AM412" i="16"/>
  <c r="AP412" i="16"/>
  <c r="AV412" i="16"/>
  <c r="AY412" i="16"/>
  <c r="N413" i="16"/>
  <c r="Q413" i="16"/>
  <c r="U413" i="16"/>
  <c r="AG413" i="16"/>
  <c r="AM413" i="16"/>
  <c r="AP413" i="16"/>
  <c r="AV413" i="16"/>
  <c r="AY413" i="16"/>
  <c r="N414" i="16"/>
  <c r="Q414" i="16"/>
  <c r="U414" i="16"/>
  <c r="AG414" i="16"/>
  <c r="AM414" i="16"/>
  <c r="AP414" i="16"/>
  <c r="AV414" i="16"/>
  <c r="AY414" i="16"/>
  <c r="N415" i="16"/>
  <c r="Q415" i="16"/>
  <c r="U415" i="16"/>
  <c r="AG415" i="16"/>
  <c r="AM415" i="16"/>
  <c r="AP415" i="16"/>
  <c r="AV415" i="16"/>
  <c r="AY415" i="16"/>
  <c r="N416" i="16"/>
  <c r="Q416" i="16"/>
  <c r="U416" i="16"/>
  <c r="AG416" i="16"/>
  <c r="AM416" i="16"/>
  <c r="AP416" i="16"/>
  <c r="AV416" i="16"/>
  <c r="AY416" i="16"/>
  <c r="N417" i="16"/>
  <c r="Q417" i="16"/>
  <c r="U417" i="16"/>
  <c r="AG417" i="16"/>
  <c r="AM417" i="16"/>
  <c r="AP417" i="16"/>
  <c r="AV417" i="16"/>
  <c r="AY417" i="16"/>
  <c r="N418" i="16"/>
  <c r="Q418" i="16"/>
  <c r="U418" i="16"/>
  <c r="AG418" i="16"/>
  <c r="AM418" i="16"/>
  <c r="AP418" i="16"/>
  <c r="AV418" i="16"/>
  <c r="AY418" i="16"/>
  <c r="N419" i="16"/>
  <c r="Q419" i="16"/>
  <c r="U419" i="16"/>
  <c r="AG419" i="16"/>
  <c r="AM419" i="16"/>
  <c r="AP419" i="16"/>
  <c r="AV419" i="16"/>
  <c r="AY419" i="16"/>
  <c r="N420" i="16"/>
  <c r="Q420" i="16"/>
  <c r="U420" i="16"/>
  <c r="AG420" i="16"/>
  <c r="AM420" i="16"/>
  <c r="AP420" i="16"/>
  <c r="AV420" i="16"/>
  <c r="AY420" i="16"/>
  <c r="N421" i="16"/>
  <c r="Q421" i="16"/>
  <c r="U421" i="16"/>
  <c r="AG421" i="16"/>
  <c r="AM421" i="16"/>
  <c r="AP421" i="16"/>
  <c r="AV421" i="16"/>
  <c r="AY421" i="16"/>
  <c r="N422" i="16"/>
  <c r="Q422" i="16"/>
  <c r="U422" i="16"/>
  <c r="AG422" i="16"/>
  <c r="AM422" i="16"/>
  <c r="AP422" i="16"/>
  <c r="AV422" i="16"/>
  <c r="AY422" i="16"/>
  <c r="N423" i="16"/>
  <c r="Q423" i="16"/>
  <c r="U423" i="16"/>
  <c r="AG423" i="16"/>
  <c r="AM423" i="16"/>
  <c r="AP423" i="16"/>
  <c r="AV423" i="16"/>
  <c r="AY423" i="16"/>
  <c r="N424" i="16"/>
  <c r="Q424" i="16"/>
  <c r="U424" i="16"/>
  <c r="AG424" i="16"/>
  <c r="AM424" i="16"/>
  <c r="AP424" i="16"/>
  <c r="AV424" i="16"/>
  <c r="AY424" i="16"/>
  <c r="N425" i="16"/>
  <c r="Q425" i="16"/>
  <c r="U425" i="16"/>
  <c r="AG425" i="16"/>
  <c r="AM425" i="16"/>
  <c r="AP425" i="16"/>
  <c r="AV425" i="16"/>
  <c r="AY425" i="16"/>
  <c r="N426" i="16"/>
  <c r="Q426" i="16"/>
  <c r="U426" i="16"/>
  <c r="AG426" i="16"/>
  <c r="AM426" i="16"/>
  <c r="AP426" i="16"/>
  <c r="AV426" i="16"/>
  <c r="AY426" i="16"/>
  <c r="N427" i="16"/>
  <c r="Q427" i="16"/>
  <c r="U427" i="16"/>
  <c r="AG427" i="16"/>
  <c r="AM427" i="16"/>
  <c r="AP427" i="16"/>
  <c r="AV427" i="16"/>
  <c r="AY427" i="16"/>
  <c r="N428" i="16"/>
  <c r="Q428" i="16"/>
  <c r="U428" i="16"/>
  <c r="AG428" i="16"/>
  <c r="AM428" i="16"/>
  <c r="AP428" i="16"/>
  <c r="AV428" i="16"/>
  <c r="AY428" i="16"/>
  <c r="N429" i="16"/>
  <c r="Q429" i="16"/>
  <c r="U429" i="16"/>
  <c r="AG429" i="16"/>
  <c r="AM429" i="16"/>
  <c r="AP429" i="16"/>
  <c r="AV429" i="16"/>
  <c r="AY429" i="16"/>
  <c r="N430" i="16"/>
  <c r="Q430" i="16"/>
  <c r="U430" i="16"/>
  <c r="AG430" i="16"/>
  <c r="AM430" i="16"/>
  <c r="AP430" i="16"/>
  <c r="AV430" i="16"/>
  <c r="AY430" i="16"/>
  <c r="N431" i="16"/>
  <c r="Q431" i="16"/>
  <c r="U431" i="16"/>
  <c r="AG431" i="16"/>
  <c r="AM431" i="16"/>
  <c r="AP431" i="16"/>
  <c r="AV431" i="16"/>
  <c r="AY431" i="16"/>
  <c r="N432" i="16"/>
  <c r="Q432" i="16"/>
  <c r="U432" i="16"/>
  <c r="AG432" i="16"/>
  <c r="AM432" i="16"/>
  <c r="AP432" i="16"/>
  <c r="AV432" i="16"/>
  <c r="AY432" i="16"/>
  <c r="N433" i="16"/>
  <c r="Q433" i="16"/>
  <c r="U433" i="16"/>
  <c r="AG433" i="16"/>
  <c r="AM433" i="16"/>
  <c r="AP433" i="16"/>
  <c r="AV433" i="16"/>
  <c r="AY433" i="16"/>
  <c r="N434" i="16"/>
  <c r="Q434" i="16"/>
  <c r="U434" i="16"/>
  <c r="AG434" i="16"/>
  <c r="AM434" i="16"/>
  <c r="AP434" i="16"/>
  <c r="AV434" i="16"/>
  <c r="AY434" i="16"/>
  <c r="N435" i="16"/>
  <c r="Q435" i="16"/>
  <c r="U435" i="16"/>
  <c r="AG435" i="16"/>
  <c r="AM435" i="16"/>
  <c r="AP435" i="16"/>
  <c r="AV435" i="16"/>
  <c r="AY435" i="16"/>
  <c r="N436" i="16"/>
  <c r="Q436" i="16"/>
  <c r="U436" i="16"/>
  <c r="AG436" i="16"/>
  <c r="AM436" i="16"/>
  <c r="AP436" i="16"/>
  <c r="AV436" i="16"/>
  <c r="AY436" i="16"/>
  <c r="N437" i="16"/>
  <c r="Q437" i="16"/>
  <c r="U437" i="16"/>
  <c r="AG437" i="16"/>
  <c r="AM437" i="16"/>
  <c r="AP437" i="16"/>
  <c r="AV437" i="16"/>
  <c r="AY437" i="16"/>
  <c r="N438" i="16"/>
  <c r="Q438" i="16"/>
  <c r="U438" i="16"/>
  <c r="AG438" i="16"/>
  <c r="AM438" i="16"/>
  <c r="AP438" i="16"/>
  <c r="AV438" i="16"/>
  <c r="AY438" i="16"/>
  <c r="N439" i="16"/>
  <c r="Q439" i="16"/>
  <c r="U439" i="16"/>
  <c r="AG439" i="16"/>
  <c r="AM439" i="16"/>
  <c r="AP439" i="16"/>
  <c r="AV439" i="16"/>
  <c r="AY439" i="16"/>
  <c r="N440" i="16"/>
  <c r="Q440" i="16"/>
  <c r="U440" i="16"/>
  <c r="AG440" i="16"/>
  <c r="AM440" i="16"/>
  <c r="AP440" i="16"/>
  <c r="AV440" i="16"/>
  <c r="AY440" i="16"/>
  <c r="N441" i="16"/>
  <c r="Q441" i="16"/>
  <c r="U441" i="16"/>
  <c r="AG441" i="16"/>
  <c r="AM441" i="16"/>
  <c r="AP441" i="16"/>
  <c r="AV441" i="16"/>
  <c r="AY441" i="16"/>
  <c r="N442" i="16"/>
  <c r="Q442" i="16"/>
  <c r="U442" i="16"/>
  <c r="AG442" i="16"/>
  <c r="AM442" i="16"/>
  <c r="AP442" i="16"/>
  <c r="AV442" i="16"/>
  <c r="AY442" i="16"/>
  <c r="N443" i="16"/>
  <c r="Q443" i="16"/>
  <c r="U443" i="16"/>
  <c r="AG443" i="16"/>
  <c r="AM443" i="16"/>
  <c r="AP443" i="16"/>
  <c r="AV443" i="16"/>
  <c r="AY443" i="16"/>
  <c r="N444" i="16"/>
  <c r="Q444" i="16"/>
  <c r="U444" i="16"/>
  <c r="AG444" i="16"/>
  <c r="AM444" i="16"/>
  <c r="AP444" i="16"/>
  <c r="AV444" i="16"/>
  <c r="AY444" i="16"/>
  <c r="N445" i="16"/>
  <c r="Q445" i="16"/>
  <c r="U445" i="16"/>
  <c r="AG445" i="16"/>
  <c r="AM445" i="16"/>
  <c r="AP445" i="16"/>
  <c r="AV445" i="16"/>
  <c r="AY445" i="16"/>
  <c r="N446" i="16"/>
  <c r="Q446" i="16"/>
  <c r="U446" i="16"/>
  <c r="AG446" i="16"/>
  <c r="AM446" i="16"/>
  <c r="AP446" i="16"/>
  <c r="AV446" i="16"/>
  <c r="AY446" i="16"/>
  <c r="N447" i="16"/>
  <c r="Q447" i="16"/>
  <c r="U447" i="16"/>
  <c r="AG447" i="16"/>
  <c r="AM447" i="16"/>
  <c r="AP447" i="16"/>
  <c r="AV447" i="16"/>
  <c r="AY447" i="16"/>
  <c r="N448" i="16"/>
  <c r="Q448" i="16"/>
  <c r="U448" i="16"/>
  <c r="AG448" i="16"/>
  <c r="AM448" i="16"/>
  <c r="AP448" i="16"/>
  <c r="AV448" i="16"/>
  <c r="AY448" i="16"/>
  <c r="N449" i="16"/>
  <c r="Q449" i="16"/>
  <c r="U449" i="16"/>
  <c r="AG449" i="16"/>
  <c r="AM449" i="16"/>
  <c r="AP449" i="16"/>
  <c r="AV449" i="16"/>
  <c r="AY449" i="16"/>
  <c r="N450" i="16"/>
  <c r="Q450" i="16"/>
  <c r="U450" i="16"/>
  <c r="AG450" i="16"/>
  <c r="AM450" i="16"/>
  <c r="AP450" i="16"/>
  <c r="AV450" i="16"/>
  <c r="AY450" i="16"/>
  <c r="N451" i="16"/>
  <c r="Q451" i="16"/>
  <c r="U451" i="16"/>
  <c r="AG451" i="16"/>
  <c r="AM451" i="16"/>
  <c r="AP451" i="16"/>
  <c r="AV451" i="16"/>
  <c r="AY451" i="16"/>
  <c r="N452" i="16"/>
  <c r="Q452" i="16"/>
  <c r="U452" i="16"/>
  <c r="AG452" i="16"/>
  <c r="AM452" i="16"/>
  <c r="AP452" i="16"/>
  <c r="AV452" i="16"/>
  <c r="AY452" i="16"/>
  <c r="N453" i="16"/>
  <c r="Q453" i="16"/>
  <c r="U453" i="16"/>
  <c r="AG453" i="16"/>
  <c r="AM453" i="16"/>
  <c r="AP453" i="16"/>
  <c r="AV453" i="16"/>
  <c r="AY453" i="16"/>
  <c r="N454" i="16"/>
  <c r="Q454" i="16"/>
  <c r="U454" i="16"/>
  <c r="AG454" i="16"/>
  <c r="AM454" i="16"/>
  <c r="AP454" i="16"/>
  <c r="AV454" i="16"/>
  <c r="AY454" i="16"/>
  <c r="N455" i="16"/>
  <c r="Q455" i="16"/>
  <c r="U455" i="16"/>
  <c r="AG455" i="16"/>
  <c r="AM455" i="16"/>
  <c r="AP455" i="16"/>
  <c r="AV455" i="16"/>
  <c r="AY455" i="16"/>
  <c r="N456" i="16"/>
  <c r="Q456" i="16"/>
  <c r="U456" i="16"/>
  <c r="AG456" i="16"/>
  <c r="AM456" i="16"/>
  <c r="AP456" i="16"/>
  <c r="AV456" i="16"/>
  <c r="AY456" i="16"/>
  <c r="N457" i="16"/>
  <c r="Q457" i="16"/>
  <c r="U457" i="16"/>
  <c r="AG457" i="16"/>
  <c r="AM457" i="16"/>
  <c r="AP457" i="16"/>
  <c r="AV457" i="16"/>
  <c r="AY457" i="16"/>
  <c r="N458" i="16"/>
  <c r="Q458" i="16"/>
  <c r="U458" i="16"/>
  <c r="AG458" i="16"/>
  <c r="AM458" i="16"/>
  <c r="AP458" i="16"/>
  <c r="AV458" i="16"/>
  <c r="AY458" i="16"/>
  <c r="N459" i="16"/>
  <c r="Q459" i="16"/>
  <c r="U459" i="16"/>
  <c r="AG459" i="16"/>
  <c r="AM459" i="16"/>
  <c r="AP459" i="16"/>
  <c r="AV459" i="16"/>
  <c r="AY459" i="16"/>
  <c r="N460" i="16"/>
  <c r="Q460" i="16"/>
  <c r="U460" i="16"/>
  <c r="AG460" i="16"/>
  <c r="AM460" i="16"/>
  <c r="AP460" i="16"/>
  <c r="AV460" i="16"/>
  <c r="AY460" i="16"/>
  <c r="N461" i="16"/>
  <c r="Q461" i="16"/>
  <c r="U461" i="16"/>
  <c r="AG461" i="16"/>
  <c r="AM461" i="16"/>
  <c r="AP461" i="16"/>
  <c r="AV461" i="16"/>
  <c r="AY461" i="16"/>
  <c r="N462" i="16"/>
  <c r="Q462" i="16"/>
  <c r="U462" i="16"/>
  <c r="AG462" i="16"/>
  <c r="AM462" i="16"/>
  <c r="AP462" i="16"/>
  <c r="AV462" i="16"/>
  <c r="AY462" i="16"/>
  <c r="N463" i="16"/>
  <c r="Q463" i="16"/>
  <c r="U463" i="16"/>
  <c r="AG463" i="16"/>
  <c r="AM463" i="16"/>
  <c r="AP463" i="16"/>
  <c r="AV463" i="16"/>
  <c r="AY463" i="16"/>
  <c r="N464" i="16"/>
  <c r="Q464" i="16"/>
  <c r="U464" i="16"/>
  <c r="AG464" i="16"/>
  <c r="AM464" i="16"/>
  <c r="AP464" i="16"/>
  <c r="AV464" i="16"/>
  <c r="AY464" i="16"/>
  <c r="N465" i="16"/>
  <c r="Q465" i="16"/>
  <c r="U465" i="16"/>
  <c r="AG465" i="16"/>
  <c r="AM465" i="16"/>
  <c r="AP465" i="16"/>
  <c r="AV465" i="16"/>
  <c r="AY465" i="16"/>
  <c r="N466" i="16"/>
  <c r="Q466" i="16"/>
  <c r="U466" i="16"/>
  <c r="AG466" i="16"/>
  <c r="AM466" i="16"/>
  <c r="AP466" i="16"/>
  <c r="AV466" i="16"/>
  <c r="AY466" i="16"/>
  <c r="N467" i="16"/>
  <c r="Q467" i="16"/>
  <c r="U467" i="16"/>
  <c r="AG467" i="16"/>
  <c r="AM467" i="16"/>
  <c r="AP467" i="16"/>
  <c r="AV467" i="16"/>
  <c r="AY467" i="16"/>
  <c r="N468" i="16"/>
  <c r="Q468" i="16"/>
  <c r="U468" i="16"/>
  <c r="AG468" i="16"/>
  <c r="AM468" i="16"/>
  <c r="AP468" i="16"/>
  <c r="AV468" i="16"/>
  <c r="AY468" i="16"/>
  <c r="N469" i="16"/>
  <c r="Q469" i="16"/>
  <c r="U469" i="16"/>
  <c r="AG469" i="16"/>
  <c r="AM469" i="16"/>
  <c r="AP469" i="16"/>
  <c r="AV469" i="16"/>
  <c r="AY469" i="16"/>
  <c r="N470" i="16"/>
  <c r="Q470" i="16"/>
  <c r="U470" i="16"/>
  <c r="AG470" i="16"/>
  <c r="AM470" i="16"/>
  <c r="AP470" i="16"/>
  <c r="AV470" i="16"/>
  <c r="AY470" i="16"/>
  <c r="N471" i="16"/>
  <c r="Q471" i="16"/>
  <c r="U471" i="16"/>
  <c r="AG471" i="16"/>
  <c r="AM471" i="16"/>
  <c r="AP471" i="16"/>
  <c r="AV471" i="16"/>
  <c r="AY471" i="16"/>
  <c r="N472" i="16"/>
  <c r="Q472" i="16"/>
  <c r="U472" i="16"/>
  <c r="AG472" i="16"/>
  <c r="AM472" i="16"/>
  <c r="AP472" i="16"/>
  <c r="AV472" i="16"/>
  <c r="AY472" i="16"/>
  <c r="N473" i="16"/>
  <c r="Q473" i="16"/>
  <c r="U473" i="16"/>
  <c r="AG473" i="16"/>
  <c r="AM473" i="16"/>
  <c r="AP473" i="16"/>
  <c r="AV473" i="16"/>
  <c r="AY473" i="16"/>
  <c r="N474" i="16"/>
  <c r="Q474" i="16"/>
  <c r="U474" i="16"/>
  <c r="AG474" i="16"/>
  <c r="AM474" i="16"/>
  <c r="AP474" i="16"/>
  <c r="AV474" i="16"/>
  <c r="AY474" i="16"/>
  <c r="N475" i="16"/>
  <c r="Q475" i="16"/>
  <c r="U475" i="16"/>
  <c r="AG475" i="16"/>
  <c r="AM475" i="16"/>
  <c r="AP475" i="16"/>
  <c r="AV475" i="16"/>
  <c r="AY475" i="16"/>
  <c r="N476" i="16"/>
  <c r="Q476" i="16"/>
  <c r="U476" i="16"/>
  <c r="AG476" i="16"/>
  <c r="AM476" i="16"/>
  <c r="AP476" i="16"/>
  <c r="AV476" i="16"/>
  <c r="AY476" i="16"/>
  <c r="N477" i="16"/>
  <c r="Q477" i="16"/>
  <c r="U477" i="16"/>
  <c r="AG477" i="16"/>
  <c r="AM477" i="16"/>
  <c r="AP477" i="16"/>
  <c r="AV477" i="16"/>
  <c r="AY477" i="16"/>
  <c r="N478" i="16"/>
  <c r="Q478" i="16"/>
  <c r="U478" i="16"/>
  <c r="AG478" i="16"/>
  <c r="AM478" i="16"/>
  <c r="AP478" i="16"/>
  <c r="AV478" i="16"/>
  <c r="AY478" i="16"/>
  <c r="N479" i="16"/>
  <c r="Q479" i="16"/>
  <c r="U479" i="16"/>
  <c r="AG479" i="16"/>
  <c r="AM479" i="16"/>
  <c r="AP479" i="16"/>
  <c r="AV479" i="16"/>
  <c r="AY479" i="16"/>
  <c r="N480" i="16"/>
  <c r="Q480" i="16"/>
  <c r="U480" i="16"/>
  <c r="AG480" i="16"/>
  <c r="AM480" i="16"/>
  <c r="AP480" i="16"/>
  <c r="AV480" i="16"/>
  <c r="AY480" i="16"/>
  <c r="N481" i="16"/>
  <c r="Q481" i="16"/>
  <c r="U481" i="16"/>
  <c r="AG481" i="16"/>
  <c r="AM481" i="16"/>
  <c r="AP481" i="16"/>
  <c r="AV481" i="16"/>
  <c r="AY481" i="16"/>
  <c r="N482" i="16"/>
  <c r="Q482" i="16"/>
  <c r="U482" i="16"/>
  <c r="AG482" i="16"/>
  <c r="AM482" i="16"/>
  <c r="AP482" i="16"/>
  <c r="AV482" i="16"/>
  <c r="AY482" i="16"/>
  <c r="N483" i="16"/>
  <c r="Q483" i="16"/>
  <c r="U483" i="16"/>
  <c r="AG483" i="16"/>
  <c r="AM483" i="16"/>
  <c r="AP483" i="16"/>
  <c r="AV483" i="16"/>
  <c r="AY483" i="16"/>
  <c r="N484" i="16"/>
  <c r="Q484" i="16"/>
  <c r="U484" i="16"/>
  <c r="AG484" i="16"/>
  <c r="AM484" i="16"/>
  <c r="AP484" i="16"/>
  <c r="AV484" i="16"/>
  <c r="AY484" i="16"/>
  <c r="N485" i="16"/>
  <c r="Q485" i="16"/>
  <c r="U485" i="16"/>
  <c r="AG485" i="16"/>
  <c r="AM485" i="16"/>
  <c r="AP485" i="16"/>
  <c r="AV485" i="16"/>
  <c r="AY485" i="16"/>
  <c r="N486" i="16"/>
  <c r="Q486" i="16"/>
  <c r="U486" i="16"/>
  <c r="AG486" i="16"/>
  <c r="AM486" i="16"/>
  <c r="AP486" i="16"/>
  <c r="AV486" i="16"/>
  <c r="AY486" i="16"/>
  <c r="N487" i="16"/>
  <c r="Q487" i="16"/>
  <c r="U487" i="16"/>
  <c r="AG487" i="16"/>
  <c r="AM487" i="16"/>
  <c r="AP487" i="16"/>
  <c r="AV487" i="16"/>
  <c r="AY487" i="16"/>
  <c r="N488" i="16"/>
  <c r="Q488" i="16"/>
  <c r="U488" i="16"/>
  <c r="AG488" i="16"/>
  <c r="AM488" i="16"/>
  <c r="AP488" i="16"/>
  <c r="AV488" i="16"/>
  <c r="AY488" i="16"/>
  <c r="N489" i="16"/>
  <c r="Q489" i="16"/>
  <c r="U489" i="16"/>
  <c r="AG489" i="16"/>
  <c r="AM489" i="16"/>
  <c r="AP489" i="16"/>
  <c r="AV489" i="16"/>
  <c r="AY489" i="16"/>
  <c r="N490" i="16"/>
  <c r="Q490" i="16"/>
  <c r="U490" i="16"/>
  <c r="AG490" i="16"/>
  <c r="AM490" i="16"/>
  <c r="AP490" i="16"/>
  <c r="AV490" i="16"/>
  <c r="AY490" i="16"/>
  <c r="N491" i="16"/>
  <c r="Q491" i="16"/>
  <c r="U491" i="16"/>
  <c r="AG491" i="16"/>
  <c r="AM491" i="16"/>
  <c r="AP491" i="16"/>
  <c r="AV491" i="16"/>
  <c r="AY491" i="16"/>
  <c r="N492" i="16"/>
  <c r="Q492" i="16"/>
  <c r="U492" i="16"/>
  <c r="AG492" i="16"/>
  <c r="AM492" i="16"/>
  <c r="AP492" i="16"/>
  <c r="AV492" i="16"/>
  <c r="AY492" i="16"/>
  <c r="N493" i="16"/>
  <c r="Q493" i="16"/>
  <c r="U493" i="16"/>
  <c r="AG493" i="16"/>
  <c r="AM493" i="16"/>
  <c r="AP493" i="16"/>
  <c r="AV493" i="16"/>
  <c r="AY493" i="16"/>
  <c r="N494" i="16"/>
  <c r="Q494" i="16"/>
  <c r="U494" i="16"/>
  <c r="AG494" i="16"/>
  <c r="AM494" i="16"/>
  <c r="AP494" i="16"/>
  <c r="AV494" i="16"/>
  <c r="AY494" i="16"/>
  <c r="N495" i="16"/>
  <c r="Q495" i="16"/>
  <c r="U495" i="16"/>
  <c r="AG495" i="16"/>
  <c r="AM495" i="16"/>
  <c r="AP495" i="16"/>
  <c r="AV495" i="16"/>
  <c r="AY495" i="16"/>
  <c r="N496" i="16"/>
  <c r="Q496" i="16"/>
  <c r="U496" i="16"/>
  <c r="AG496" i="16"/>
  <c r="AM496" i="16"/>
  <c r="AP496" i="16"/>
  <c r="AV496" i="16"/>
  <c r="AY496" i="16"/>
  <c r="N497" i="16"/>
  <c r="Q497" i="16"/>
  <c r="U497" i="16"/>
  <c r="AG497" i="16"/>
  <c r="AM497" i="16"/>
  <c r="AP497" i="16"/>
  <c r="AV497" i="16"/>
  <c r="AY497" i="16"/>
  <c r="N498" i="16"/>
  <c r="Q498" i="16"/>
  <c r="U498" i="16"/>
  <c r="AG498" i="16"/>
  <c r="AM498" i="16"/>
  <c r="AP498" i="16"/>
  <c r="AV498" i="16"/>
  <c r="AY498" i="16"/>
  <c r="N499" i="16"/>
  <c r="Q499" i="16"/>
  <c r="U499" i="16"/>
  <c r="AG499" i="16"/>
  <c r="AM499" i="16"/>
  <c r="AP499" i="16"/>
  <c r="AV499" i="16"/>
  <c r="AY499" i="16"/>
  <c r="N500" i="16"/>
  <c r="Q500" i="16"/>
  <c r="U500" i="16"/>
  <c r="AG500" i="16"/>
  <c r="AM500" i="16"/>
  <c r="AP500" i="16"/>
  <c r="AV500" i="16"/>
  <c r="AY500" i="16"/>
  <c r="N501" i="16"/>
  <c r="Q501" i="16"/>
  <c r="U501" i="16"/>
  <c r="AG501" i="16"/>
  <c r="AM501" i="16"/>
  <c r="AP501" i="16"/>
  <c r="AV501" i="16"/>
  <c r="AY501" i="16"/>
  <c r="N502" i="16"/>
  <c r="Q502" i="16"/>
  <c r="U502" i="16"/>
  <c r="AG502" i="16"/>
  <c r="AM502" i="16"/>
  <c r="AP502" i="16"/>
  <c r="AV502" i="16"/>
  <c r="AY502" i="16"/>
  <c r="N503" i="16"/>
  <c r="Q503" i="16"/>
  <c r="U503" i="16"/>
  <c r="AG503" i="16"/>
  <c r="AM503" i="16"/>
  <c r="AP503" i="16"/>
  <c r="AV503" i="16"/>
  <c r="AY503" i="16"/>
  <c r="N504" i="16"/>
  <c r="Q504" i="16"/>
  <c r="U504" i="16"/>
  <c r="AG504" i="16"/>
  <c r="AM504" i="16"/>
  <c r="AP504" i="16"/>
  <c r="AV504" i="16"/>
  <c r="AY504" i="16"/>
  <c r="N505" i="16"/>
  <c r="Q505" i="16"/>
  <c r="U505" i="16"/>
  <c r="AG505" i="16"/>
  <c r="AM505" i="16"/>
  <c r="AP505" i="16"/>
  <c r="AV505" i="16"/>
  <c r="AY505" i="16"/>
  <c r="N506" i="16"/>
  <c r="Q506" i="16"/>
  <c r="U506" i="16"/>
  <c r="AG506" i="16"/>
  <c r="AM506" i="16"/>
  <c r="AP506" i="16"/>
  <c r="AV506" i="16"/>
  <c r="AY506" i="16"/>
  <c r="N507" i="16"/>
  <c r="Q507" i="16"/>
  <c r="U507" i="16"/>
  <c r="AG507" i="16"/>
  <c r="AM507" i="16"/>
  <c r="AP507" i="16"/>
  <c r="AV507" i="16"/>
  <c r="AY507" i="16"/>
  <c r="N508" i="16"/>
  <c r="Q508" i="16"/>
  <c r="U508" i="16"/>
  <c r="AG508" i="16"/>
  <c r="AM508" i="16"/>
  <c r="AP508" i="16"/>
  <c r="AV508" i="16"/>
  <c r="AY508" i="16"/>
  <c r="N509" i="16"/>
  <c r="Q509" i="16"/>
  <c r="U509" i="16"/>
  <c r="AG509" i="16"/>
  <c r="AM509" i="16"/>
  <c r="AP509" i="16"/>
  <c r="AV509" i="16"/>
  <c r="AY509" i="16"/>
  <c r="N510" i="16"/>
  <c r="Q510" i="16"/>
  <c r="U510" i="16"/>
  <c r="AG510" i="16"/>
  <c r="AM510" i="16"/>
  <c r="AP510" i="16"/>
  <c r="AV510" i="16"/>
  <c r="AY510" i="16"/>
  <c r="N511" i="16"/>
  <c r="Q511" i="16"/>
  <c r="U511" i="16"/>
  <c r="AG511" i="16"/>
  <c r="AM511" i="16"/>
  <c r="AP511" i="16"/>
  <c r="AV511" i="16"/>
  <c r="AY511" i="16"/>
  <c r="N512" i="16"/>
  <c r="Q512" i="16"/>
  <c r="U512" i="16"/>
  <c r="AG512" i="16"/>
  <c r="AM512" i="16"/>
  <c r="AP512" i="16"/>
  <c r="AV512" i="16"/>
  <c r="AY512" i="16"/>
  <c r="N513" i="16"/>
  <c r="Q513" i="16"/>
  <c r="U513" i="16"/>
  <c r="AG513" i="16"/>
  <c r="AM513" i="16"/>
  <c r="AP513" i="16"/>
  <c r="AV513" i="16"/>
  <c r="AY513" i="16"/>
  <c r="N514" i="16"/>
  <c r="Q514" i="16"/>
  <c r="U514" i="16"/>
  <c r="AG514" i="16"/>
  <c r="AM514" i="16"/>
  <c r="AP514" i="16"/>
  <c r="AV514" i="16"/>
  <c r="AY514" i="16"/>
  <c r="N515" i="16"/>
  <c r="Q515" i="16"/>
  <c r="U515" i="16"/>
  <c r="AG515" i="16"/>
  <c r="AM515" i="16"/>
  <c r="AP515" i="16"/>
  <c r="AV515" i="16"/>
  <c r="AY515" i="16"/>
  <c r="N516" i="16"/>
  <c r="Q516" i="16"/>
  <c r="U516" i="16"/>
  <c r="AG516" i="16"/>
  <c r="AM516" i="16"/>
  <c r="AP516" i="16"/>
  <c r="AV516" i="16"/>
  <c r="AY516" i="16"/>
  <c r="N517" i="16"/>
  <c r="Q517" i="16"/>
  <c r="U517" i="16"/>
  <c r="AG517" i="16"/>
  <c r="AM517" i="16"/>
  <c r="AP517" i="16"/>
  <c r="AV517" i="16"/>
  <c r="AY517" i="16"/>
  <c r="N518" i="16"/>
  <c r="Q518" i="16"/>
  <c r="U518" i="16"/>
  <c r="AG518" i="16"/>
  <c r="AM518" i="16"/>
  <c r="AP518" i="16"/>
  <c r="AV518" i="16"/>
  <c r="AY518" i="16"/>
  <c r="N519" i="16"/>
  <c r="Q519" i="16"/>
  <c r="U519" i="16"/>
  <c r="AG519" i="16"/>
  <c r="AM519" i="16"/>
  <c r="AP519" i="16"/>
  <c r="AV519" i="16"/>
  <c r="AY519" i="16"/>
  <c r="N520" i="16"/>
  <c r="Q520" i="16"/>
  <c r="U520" i="16"/>
  <c r="AG520" i="16"/>
  <c r="AM520" i="16"/>
  <c r="AP520" i="16"/>
  <c r="AV520" i="16"/>
  <c r="AY520" i="16"/>
  <c r="N521" i="16"/>
  <c r="Q521" i="16"/>
  <c r="U521" i="16"/>
  <c r="AG521" i="16"/>
  <c r="AM521" i="16"/>
  <c r="AP521" i="16"/>
  <c r="AV521" i="16"/>
  <c r="AY521" i="16"/>
  <c r="N522" i="16"/>
  <c r="Q522" i="16"/>
  <c r="U522" i="16"/>
  <c r="AG522" i="16"/>
  <c r="AM522" i="16"/>
  <c r="AP522" i="16"/>
  <c r="AV522" i="16"/>
  <c r="AY522" i="16"/>
  <c r="N523" i="16"/>
  <c r="Q523" i="16"/>
  <c r="U523" i="16"/>
  <c r="AG523" i="16"/>
  <c r="AM523" i="16"/>
  <c r="AP523" i="16"/>
  <c r="AV523" i="16"/>
  <c r="AY523" i="16"/>
  <c r="N524" i="16"/>
  <c r="Q524" i="16"/>
  <c r="U524" i="16"/>
  <c r="AG524" i="16"/>
  <c r="AM524" i="16"/>
  <c r="AP524" i="16"/>
  <c r="AV524" i="16"/>
  <c r="AY524" i="16"/>
  <c r="N525" i="16"/>
  <c r="Q525" i="16"/>
  <c r="U525" i="16"/>
  <c r="AG525" i="16"/>
  <c r="AM525" i="16"/>
  <c r="AP525" i="16"/>
  <c r="AV525" i="16"/>
  <c r="AY525" i="16"/>
  <c r="N526" i="16"/>
  <c r="Q526" i="16"/>
  <c r="U526" i="16"/>
  <c r="AG526" i="16"/>
  <c r="AM526" i="16"/>
  <c r="AP526" i="16"/>
  <c r="AV526" i="16"/>
  <c r="AY526" i="16"/>
  <c r="N527" i="16"/>
  <c r="Q527" i="16"/>
  <c r="U527" i="16"/>
  <c r="AG527" i="16"/>
  <c r="AM527" i="16"/>
  <c r="AP527" i="16"/>
  <c r="AV527" i="16"/>
  <c r="AY527" i="16"/>
  <c r="N528" i="16"/>
  <c r="Q528" i="16"/>
  <c r="U528" i="16"/>
  <c r="AG528" i="16"/>
  <c r="AM528" i="16"/>
  <c r="AP528" i="16"/>
  <c r="AV528" i="16"/>
  <c r="AY528" i="16"/>
  <c r="N529" i="16"/>
  <c r="Q529" i="16"/>
  <c r="U529" i="16"/>
  <c r="AG529" i="16"/>
  <c r="AM529" i="16"/>
  <c r="AP529" i="16"/>
  <c r="AV529" i="16"/>
  <c r="AY529" i="16"/>
  <c r="N530" i="16"/>
  <c r="Q530" i="16"/>
  <c r="U530" i="16"/>
  <c r="AG530" i="16"/>
  <c r="AM530" i="16"/>
  <c r="AP530" i="16"/>
  <c r="AV530" i="16"/>
  <c r="AY530" i="16"/>
  <c r="N531" i="16"/>
  <c r="Q531" i="16"/>
  <c r="U531" i="16"/>
  <c r="AG531" i="16"/>
  <c r="AM531" i="16"/>
  <c r="AP531" i="16"/>
  <c r="AV531" i="16"/>
  <c r="AY531" i="16"/>
  <c r="N532" i="16"/>
  <c r="Q532" i="16"/>
  <c r="U532" i="16"/>
  <c r="AG532" i="16"/>
  <c r="AM532" i="16"/>
  <c r="AP532" i="16"/>
  <c r="AV532" i="16"/>
  <c r="AY532" i="16"/>
  <c r="N533" i="16"/>
  <c r="Q533" i="16"/>
  <c r="U533" i="16"/>
  <c r="AG533" i="16"/>
  <c r="AM533" i="16"/>
  <c r="AP533" i="16"/>
  <c r="AV533" i="16"/>
  <c r="AY533" i="16"/>
  <c r="N534" i="16"/>
  <c r="Q534" i="16"/>
  <c r="U534" i="16"/>
  <c r="AG534" i="16"/>
  <c r="AM534" i="16"/>
  <c r="AP534" i="16"/>
  <c r="AV534" i="16"/>
  <c r="AY534" i="16"/>
  <c r="N535" i="16"/>
  <c r="Q535" i="16"/>
  <c r="U535" i="16"/>
  <c r="AG535" i="16"/>
  <c r="AM535" i="16"/>
  <c r="AP535" i="16"/>
  <c r="AV535" i="16"/>
  <c r="AY535" i="16"/>
  <c r="N536" i="16"/>
  <c r="Q536" i="16"/>
  <c r="U536" i="16"/>
  <c r="AG536" i="16"/>
  <c r="AM536" i="16"/>
  <c r="AP536" i="16"/>
  <c r="AV536" i="16"/>
  <c r="AY536" i="16"/>
  <c r="N537" i="16"/>
  <c r="Q537" i="16"/>
  <c r="U537" i="16"/>
  <c r="AG537" i="16"/>
  <c r="AM537" i="16"/>
  <c r="AP537" i="16"/>
  <c r="AV537" i="16"/>
  <c r="AY537" i="16"/>
  <c r="N538" i="16"/>
  <c r="Q538" i="16"/>
  <c r="U538" i="16"/>
  <c r="AG538" i="16"/>
  <c r="AM538" i="16"/>
  <c r="AP538" i="16"/>
  <c r="AV538" i="16"/>
  <c r="AY538" i="16"/>
  <c r="N539" i="16"/>
  <c r="Q539" i="16"/>
  <c r="U539" i="16"/>
  <c r="AG539" i="16"/>
  <c r="AM539" i="16"/>
  <c r="AP539" i="16"/>
  <c r="AV539" i="16"/>
  <c r="AY539" i="16"/>
  <c r="N540" i="16"/>
  <c r="Q540" i="16"/>
  <c r="U540" i="16"/>
  <c r="AG540" i="16"/>
  <c r="AM540" i="16"/>
  <c r="AP540" i="16"/>
  <c r="AV540" i="16"/>
  <c r="AY540" i="16"/>
  <c r="N541" i="16"/>
  <c r="Q541" i="16"/>
  <c r="U541" i="16"/>
  <c r="AG541" i="16"/>
  <c r="AM541" i="16"/>
  <c r="AP541" i="16"/>
  <c r="AV541" i="16"/>
  <c r="AY541" i="16"/>
  <c r="N542" i="16"/>
  <c r="Q542" i="16"/>
  <c r="U542" i="16"/>
  <c r="AG542" i="16"/>
  <c r="AM542" i="16"/>
  <c r="AP542" i="16"/>
  <c r="AV542" i="16"/>
  <c r="AY542" i="16"/>
  <c r="N543" i="16"/>
  <c r="Q543" i="16"/>
  <c r="U543" i="16"/>
  <c r="AG543" i="16"/>
  <c r="AM543" i="16"/>
  <c r="AP543" i="16"/>
  <c r="AV543" i="16"/>
  <c r="AY543" i="16"/>
  <c r="N544" i="16"/>
  <c r="Q544" i="16"/>
  <c r="U544" i="16"/>
  <c r="AG544" i="16"/>
  <c r="AM544" i="16"/>
  <c r="AP544" i="16"/>
  <c r="AV544" i="16"/>
  <c r="AY544" i="16"/>
  <c r="N545" i="16"/>
  <c r="Q545" i="16"/>
  <c r="U545" i="16"/>
  <c r="AG545" i="16"/>
  <c r="AM545" i="16"/>
  <c r="AP545" i="16"/>
  <c r="AV545" i="16"/>
  <c r="AY545" i="16"/>
  <c r="N546" i="16"/>
  <c r="Q546" i="16"/>
  <c r="U546" i="16"/>
  <c r="AG546" i="16"/>
  <c r="AM546" i="16"/>
  <c r="AP546" i="16"/>
  <c r="AV546" i="16"/>
  <c r="AY546" i="16"/>
  <c r="N547" i="16"/>
  <c r="Q547" i="16"/>
  <c r="U547" i="16"/>
  <c r="AG547" i="16"/>
  <c r="AM547" i="16"/>
  <c r="AP547" i="16"/>
  <c r="AV547" i="16"/>
  <c r="AY547" i="16"/>
  <c r="N548" i="16"/>
  <c r="Q548" i="16"/>
  <c r="U548" i="16"/>
  <c r="AG548" i="16"/>
  <c r="AM548" i="16"/>
  <c r="AP548" i="16"/>
  <c r="AV548" i="16"/>
  <c r="AY548" i="16"/>
  <c r="N549" i="16"/>
  <c r="Q549" i="16"/>
  <c r="U549" i="16"/>
  <c r="AG549" i="16"/>
  <c r="AM549" i="16"/>
  <c r="AP549" i="16"/>
  <c r="AV549" i="16"/>
  <c r="AY549" i="16"/>
  <c r="N550" i="16"/>
  <c r="Q550" i="16"/>
  <c r="U550" i="16"/>
  <c r="AG550" i="16"/>
  <c r="AM550" i="16"/>
  <c r="AP550" i="16"/>
  <c r="AV550" i="16"/>
  <c r="AY550" i="16"/>
  <c r="N551" i="16"/>
  <c r="Q551" i="16"/>
  <c r="U551" i="16"/>
  <c r="AG551" i="16"/>
  <c r="AM551" i="16"/>
  <c r="AP551" i="16"/>
  <c r="AV551" i="16"/>
  <c r="AY551" i="16"/>
  <c r="N552" i="16"/>
  <c r="Q552" i="16"/>
  <c r="U552" i="16"/>
  <c r="AG552" i="16"/>
  <c r="AM552" i="16"/>
  <c r="AP552" i="16"/>
  <c r="AV552" i="16"/>
  <c r="AY552" i="16"/>
  <c r="N553" i="16"/>
  <c r="Q553" i="16"/>
  <c r="U553" i="16"/>
  <c r="AG553" i="16"/>
  <c r="AM553" i="16"/>
  <c r="AP553" i="16"/>
  <c r="AV553" i="16"/>
  <c r="AY553" i="16"/>
  <c r="N554" i="16"/>
  <c r="Q554" i="16"/>
  <c r="U554" i="16"/>
  <c r="AG554" i="16"/>
  <c r="AM554" i="16"/>
  <c r="AP554" i="16"/>
  <c r="AV554" i="16"/>
  <c r="AY554" i="16"/>
  <c r="N555" i="16"/>
  <c r="Q555" i="16"/>
  <c r="U555" i="16"/>
  <c r="AG555" i="16"/>
  <c r="AM555" i="16"/>
  <c r="AP555" i="16"/>
  <c r="AV555" i="16"/>
  <c r="AY555" i="16"/>
  <c r="N556" i="16"/>
  <c r="Q556" i="16"/>
  <c r="U556" i="16"/>
  <c r="AG556" i="16"/>
  <c r="AM556" i="16"/>
  <c r="AP556" i="16"/>
  <c r="AV556" i="16"/>
  <c r="AY556" i="16"/>
  <c r="N557" i="16"/>
  <c r="Q557" i="16"/>
  <c r="U557" i="16"/>
  <c r="AG557" i="16"/>
  <c r="AM557" i="16"/>
  <c r="AP557" i="16"/>
  <c r="AV557" i="16"/>
  <c r="AY557" i="16"/>
  <c r="N558" i="16"/>
  <c r="Q558" i="16"/>
  <c r="U558" i="16"/>
  <c r="AG558" i="16"/>
  <c r="AM558" i="16"/>
  <c r="AP558" i="16"/>
  <c r="AV558" i="16"/>
  <c r="AY558" i="16"/>
  <c r="N559" i="16"/>
  <c r="Q559" i="16"/>
  <c r="U559" i="16"/>
  <c r="AG559" i="16"/>
  <c r="AM559" i="16"/>
  <c r="AP559" i="16"/>
  <c r="AV559" i="16"/>
  <c r="AY559" i="16"/>
  <c r="N560" i="16"/>
  <c r="Q560" i="16"/>
  <c r="U560" i="16"/>
  <c r="AG560" i="16"/>
  <c r="AM560" i="16"/>
  <c r="AP560" i="16"/>
  <c r="AV560" i="16"/>
  <c r="AY560" i="16"/>
  <c r="N561" i="16"/>
  <c r="Q561" i="16"/>
  <c r="U561" i="16"/>
  <c r="AG561" i="16"/>
  <c r="AM561" i="16"/>
  <c r="AP561" i="16"/>
  <c r="AV561" i="16"/>
  <c r="AY561" i="16"/>
  <c r="N562" i="16"/>
  <c r="Q562" i="16"/>
  <c r="U562" i="16"/>
  <c r="AG562" i="16"/>
  <c r="AM562" i="16"/>
  <c r="AP562" i="16"/>
  <c r="AV562" i="16"/>
  <c r="AY562" i="16"/>
  <c r="N563" i="16"/>
  <c r="Q563" i="16"/>
  <c r="U563" i="16"/>
  <c r="AG563" i="16"/>
  <c r="AM563" i="16"/>
  <c r="AP563" i="16"/>
  <c r="AV563" i="16"/>
  <c r="AY563" i="16"/>
  <c r="N564" i="16"/>
  <c r="Q564" i="16"/>
  <c r="U564" i="16"/>
  <c r="AG564" i="16"/>
  <c r="AM564" i="16"/>
  <c r="AP564" i="16"/>
  <c r="AV564" i="16"/>
  <c r="AY564" i="16"/>
  <c r="N565" i="16"/>
  <c r="Q565" i="16"/>
  <c r="U565" i="16"/>
  <c r="AG565" i="16"/>
  <c r="AM565" i="16"/>
  <c r="AP565" i="16"/>
  <c r="AV565" i="16"/>
  <c r="AY565" i="16"/>
  <c r="N566" i="16"/>
  <c r="Q566" i="16"/>
  <c r="U566" i="16"/>
  <c r="AG566" i="16"/>
  <c r="AM566" i="16"/>
  <c r="AP566" i="16"/>
  <c r="AV566" i="16"/>
  <c r="AY566" i="16"/>
  <c r="N567" i="16"/>
  <c r="Q567" i="16"/>
  <c r="U567" i="16"/>
  <c r="AG567" i="16"/>
  <c r="AM567" i="16"/>
  <c r="AP567" i="16"/>
  <c r="AV567" i="16"/>
  <c r="AY567" i="16"/>
  <c r="N568" i="16"/>
  <c r="Q568" i="16"/>
  <c r="U568" i="16"/>
  <c r="AG568" i="16"/>
  <c r="AM568" i="16"/>
  <c r="AP568" i="16"/>
  <c r="AV568" i="16"/>
  <c r="AY568" i="16"/>
  <c r="N569" i="16"/>
  <c r="Q569" i="16"/>
  <c r="U569" i="16"/>
  <c r="AG569" i="16"/>
  <c r="AM569" i="16"/>
  <c r="AP569" i="16"/>
  <c r="AV569" i="16"/>
  <c r="AY569" i="16"/>
  <c r="N570" i="16"/>
  <c r="Q570" i="16"/>
  <c r="U570" i="16"/>
  <c r="AG570" i="16"/>
  <c r="AM570" i="16"/>
  <c r="AP570" i="16"/>
  <c r="AV570" i="16"/>
  <c r="AY570" i="16"/>
  <c r="N571" i="16"/>
  <c r="Q571" i="16"/>
  <c r="U571" i="16"/>
  <c r="AG571" i="16"/>
  <c r="AM571" i="16"/>
  <c r="AP571" i="16"/>
  <c r="AV571" i="16"/>
  <c r="AY571" i="16"/>
  <c r="N572" i="16"/>
  <c r="Q572" i="16"/>
  <c r="U572" i="16"/>
  <c r="AG572" i="16"/>
  <c r="AM572" i="16"/>
  <c r="AP572" i="16"/>
  <c r="AV572" i="16"/>
  <c r="AY572" i="16"/>
  <c r="N573" i="16"/>
  <c r="Q573" i="16"/>
  <c r="U573" i="16"/>
  <c r="AG573" i="16"/>
  <c r="AM573" i="16"/>
  <c r="AP573" i="16"/>
  <c r="AV573" i="16"/>
  <c r="AY573" i="16"/>
  <c r="N574" i="16"/>
  <c r="Q574" i="16"/>
  <c r="U574" i="16"/>
  <c r="AG574" i="16"/>
  <c r="AM574" i="16"/>
  <c r="AP574" i="16"/>
  <c r="AV574" i="16"/>
  <c r="AY574" i="16"/>
  <c r="N575" i="16"/>
  <c r="Q575" i="16"/>
  <c r="U575" i="16"/>
  <c r="AG575" i="16"/>
  <c r="AM575" i="16"/>
  <c r="AP575" i="16"/>
  <c r="AV575" i="16"/>
  <c r="AY575" i="16"/>
  <c r="N576" i="16"/>
  <c r="Q576" i="16"/>
  <c r="U576" i="16"/>
  <c r="AG576" i="16"/>
  <c r="AM576" i="16"/>
  <c r="AP576" i="16"/>
  <c r="AV576" i="16"/>
  <c r="AY576" i="16"/>
  <c r="N577" i="16"/>
  <c r="Q577" i="16"/>
  <c r="U577" i="16"/>
  <c r="AG577" i="16"/>
  <c r="AM577" i="16"/>
  <c r="AP577" i="16"/>
  <c r="AV577" i="16"/>
  <c r="AY577" i="16"/>
  <c r="N578" i="16"/>
  <c r="Q578" i="16"/>
  <c r="U578" i="16"/>
  <c r="AG578" i="16"/>
  <c r="AM578" i="16"/>
  <c r="AP578" i="16"/>
  <c r="AV578" i="16"/>
  <c r="AY578" i="16"/>
  <c r="N579" i="16"/>
  <c r="Q579" i="16"/>
  <c r="U579" i="16"/>
  <c r="AG579" i="16"/>
  <c r="AM579" i="16"/>
  <c r="AP579" i="16"/>
  <c r="AV579" i="16"/>
  <c r="AY579" i="16"/>
  <c r="N580" i="16"/>
  <c r="Q580" i="16"/>
  <c r="U580" i="16"/>
  <c r="AG580" i="16"/>
  <c r="AM580" i="16"/>
  <c r="AP580" i="16"/>
  <c r="AV580" i="16"/>
  <c r="AY580" i="16"/>
  <c r="N581" i="16"/>
  <c r="Q581" i="16"/>
  <c r="U581" i="16"/>
  <c r="AG581" i="16"/>
  <c r="AM581" i="16"/>
  <c r="AP581" i="16"/>
  <c r="AV581" i="16"/>
  <c r="AY581" i="16"/>
  <c r="N582" i="16"/>
  <c r="Q582" i="16"/>
  <c r="U582" i="16"/>
  <c r="AG582" i="16"/>
  <c r="AM582" i="16"/>
  <c r="AP582" i="16"/>
  <c r="AV582" i="16"/>
  <c r="AY582" i="16"/>
  <c r="N583" i="16"/>
  <c r="Q583" i="16"/>
  <c r="U583" i="16"/>
  <c r="AG583" i="16"/>
  <c r="AM583" i="16"/>
  <c r="AP583" i="16"/>
  <c r="AV583" i="16"/>
  <c r="AY583" i="16"/>
  <c r="N584" i="16"/>
  <c r="Q584" i="16"/>
  <c r="U584" i="16"/>
  <c r="AG584" i="16"/>
  <c r="AM584" i="16"/>
  <c r="AP584" i="16"/>
  <c r="AV584" i="16"/>
  <c r="AY584" i="16"/>
  <c r="N585" i="16"/>
  <c r="Q585" i="16"/>
  <c r="U585" i="16"/>
  <c r="AG585" i="16"/>
  <c r="AM585" i="16"/>
  <c r="AP585" i="16"/>
  <c r="AV585" i="16"/>
  <c r="AY585" i="16"/>
  <c r="N586" i="16"/>
  <c r="Q586" i="16"/>
  <c r="U586" i="16"/>
  <c r="AG586" i="16"/>
  <c r="AM586" i="16"/>
  <c r="AP586" i="16"/>
  <c r="AV586" i="16"/>
  <c r="AY586" i="16"/>
  <c r="N587" i="16"/>
  <c r="Q587" i="16"/>
  <c r="U587" i="16"/>
  <c r="AG587" i="16"/>
  <c r="AM587" i="16"/>
  <c r="AP587" i="16"/>
  <c r="AV587" i="16"/>
  <c r="AY587" i="16"/>
  <c r="N588" i="16"/>
  <c r="Q588" i="16"/>
  <c r="U588" i="16"/>
  <c r="AG588" i="16"/>
  <c r="AM588" i="16"/>
  <c r="AP588" i="16"/>
  <c r="AV588" i="16"/>
  <c r="AY588" i="16"/>
  <c r="N589" i="16"/>
  <c r="Q589" i="16"/>
  <c r="U589" i="16"/>
  <c r="AG589" i="16"/>
  <c r="AM589" i="16"/>
  <c r="AP589" i="16"/>
  <c r="AV589" i="16"/>
  <c r="AY589" i="16"/>
  <c r="N590" i="16"/>
  <c r="Q590" i="16"/>
  <c r="U590" i="16"/>
  <c r="AG590" i="16"/>
  <c r="AM590" i="16"/>
  <c r="AP590" i="16"/>
  <c r="AV590" i="16"/>
  <c r="AY590" i="16"/>
  <c r="N591" i="16"/>
  <c r="Q591" i="16"/>
  <c r="U591" i="16"/>
  <c r="AG591" i="16"/>
  <c r="AM591" i="16"/>
  <c r="AP591" i="16"/>
  <c r="AV591" i="16"/>
  <c r="AY591" i="16"/>
  <c r="N592" i="16"/>
  <c r="Q592" i="16"/>
  <c r="U592" i="16"/>
  <c r="AG592" i="16"/>
  <c r="AM592" i="16"/>
  <c r="AP592" i="16"/>
  <c r="AV592" i="16"/>
  <c r="AY592" i="16"/>
  <c r="N593" i="16"/>
  <c r="Q593" i="16"/>
  <c r="U593" i="16"/>
  <c r="AG593" i="16"/>
  <c r="AM593" i="16"/>
  <c r="AP593" i="16"/>
  <c r="AV593" i="16"/>
  <c r="AY593" i="16"/>
  <c r="N594" i="16"/>
  <c r="Q594" i="16"/>
  <c r="U594" i="16"/>
  <c r="AG594" i="16"/>
  <c r="AM594" i="16"/>
  <c r="AP594" i="16"/>
  <c r="AV594" i="16"/>
  <c r="AY594" i="16"/>
  <c r="N595" i="16"/>
  <c r="Q595" i="16"/>
  <c r="U595" i="16"/>
  <c r="AG595" i="16"/>
  <c r="AM595" i="16"/>
  <c r="AP595" i="16"/>
  <c r="AV595" i="16"/>
  <c r="AY595" i="16"/>
  <c r="N596" i="16"/>
  <c r="Q596" i="16"/>
  <c r="U596" i="16"/>
  <c r="AG596" i="16"/>
  <c r="AM596" i="16"/>
  <c r="AP596" i="16"/>
  <c r="AV596" i="16"/>
  <c r="AY596" i="16"/>
  <c r="N597" i="16"/>
  <c r="Q597" i="16"/>
  <c r="U597" i="16"/>
  <c r="AG597" i="16"/>
  <c r="AM597" i="16"/>
  <c r="AP597" i="16"/>
  <c r="AV597" i="16"/>
  <c r="AY597" i="16"/>
  <c r="N598" i="16"/>
  <c r="Q598" i="16"/>
  <c r="U598" i="16"/>
  <c r="AG598" i="16"/>
  <c r="AM598" i="16"/>
  <c r="AP598" i="16"/>
  <c r="AV598" i="16"/>
  <c r="AY598" i="16"/>
  <c r="N599" i="16"/>
  <c r="Q599" i="16"/>
  <c r="U599" i="16"/>
  <c r="AG599" i="16"/>
  <c r="AM599" i="16"/>
  <c r="AP599" i="16"/>
  <c r="AV599" i="16"/>
  <c r="AY599" i="16"/>
  <c r="N600" i="16"/>
  <c r="Q600" i="16"/>
  <c r="U600" i="16"/>
  <c r="AG600" i="16"/>
  <c r="AM600" i="16"/>
  <c r="AP600" i="16"/>
  <c r="AV600" i="16"/>
  <c r="AY600" i="16"/>
  <c r="N601" i="16"/>
  <c r="Q601" i="16"/>
  <c r="U601" i="16"/>
  <c r="AG601" i="16"/>
  <c r="AM601" i="16"/>
  <c r="AP601" i="16"/>
  <c r="AV601" i="16"/>
  <c r="AY601" i="16"/>
  <c r="N602" i="16"/>
  <c r="Q602" i="16"/>
  <c r="U602" i="16"/>
  <c r="AG602" i="16"/>
  <c r="AM602" i="16"/>
  <c r="AP602" i="16"/>
  <c r="AV602" i="16"/>
  <c r="AY602" i="16"/>
  <c r="N603" i="16"/>
  <c r="Q603" i="16"/>
  <c r="U603" i="16"/>
  <c r="AG603" i="16"/>
  <c r="AM603" i="16"/>
  <c r="AP603" i="16"/>
  <c r="AV603" i="16"/>
  <c r="AY603" i="16"/>
  <c r="N604" i="16"/>
  <c r="Q604" i="16"/>
  <c r="U604" i="16"/>
  <c r="AG604" i="16"/>
  <c r="AM604" i="16"/>
  <c r="AP604" i="16"/>
  <c r="AV604" i="16"/>
  <c r="AY604" i="16"/>
  <c r="N605" i="16"/>
  <c r="Q605" i="16"/>
  <c r="U605" i="16"/>
  <c r="AG605" i="16"/>
  <c r="AM605" i="16"/>
  <c r="AP605" i="16"/>
  <c r="AV605" i="16"/>
  <c r="AY605" i="16"/>
  <c r="N606" i="16"/>
  <c r="Q606" i="16"/>
  <c r="U606" i="16"/>
  <c r="AG606" i="16"/>
  <c r="AM606" i="16"/>
  <c r="AP606" i="16"/>
  <c r="AV606" i="16"/>
  <c r="AY606" i="16"/>
  <c r="N607" i="16"/>
  <c r="Q607" i="16"/>
  <c r="U607" i="16"/>
  <c r="AG607" i="16"/>
  <c r="AM607" i="16"/>
  <c r="AP607" i="16"/>
  <c r="AV607" i="16"/>
  <c r="AY607" i="16"/>
  <c r="N608" i="16"/>
  <c r="Q608" i="16"/>
  <c r="U608" i="16"/>
  <c r="AG608" i="16"/>
  <c r="AM608" i="16"/>
  <c r="AP608" i="16"/>
  <c r="AV608" i="16"/>
  <c r="AY608" i="16"/>
  <c r="N609" i="16"/>
  <c r="Q609" i="16"/>
  <c r="U609" i="16"/>
  <c r="AG609" i="16"/>
  <c r="AM609" i="16"/>
  <c r="AP609" i="16"/>
  <c r="AV609" i="16"/>
  <c r="AY609" i="16"/>
  <c r="N610" i="16"/>
  <c r="Q610" i="16"/>
  <c r="U610" i="16"/>
  <c r="AG610" i="16"/>
  <c r="AM610" i="16"/>
  <c r="AP610" i="16"/>
  <c r="AV610" i="16"/>
  <c r="AY610" i="16"/>
  <c r="N611" i="16"/>
  <c r="Q611" i="16"/>
  <c r="U611" i="16"/>
  <c r="AG611" i="16"/>
  <c r="AM611" i="16"/>
  <c r="AP611" i="16"/>
  <c r="AV611" i="16"/>
  <c r="AY611" i="16"/>
  <c r="N612" i="16"/>
  <c r="Q612" i="16"/>
  <c r="U612" i="16"/>
  <c r="AG612" i="16"/>
  <c r="AM612" i="16"/>
  <c r="AP612" i="16"/>
  <c r="AV612" i="16"/>
  <c r="AY612" i="16"/>
  <c r="N613" i="16"/>
  <c r="Q613" i="16"/>
  <c r="U613" i="16"/>
  <c r="AG613" i="16"/>
  <c r="AM613" i="16"/>
  <c r="AP613" i="16"/>
  <c r="AV613" i="16"/>
  <c r="AY613" i="16"/>
  <c r="N614" i="16"/>
  <c r="Q614" i="16"/>
  <c r="U614" i="16"/>
  <c r="AG614" i="16"/>
  <c r="AM614" i="16"/>
  <c r="AP614" i="16"/>
  <c r="AV614" i="16"/>
  <c r="AY614" i="16"/>
  <c r="N615" i="16"/>
  <c r="Q615" i="16"/>
  <c r="U615" i="16"/>
  <c r="AG615" i="16"/>
  <c r="AM615" i="16"/>
  <c r="AP615" i="16"/>
  <c r="AV615" i="16"/>
  <c r="AY615" i="16"/>
  <c r="N616" i="16"/>
  <c r="Q616" i="16"/>
  <c r="U616" i="16"/>
  <c r="AG616" i="16"/>
  <c r="AM616" i="16"/>
  <c r="AP616" i="16"/>
  <c r="AV616" i="16"/>
  <c r="AY616" i="16"/>
  <c r="N617" i="16"/>
  <c r="Q617" i="16"/>
  <c r="U617" i="16"/>
  <c r="AG617" i="16"/>
  <c r="AM617" i="16"/>
  <c r="AP617" i="16"/>
  <c r="AV617" i="16"/>
  <c r="AY617" i="16"/>
  <c r="N618" i="16"/>
  <c r="Q618" i="16"/>
  <c r="U618" i="16"/>
  <c r="AG618" i="16"/>
  <c r="AM618" i="16"/>
  <c r="AP618" i="16"/>
  <c r="AV618" i="16"/>
  <c r="AY618" i="16"/>
  <c r="N619" i="16"/>
  <c r="Q619" i="16"/>
  <c r="U619" i="16"/>
  <c r="AG619" i="16"/>
  <c r="AM619" i="16"/>
  <c r="AP619" i="16"/>
  <c r="AV619" i="16"/>
  <c r="AY619" i="16"/>
  <c r="N620" i="16"/>
  <c r="Q620" i="16"/>
  <c r="U620" i="16"/>
  <c r="AG620" i="16"/>
  <c r="AM620" i="16"/>
  <c r="AP620" i="16"/>
  <c r="AV620" i="16"/>
  <c r="AY620" i="16"/>
  <c r="N621" i="16"/>
  <c r="Q621" i="16"/>
  <c r="U621" i="16"/>
  <c r="AG621" i="16"/>
  <c r="AM621" i="16"/>
  <c r="AP621" i="16"/>
  <c r="AV621" i="16"/>
  <c r="AY621" i="16"/>
  <c r="N622" i="16"/>
  <c r="Q622" i="16"/>
  <c r="U622" i="16"/>
  <c r="AG622" i="16"/>
  <c r="AM622" i="16"/>
  <c r="AP622" i="16"/>
  <c r="AV622" i="16"/>
  <c r="AY622" i="16"/>
  <c r="N623" i="16"/>
  <c r="Q623" i="16"/>
  <c r="U623" i="16"/>
  <c r="AG623" i="16"/>
  <c r="AM623" i="16"/>
  <c r="AP623" i="16"/>
  <c r="AV623" i="16"/>
  <c r="AY623" i="16"/>
  <c r="N624" i="16"/>
  <c r="Q624" i="16"/>
  <c r="U624" i="16"/>
  <c r="AG624" i="16"/>
  <c r="AM624" i="16"/>
  <c r="AP624" i="16"/>
  <c r="AV624" i="16"/>
  <c r="AY624" i="16"/>
  <c r="N625" i="16"/>
  <c r="Q625" i="16"/>
  <c r="U625" i="16"/>
  <c r="AG625" i="16"/>
  <c r="AM625" i="16"/>
  <c r="AP625" i="16"/>
  <c r="AV625" i="16"/>
  <c r="AY625" i="16"/>
  <c r="N626" i="16"/>
  <c r="Q626" i="16"/>
  <c r="U626" i="16"/>
  <c r="AG626" i="16"/>
  <c r="AM626" i="16"/>
  <c r="AP626" i="16"/>
  <c r="AV626" i="16"/>
  <c r="AY626" i="16"/>
  <c r="N627" i="16"/>
  <c r="Q627" i="16"/>
  <c r="U627" i="16"/>
  <c r="AG627" i="16"/>
  <c r="AM627" i="16"/>
  <c r="AP627" i="16"/>
  <c r="AV627" i="16"/>
  <c r="AY627" i="16"/>
  <c r="N628" i="16"/>
  <c r="Q628" i="16"/>
  <c r="U628" i="16"/>
  <c r="AG628" i="16"/>
  <c r="AM628" i="16"/>
  <c r="AP628" i="16"/>
  <c r="AV628" i="16"/>
  <c r="AY628" i="16"/>
  <c r="N629" i="16"/>
  <c r="Q629" i="16"/>
  <c r="U629" i="16"/>
  <c r="AG629" i="16"/>
  <c r="AM629" i="16"/>
  <c r="AP629" i="16"/>
  <c r="AV629" i="16"/>
  <c r="AY629" i="16"/>
  <c r="N630" i="16"/>
  <c r="Q630" i="16"/>
  <c r="U630" i="16"/>
  <c r="AG630" i="16"/>
  <c r="AM630" i="16"/>
  <c r="AP630" i="16"/>
  <c r="AV630" i="16"/>
  <c r="AY630" i="16"/>
  <c r="N631" i="16"/>
  <c r="Q631" i="16"/>
  <c r="U631" i="16"/>
  <c r="AG631" i="16"/>
  <c r="AM631" i="16"/>
  <c r="AP631" i="16"/>
  <c r="AV631" i="16"/>
  <c r="AY631" i="16"/>
  <c r="N632" i="16"/>
  <c r="Q632" i="16"/>
  <c r="U632" i="16"/>
  <c r="AG632" i="16"/>
  <c r="AM632" i="16"/>
  <c r="AP632" i="16"/>
  <c r="AV632" i="16"/>
  <c r="AY632" i="16"/>
  <c r="N633" i="16"/>
  <c r="Q633" i="16"/>
  <c r="U633" i="16"/>
  <c r="AG633" i="16"/>
  <c r="AM633" i="16"/>
  <c r="AP633" i="16"/>
  <c r="AV633" i="16"/>
  <c r="AY633" i="16"/>
  <c r="N634" i="16"/>
  <c r="Q634" i="16"/>
  <c r="U634" i="16"/>
  <c r="AG634" i="16"/>
  <c r="AM634" i="16"/>
  <c r="AP634" i="16"/>
  <c r="AV634" i="16"/>
  <c r="AY634" i="16"/>
  <c r="N635" i="16"/>
  <c r="Q635" i="16"/>
  <c r="U635" i="16"/>
  <c r="AG635" i="16"/>
  <c r="AM635" i="16"/>
  <c r="AP635" i="16"/>
  <c r="AV635" i="16"/>
  <c r="AY635" i="16"/>
  <c r="N636" i="16"/>
  <c r="Q636" i="16"/>
  <c r="U636" i="16"/>
  <c r="AG636" i="16"/>
  <c r="AM636" i="16"/>
  <c r="AP636" i="16"/>
  <c r="AV636" i="16"/>
  <c r="AY636" i="16"/>
  <c r="G27" i="13"/>
  <c r="G28" i="13" s="1"/>
  <c r="G6" i="13"/>
  <c r="G7" i="13" s="1"/>
  <c r="G15" i="13"/>
  <c r="G16" i="13"/>
  <c r="E9" i="15"/>
  <c r="C9" i="15"/>
  <c r="G31" i="13"/>
  <c r="H31" i="13" s="1"/>
  <c r="G32" i="13"/>
  <c r="D6" i="15"/>
  <c r="E6" i="15"/>
  <c r="F6" i="15"/>
  <c r="G6" i="15"/>
  <c r="C6" i="15"/>
  <c r="D10" i="14"/>
  <c r="D8" i="14"/>
  <c r="D6" i="14"/>
  <c r="D4" i="14"/>
  <c r="B29" i="14"/>
  <c r="J11" i="14"/>
  <c r="J10" i="14"/>
  <c r="J9" i="14"/>
  <c r="J8" i="14"/>
  <c r="J7" i="14"/>
  <c r="J6" i="14"/>
  <c r="J5" i="14"/>
  <c r="J4" i="14"/>
  <c r="Y21" i="13"/>
  <c r="AA21" i="13" s="1"/>
  <c r="V21" i="13"/>
  <c r="X21" i="13" s="1"/>
  <c r="S21" i="13"/>
  <c r="U21" i="13" s="1"/>
  <c r="R21" i="13"/>
  <c r="D26" i="12"/>
  <c r="J29" i="12"/>
  <c r="L20" i="12" s="1"/>
  <c r="J26" i="12"/>
  <c r="D39" i="12"/>
  <c r="D38" i="12"/>
  <c r="D37" i="12"/>
  <c r="D35" i="12"/>
  <c r="D36" i="12" s="1"/>
  <c r="H60" i="13"/>
  <c r="H59" i="13"/>
  <c r="H58" i="13"/>
  <c r="H54" i="13"/>
  <c r="H53" i="13"/>
  <c r="H52" i="13"/>
  <c r="H45" i="13"/>
  <c r="H44" i="13"/>
  <c r="I44" i="13" s="1"/>
  <c r="H43" i="13"/>
  <c r="H48" i="13"/>
  <c r="H47" i="13"/>
  <c r="H46" i="13"/>
  <c r="M63" i="13"/>
  <c r="M62" i="13"/>
  <c r="J27" i="12"/>
  <c r="D27" i="12"/>
  <c r="D28" i="12"/>
  <c r="H32" i="13"/>
  <c r="H30" i="13"/>
  <c r="H35" i="13"/>
  <c r="H34" i="13"/>
  <c r="H33" i="13"/>
  <c r="J24" i="12"/>
  <c r="J25" i="12" s="1"/>
  <c r="J28" i="12"/>
  <c r="L19" i="12" s="1"/>
  <c r="J6" i="12"/>
  <c r="AA36" i="13"/>
  <c r="X36" i="13"/>
  <c r="U36" i="13"/>
  <c r="R36" i="13"/>
  <c r="AA30" i="13"/>
  <c r="X30" i="13"/>
  <c r="U30" i="13"/>
  <c r="R30" i="13"/>
  <c r="AA9" i="13"/>
  <c r="X9" i="13"/>
  <c r="U9" i="13"/>
  <c r="R9" i="13"/>
  <c r="P6" i="13"/>
  <c r="Y18" i="13"/>
  <c r="Y15" i="13"/>
  <c r="V18" i="13"/>
  <c r="V15" i="13"/>
  <c r="S18" i="13"/>
  <c r="S15" i="13"/>
  <c r="F19" i="12"/>
  <c r="F11" i="12"/>
  <c r="D39" i="18" l="1"/>
  <c r="P36" i="18"/>
  <c r="P37" i="18" s="1"/>
  <c r="T38" i="18"/>
  <c r="T39" i="18" s="1"/>
  <c r="R36" i="18"/>
  <c r="R37" i="18" s="1"/>
  <c r="J36" i="18"/>
  <c r="J37" i="18" s="1"/>
  <c r="L36" i="18"/>
  <c r="L37" i="18" s="1"/>
  <c r="N38" i="18"/>
  <c r="N39" i="18" s="1"/>
  <c r="D40" i="12"/>
  <c r="G39" i="12" s="1"/>
  <c r="D41" i="12"/>
  <c r="F26" i="12"/>
  <c r="I45" i="13"/>
  <c r="J45" i="13" s="1"/>
  <c r="M45" i="13" s="1"/>
  <c r="I43" i="13"/>
  <c r="J43" i="13" s="1"/>
  <c r="M43" i="13" s="1"/>
  <c r="D12" i="14"/>
  <c r="E25" i="13"/>
  <c r="E20" i="13"/>
  <c r="E15" i="13"/>
  <c r="E34" i="13"/>
  <c r="E8" i="13"/>
  <c r="E26" i="13"/>
  <c r="E12" i="13"/>
  <c r="D10" i="17"/>
  <c r="E10" i="17"/>
  <c r="G10" i="17"/>
  <c r="F10" i="17"/>
  <c r="C10" i="17"/>
  <c r="H5" i="17"/>
  <c r="B10" i="17" s="1"/>
  <c r="G8" i="13"/>
  <c r="H8" i="13" s="1"/>
  <c r="H18" i="13"/>
  <c r="G19" i="13"/>
  <c r="H19" i="13" s="1"/>
  <c r="H15" i="13"/>
  <c r="B9" i="15"/>
  <c r="E10" i="15" s="1"/>
  <c r="C28" i="14"/>
  <c r="C27" i="14"/>
  <c r="G22" i="13"/>
  <c r="H21" i="13"/>
  <c r="J44" i="13"/>
  <c r="M44" i="13" s="1"/>
  <c r="I61" i="13"/>
  <c r="J61" i="13" s="1"/>
  <c r="F39" i="12"/>
  <c r="L6" i="12"/>
  <c r="D24" i="12"/>
  <c r="F35" i="12"/>
  <c r="F37" i="12"/>
  <c r="F38" i="12"/>
  <c r="G41" i="13"/>
  <c r="H40" i="13"/>
  <c r="I40" i="13" s="1"/>
  <c r="N40" i="13" s="1"/>
  <c r="E40" i="13" s="1"/>
  <c r="G66" i="13"/>
  <c r="H66" i="13" s="1"/>
  <c r="I66" i="13" s="1"/>
  <c r="J66" i="13" s="1"/>
  <c r="M66" i="13" s="1"/>
  <c r="G65" i="13"/>
  <c r="H65" i="13" s="1"/>
  <c r="I65" i="13" s="1"/>
  <c r="J65" i="13" s="1"/>
  <c r="M65" i="13" s="1"/>
  <c r="H64" i="13"/>
  <c r="I64" i="13" s="1"/>
  <c r="J64" i="13" s="1"/>
  <c r="M64" i="13" s="1"/>
  <c r="G51" i="13"/>
  <c r="H51" i="13" s="1"/>
  <c r="G50" i="13"/>
  <c r="H50" i="13" s="1"/>
  <c r="H49" i="13"/>
  <c r="G39" i="13"/>
  <c r="H39" i="13" s="1"/>
  <c r="G38" i="13"/>
  <c r="H38" i="13" s="1"/>
  <c r="H37" i="13"/>
  <c r="H57" i="13"/>
  <c r="H56" i="13"/>
  <c r="H55" i="13"/>
  <c r="D29" i="12"/>
  <c r="L17" i="12"/>
  <c r="L18" i="12"/>
  <c r="L11" i="12"/>
  <c r="L7" i="12"/>
  <c r="H7" i="13"/>
  <c r="H6" i="13"/>
  <c r="G29" i="13"/>
  <c r="H29" i="13" s="1"/>
  <c r="H28" i="13"/>
  <c r="H27" i="13"/>
  <c r="H25" i="13"/>
  <c r="G26" i="13"/>
  <c r="H26" i="13" s="1"/>
  <c r="F28" i="12"/>
  <c r="F27" i="12"/>
  <c r="L16" i="12"/>
  <c r="L13" i="12"/>
  <c r="L9" i="12"/>
  <c r="L15" i="12"/>
  <c r="L12" i="12"/>
  <c r="L8" i="12"/>
  <c r="L14" i="12"/>
  <c r="L10" i="12"/>
  <c r="X18" i="13"/>
  <c r="R12" i="13"/>
  <c r="AA18" i="13"/>
  <c r="X12" i="13"/>
  <c r="U6" i="13"/>
  <c r="X6" i="13"/>
  <c r="R33" i="13"/>
  <c r="R15" i="13"/>
  <c r="R18" i="13"/>
  <c r="AA12" i="13"/>
  <c r="U15" i="13"/>
  <c r="U18" i="13"/>
  <c r="AA15" i="13"/>
  <c r="X15" i="13"/>
  <c r="X27" i="13"/>
  <c r="AA6" i="13"/>
  <c r="R6" i="13"/>
  <c r="V36" i="18" l="1"/>
  <c r="V38" i="18"/>
  <c r="E29" i="13"/>
  <c r="E30" i="13"/>
  <c r="G38" i="12"/>
  <c r="M14" i="12"/>
  <c r="I26" i="13"/>
  <c r="J26" i="13" s="1"/>
  <c r="M26" i="13" s="1"/>
  <c r="D25" i="12"/>
  <c r="D30" i="12" s="1"/>
  <c r="M10" i="12"/>
  <c r="E22" i="13"/>
  <c r="E32" i="13"/>
  <c r="E28" i="13"/>
  <c r="E7" i="13"/>
  <c r="E27" i="13"/>
  <c r="E16" i="13"/>
  <c r="E6" i="13"/>
  <c r="E21" i="13"/>
  <c r="E19" i="13"/>
  <c r="E13" i="13"/>
  <c r="E31" i="13"/>
  <c r="E35" i="13"/>
  <c r="E14" i="13"/>
  <c r="E33" i="13"/>
  <c r="E17" i="13"/>
  <c r="E18" i="13"/>
  <c r="E23" i="13"/>
  <c r="D10" i="15"/>
  <c r="F10" i="15"/>
  <c r="G10" i="15"/>
  <c r="H10" i="15"/>
  <c r="I10" i="15"/>
  <c r="J10" i="15"/>
  <c r="K10" i="15"/>
  <c r="L10" i="15"/>
  <c r="C10" i="15"/>
  <c r="E10" i="14"/>
  <c r="E8" i="14"/>
  <c r="E6" i="14"/>
  <c r="E4" i="14"/>
  <c r="F10" i="14"/>
  <c r="F8" i="14"/>
  <c r="F6" i="14"/>
  <c r="F4" i="14"/>
  <c r="F12" i="14" s="1"/>
  <c r="K3" i="13"/>
  <c r="L3" i="13"/>
  <c r="G23" i="13"/>
  <c r="H23" i="13" s="1"/>
  <c r="H22" i="13"/>
  <c r="F41" i="12"/>
  <c r="K61" i="13"/>
  <c r="G37" i="12"/>
  <c r="J31" i="12" s="1"/>
  <c r="G28" i="12"/>
  <c r="G27" i="12"/>
  <c r="G26" i="12"/>
  <c r="F24" i="12"/>
  <c r="F30" i="12" s="1"/>
  <c r="G42" i="13"/>
  <c r="H42" i="13" s="1"/>
  <c r="I42" i="13" s="1"/>
  <c r="N42" i="13" s="1"/>
  <c r="E42" i="13" s="1"/>
  <c r="H41" i="13"/>
  <c r="I41" i="13" s="1"/>
  <c r="N41" i="13" s="1"/>
  <c r="E41" i="13" s="1"/>
  <c r="M21" i="12"/>
  <c r="M17" i="12"/>
  <c r="I25" i="13"/>
  <c r="G17" i="13"/>
  <c r="H17" i="13" s="1"/>
  <c r="H16" i="13"/>
  <c r="M6" i="12"/>
  <c r="AA33" i="13"/>
  <c r="U27" i="13"/>
  <c r="R27" i="13"/>
  <c r="U12" i="13"/>
  <c r="AA27" i="13"/>
  <c r="X33" i="13"/>
  <c r="U33" i="13"/>
  <c r="K46" i="13" l="1"/>
  <c r="L46" i="13" s="1"/>
  <c r="K47" i="13"/>
  <c r="L47" i="13" s="1"/>
  <c r="K48" i="13"/>
  <c r="L48" i="13" s="1"/>
  <c r="K37" i="13"/>
  <c r="K38" i="13"/>
  <c r="L38" i="13" s="1"/>
  <c r="K39" i="13"/>
  <c r="L39" i="13" s="1"/>
  <c r="K49" i="13"/>
  <c r="L49" i="13" s="1"/>
  <c r="K50" i="13"/>
  <c r="L50" i="13" s="1"/>
  <c r="K51" i="13"/>
  <c r="L51" i="13" s="1"/>
  <c r="I46" i="13"/>
  <c r="J46" i="13" s="1"/>
  <c r="I47" i="13"/>
  <c r="J47" i="13" s="1"/>
  <c r="I48" i="13"/>
  <c r="J48" i="13" s="1"/>
  <c r="I37" i="13"/>
  <c r="I38" i="13"/>
  <c r="J38" i="13" s="1"/>
  <c r="I39" i="13"/>
  <c r="J39" i="13" s="1"/>
  <c r="I49" i="13"/>
  <c r="J49" i="13" s="1"/>
  <c r="I50" i="13"/>
  <c r="J50" i="13" s="1"/>
  <c r="I51" i="13"/>
  <c r="J51" i="13" s="1"/>
  <c r="G18" i="15"/>
  <c r="G12" i="13" s="1"/>
  <c r="H18" i="15"/>
  <c r="E12" i="14"/>
  <c r="L2" i="13"/>
  <c r="K60" i="13"/>
  <c r="L60" i="13" s="1"/>
  <c r="K59" i="13"/>
  <c r="L59" i="13" s="1"/>
  <c r="K58" i="13"/>
  <c r="L58" i="13" s="1"/>
  <c r="K57" i="13"/>
  <c r="L57" i="13" s="1"/>
  <c r="K56" i="13"/>
  <c r="L56" i="13" s="1"/>
  <c r="K55" i="13"/>
  <c r="L55" i="13" s="1"/>
  <c r="K54" i="13"/>
  <c r="L54" i="13" s="1"/>
  <c r="K53" i="13"/>
  <c r="L53" i="13" s="1"/>
  <c r="K52" i="13"/>
  <c r="L52" i="13" s="1"/>
  <c r="L37" i="13"/>
  <c r="I60" i="13"/>
  <c r="J60" i="13" s="1"/>
  <c r="I59" i="13"/>
  <c r="J59" i="13" s="1"/>
  <c r="I58" i="13"/>
  <c r="J58" i="13" s="1"/>
  <c r="I57" i="13"/>
  <c r="J57" i="13" s="1"/>
  <c r="I56" i="13"/>
  <c r="J56" i="13" s="1"/>
  <c r="I55" i="13"/>
  <c r="J55" i="13" s="1"/>
  <c r="I54" i="13"/>
  <c r="J54" i="13" s="1"/>
  <c r="I53" i="13"/>
  <c r="J53" i="13" s="1"/>
  <c r="I52" i="13"/>
  <c r="J52" i="13" s="1"/>
  <c r="J37" i="13"/>
  <c r="M49" i="13"/>
  <c r="J42" i="13"/>
  <c r="J41" i="13"/>
  <c r="J40" i="13"/>
  <c r="L61" i="13"/>
  <c r="M61" i="13" s="1"/>
  <c r="J25" i="13"/>
  <c r="M25" i="13" s="1"/>
  <c r="K33" i="13" l="1"/>
  <c r="K34" i="13"/>
  <c r="K35" i="13"/>
  <c r="K30" i="13"/>
  <c r="K32" i="13"/>
  <c r="K31" i="13"/>
  <c r="K20" i="13"/>
  <c r="K27" i="13"/>
  <c r="K28" i="13"/>
  <c r="K29" i="13"/>
  <c r="K6" i="13"/>
  <c r="I6" i="13" s="1"/>
  <c r="K7" i="13"/>
  <c r="K21" i="13"/>
  <c r="K15" i="13"/>
  <c r="K19" i="13"/>
  <c r="K18" i="13"/>
  <c r="K8" i="13"/>
  <c r="K16" i="13"/>
  <c r="K17" i="13"/>
  <c r="K22" i="13"/>
  <c r="K23" i="13"/>
  <c r="G13" i="13"/>
  <c r="H13" i="13" s="1"/>
  <c r="I13" i="13" s="1"/>
  <c r="J13" i="13" s="1"/>
  <c r="M13" i="13" s="1"/>
  <c r="G14" i="13"/>
  <c r="H14" i="13" s="1"/>
  <c r="I14" i="13" s="1"/>
  <c r="J14" i="13" s="1"/>
  <c r="M14" i="13" s="1"/>
  <c r="H12" i="13"/>
  <c r="I12" i="13" s="1"/>
  <c r="J12" i="13" s="1"/>
  <c r="M12" i="13" s="1"/>
  <c r="M46" i="13"/>
  <c r="M52" i="13"/>
  <c r="M38" i="13"/>
  <c r="M59" i="13"/>
  <c r="M48" i="13"/>
  <c r="M47" i="13"/>
  <c r="M53" i="13"/>
  <c r="M42" i="13"/>
  <c r="M60" i="13"/>
  <c r="M41" i="13"/>
  <c r="M39" i="13"/>
  <c r="M50" i="13"/>
  <c r="M54" i="13"/>
  <c r="M51" i="13"/>
  <c r="M56" i="13"/>
  <c r="M58" i="13"/>
  <c r="M37" i="13"/>
  <c r="M57" i="13"/>
  <c r="M55" i="13"/>
  <c r="N11" i="13"/>
  <c r="I11" i="13" s="1"/>
  <c r="J11" i="13" s="1"/>
  <c r="M11" i="13" s="1"/>
  <c r="E10" i="13"/>
  <c r="N9" i="13"/>
  <c r="I9" i="13" s="1"/>
  <c r="J9" i="13" s="1"/>
  <c r="M9" i="13" s="1"/>
  <c r="E11" i="13"/>
  <c r="E9" i="13"/>
  <c r="N10" i="13"/>
  <c r="I10" i="13" s="1"/>
  <c r="J10" i="13" s="1"/>
  <c r="M10" i="13" s="1"/>
  <c r="M40" i="13"/>
  <c r="L23" i="13" l="1"/>
  <c r="J23" i="13"/>
  <c r="L22" i="13"/>
  <c r="J22" i="13"/>
  <c r="L17" i="13"/>
  <c r="J17" i="13"/>
  <c r="L16" i="13"/>
  <c r="J16" i="13"/>
  <c r="L8" i="13"/>
  <c r="I8" i="13"/>
  <c r="J8" i="13" s="1"/>
  <c r="L18" i="13"/>
  <c r="J18" i="13"/>
  <c r="L19" i="13"/>
  <c r="J19" i="13"/>
  <c r="L15" i="13"/>
  <c r="J15" i="13"/>
  <c r="L21" i="13"/>
  <c r="J21" i="13"/>
  <c r="L7" i="13"/>
  <c r="I7" i="13"/>
  <c r="J7" i="13" s="1"/>
  <c r="L29" i="13"/>
  <c r="I29" i="13"/>
  <c r="J29" i="13" s="1"/>
  <c r="L28" i="13"/>
  <c r="I28" i="13"/>
  <c r="J28" i="13" s="1"/>
  <c r="L27" i="13"/>
  <c r="I27" i="13"/>
  <c r="J27" i="13" s="1"/>
  <c r="L20" i="13"/>
  <c r="J20" i="13"/>
  <c r="L31" i="13"/>
  <c r="I31" i="13"/>
  <c r="J31" i="13" s="1"/>
  <c r="L32" i="13"/>
  <c r="I32" i="13"/>
  <c r="J32" i="13" s="1"/>
  <c r="L30" i="13"/>
  <c r="I30" i="13"/>
  <c r="J30" i="13" s="1"/>
  <c r="L35" i="13"/>
  <c r="I35" i="13"/>
  <c r="J35" i="13" s="1"/>
  <c r="L34" i="13"/>
  <c r="I34" i="13"/>
  <c r="J34" i="13" s="1"/>
  <c r="L33" i="13"/>
  <c r="I33" i="13"/>
  <c r="J33" i="13" s="1"/>
  <c r="M33" i="13"/>
  <c r="M34" i="13"/>
  <c r="M35" i="13"/>
  <c r="AC16" i="13"/>
  <c r="M20" i="13"/>
  <c r="M31" i="13"/>
  <c r="M32" i="13"/>
  <c r="M30" i="13"/>
  <c r="M19" i="13"/>
  <c r="M18" i="13"/>
  <c r="L6" i="13"/>
  <c r="J6" i="13"/>
  <c r="M16" i="13"/>
  <c r="M17" i="13"/>
  <c r="M21" i="13"/>
  <c r="M22" i="13"/>
  <c r="M23" i="13"/>
  <c r="M15" i="13" l="1"/>
  <c r="AC17" i="13" s="1"/>
  <c r="AC15" i="13"/>
  <c r="M29" i="13"/>
  <c r="M28" i="13"/>
  <c r="M27" i="13"/>
  <c r="M8" i="13"/>
  <c r="M7" i="13"/>
  <c r="M6"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tc={D0314AFD-520D-439B-BD09-93EE00A679E0}</author>
    <author>tc={EF7AC70B-CCE1-4009-A3EF-F1AC63A108CE}</author>
    <author>tc={6179AB43-2E1B-470B-96C5-5B322836B37F}</author>
    <author>tc={89FFE1E6-4A7C-41D1-B829-31C4F001E419}</author>
    <author>tc={22DB8855-E4E6-405B-BA39-247520AB1B85}</author>
    <author>tc={214AF2FE-E449-4EC8-A802-B65C0E2D6E36}</author>
    <author>tc={6B23B8F5-F097-4008-98D4-2399A4321CA5}</author>
    <author>tc={2F65FFF7-0054-492C-9A6E-E82E9766D51D}</author>
    <author>tc={8A84021B-E859-45C0-8DC9-628BD33F56B4}</author>
    <author>tc={31FC2586-9D69-4496-AB8A-6159BBF51B8B}</author>
    <author>tc={AD4ED346-21FA-421F-A20A-EE85A75716EA}</author>
    <author>tc={343CB789-6F0B-46B7-BCF9-E5506AB50C8F}</author>
    <author>tc={0A65608A-8F29-44DF-94E1-5EA39858C658}</author>
    <author>tc={E690683A-3925-4C16-81E6-B42C701BDF11}</author>
  </authors>
  <commentList>
    <comment ref="P6" authorId="0" shapeId="0" xr:uid="{D0314AFD-520D-439B-BD09-93EE00A679E0}">
      <text>
        <t>[Threaded comment]
Your version of Excel allows you to read this threaded comment; however, any edits to it will get removed if the file is opened in a newer version of Excel. Learn more: https://go.microsoft.com/fwlink/?linkid=870924
Comment:
    Department: Internal Services: FY23-24 = 166 vehicles, FY 24-25 = 143 vehicles, FY25-26 = 192 vehicles, FY 26-27 = 243 vehicles, FY 27-28 = 197 vehicles)</t>
      </text>
    </comment>
    <comment ref="P9" authorId="1" shapeId="0" xr:uid="{EF7AC70B-CCE1-4009-A3EF-F1AC63A108CE}">
      <text>
        <t>[Threaded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text>
    </comment>
    <comment ref="P12" authorId="2" shapeId="0" xr:uid="{6179AB43-2E1B-470B-96C5-5B322836B37F}">
      <text>
        <t>[Threaded comment]
Your version of Excel allows you to read this threaded comment; however, any edits to it will get removed if the file is opened in a newer version of Excel. Learn more: https://go.microsoft.com/fwlink/?linkid=870924
Comment:
    Tolley fleet as of 9/05/23. https://safer.fmcsa.dot.gov/query.asp?searchtype=ANY&amp;query_type=queryCarrierSnapshot&amp;query_param=USDOT&amp;query_string=958675</t>
      </text>
    </comment>
    <comment ref="G15" authorId="3" shapeId="0" xr:uid="{89FFE1E6-4A7C-41D1-B829-31C4F001E419}">
      <text>
        <t>[Threaded comment]
Your version of Excel allows you to read this threaded comment; however, any edits to it will get removed if the file is opened in a newer version of Excel. Learn more: https://go.microsoft.com/fwlink/?linkid=870924
Comment:
    Is the source of this assumption somewhere in the document ?
If not, it's worth specifying in column P, because it's a very structuring hypothesis. Same comment applies to the rows below.</t>
      </text>
    </comment>
    <comment ref="P15" authorId="4" shapeId="0" xr:uid="{22DB8855-E4E6-405B-BA39-247520AB1B85}">
      <text>
        <t>[Threaded comment]
Your version of Excel allows you to read this threaded comment; however, any edits to it will get removed if the file is opened in a newer version of Excel. Learn more: https://go.microsoft.com/fwlink/?linkid=870924
Comment:
    Department: Office of Resilience: installation of 390 Level 2 charging ports on 61 community facilities</t>
      </text>
    </comment>
    <comment ref="P18" authorId="5" shapeId="0" xr:uid="{214AF2FE-E449-4EC8-A802-B65C0E2D6E36}">
      <text>
        <t xml:space="preserve">[Threaded comment]
Your version of Excel allows you to read this threaded comment; however, any edits to it will get removed if the file is opened in a newer version of Excel. Learn more: https://go.microsoft.com/fwlink/?linkid=870924
Comment:
    Department: Office of Resilience: installation on approximately 10 to 15 sites and yield approximately 100 DC Fast charging plugs
</t>
      </text>
    </comment>
    <comment ref="P21" authorId="6" shapeId="0" xr:uid="{6B23B8F5-F097-4008-98D4-2399A4321CA5}">
      <text>
        <t>[Threaded comment]
Your version of Excel allows you to read this threaded comment; however, any edits to it will get removed if the file is opened in a newer version of Excel. Learn more: https://go.microsoft.com/fwlink/?linkid=870924
Comment:
    Department: Office of Resilience: installation of 390 Level 2 charging ports on 61 community facilities</t>
      </text>
    </comment>
    <comment ref="P24" authorId="7" shapeId="0" xr:uid="{2F65FFF7-0054-492C-9A6E-E82E9766D51D}">
      <text>
        <t>[Threaded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text>
    </comment>
    <comment ref="O25" authorId="8" shapeId="0" xr:uid="{8A84021B-E859-45C0-8DC9-628BD33F56B4}">
      <text>
        <t>[Threaded comment]
Your version of Excel allows you to read this threaded comment; however, any edits to it will get removed if the file is opened in a newer version of Excel. Learn more: https://go.microsoft.com/fwlink/?linkid=870924
Comment:
    Nice these seem to agree with the UH study</t>
      </text>
    </comment>
    <comment ref="P27" authorId="9" shapeId="0" xr:uid="{31FC2586-9D69-4496-AB8A-6159BBF51B8B}">
      <text>
        <t>[Threaded comment]
Your version of Excel allows you to read this threaded comment; however, any edits to it will get removed if the file is opened in a newer version of Excel. Learn more: https://go.microsoft.com/fwlink/?linkid=870924
Comment:
    Miami-Dade County’s entire fleet of garbage trucks runs on diesel. The County runs approximately 120 diesel garbage trucks a day. This project would begin to transition the fleet to electric vehicles, starting with replacing 3 diesel garbage trucks a year with electric garbage trucks. Over the grant period 15 of the County’s diesel garbage trucks would be replaced with electric garbage trucks, dramatically reducing the emissions from those vehicles.</t>
      </text>
    </comment>
    <comment ref="P30" authorId="10" shapeId="0" xr:uid="{AD4ED346-21FA-421F-A20A-EE85A75716EA}">
      <text>
        <t>[Threaded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text>
    </comment>
    <comment ref="P33" authorId="11" shapeId="0" xr:uid="{343CB789-6F0B-46B7-BCF9-E5506AB50C8F}">
      <text>
        <t>[Threaded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text>
    </comment>
    <comment ref="P36" authorId="12" shapeId="0" xr:uid="{0A65608A-8F29-44DF-94E1-5EA39858C658}">
      <text>
        <t>[Threaded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text>
    </comment>
    <comment ref="G40" authorId="13" shapeId="0" xr:uid="{E690683A-3925-4C16-81E6-B42C701BDF11}">
      <text>
        <t>[Threaded comment]
Your version of Excel allows you to read this threaded comment; however, any edits to it will get removed if the file is opened in a newer version of Excel. Learn more: https://go.microsoft.com/fwlink/?linkid=870924
Comment:
    Assume PV installation produces 25% of annual kWh consumption.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tc={2285D2B8-C262-4068-82D2-5D5CAD57C324}</author>
    <author>tc={430EB494-7FB7-41E3-8376-A3E17F1808C5}</author>
    <author>tc={91CD588A-040F-417A-BA7F-3723001E75B8}</author>
  </authors>
  <commentList>
    <comment ref="H5" authorId="0" shapeId="0" xr:uid="{2285D2B8-C262-4068-82D2-5D5CAD57C324}">
      <text>
        <t>[Threaded comment]
Your version of Excel allows you to read this threaded comment; however, any edits to it will get removed if the file is opened in a newer version of Excel. Learn more: https://go.microsoft.com/fwlink/?linkid=870924
Comment:
    This table represents the consumption vs emissions of residential only, I suggest adding a header or a title to make it easier to understand for the reader.</t>
      </text>
    </comment>
    <comment ref="D25" authorId="1" shapeId="0" xr:uid="{430EB494-7FB7-41E3-8376-A3E17F1808C5}">
      <text>
        <t>[Threaded comment]
Your version of Excel allows you to read this threaded comment; however, any edits to it will get removed if the file is opened in a newer version of Excel. Learn more: https://go.microsoft.com/fwlink/?linkid=870924
Comment:
    Should be multiplied by 3.412142</t>
      </text>
    </comment>
    <comment ref="D36" authorId="2" shapeId="0" xr:uid="{91CD588A-040F-417A-BA7F-3723001E75B8}">
      <text>
        <t>[Threaded comment]
Your version of Excel allows you to read this threaded comment; however, any edits to it will get removed if the file is opened in a newer version of Excel. Learn more: https://go.microsoft.com/fwlink/?linkid=870924
Comment:
    Should be multiplied by 3.412142</t>
      </text>
    </comment>
  </commentList>
</comments>
</file>

<file path=xl/sharedStrings.xml><?xml version="1.0" encoding="utf-8"?>
<sst xmlns="http://schemas.openxmlformats.org/spreadsheetml/2006/main" count="1198" uniqueCount="293">
  <si>
    <t>BAU</t>
  </si>
  <si>
    <t>R-01</t>
  </si>
  <si>
    <t>R-02</t>
  </si>
  <si>
    <t>R-03</t>
  </si>
  <si>
    <t>R-04</t>
  </si>
  <si>
    <t>R-05</t>
  </si>
  <si>
    <t>R-06</t>
  </si>
  <si>
    <t>R-07</t>
  </si>
  <si>
    <t>R-08</t>
  </si>
  <si>
    <t>R-09</t>
  </si>
  <si>
    <t>Year</t>
  </si>
  <si>
    <t>CO2e</t>
  </si>
  <si>
    <t>Impact</t>
  </si>
  <si>
    <t>Cumulative values (MT CO2e)</t>
  </si>
  <si>
    <t>Total Emissions 2025-2030</t>
  </si>
  <si>
    <t>Annual Emissions 2025-2030</t>
  </si>
  <si>
    <t>Total Emissions 2025-2050</t>
  </si>
  <si>
    <t>Annual Emissions 2025-2050</t>
  </si>
  <si>
    <t>Requested funding</t>
  </si>
  <si>
    <t xml:space="preserve">Cost effectiveness </t>
  </si>
  <si>
    <t>Baseline end use %'s</t>
  </si>
  <si>
    <t>Elec</t>
  </si>
  <si>
    <t>NG/Propane/ Fuel Oil</t>
  </si>
  <si>
    <t>Residential Blend</t>
  </si>
  <si>
    <t>Commercial Blend</t>
  </si>
  <si>
    <t>*Blended rate based on inventory consumption between electiricty and other fuels</t>
  </si>
  <si>
    <t>Strategies</t>
  </si>
  <si>
    <t>Baseline Case</t>
  </si>
  <si>
    <t>Adoption Scenario</t>
  </si>
  <si>
    <t>Number of Dwelling Units (Res), Buildings (Comm)</t>
  </si>
  <si>
    <t>Fuel Reduction Type</t>
  </si>
  <si>
    <t>Energy Reduction Percentage</t>
  </si>
  <si>
    <t>Weighted Energy Reduction
Percentage</t>
  </si>
  <si>
    <t>Electricity Reduction (MWh)</t>
  </si>
  <si>
    <t>Electricity GHG Reduction (MTCO2e)</t>
  </si>
  <si>
    <t>Natural Gas/Propane Reduction (MMBtu)</t>
  </si>
  <si>
    <t>Natural Gas/Propane GHG Reduction (MTCO2e)</t>
  </si>
  <si>
    <t>Resulting Reductions (MTCO2e)</t>
  </si>
  <si>
    <t>PV Potential (MW)</t>
  </si>
  <si>
    <t>Resource</t>
  </si>
  <si>
    <t>Average Value</t>
  </si>
  <si>
    <t>Units</t>
  </si>
  <si>
    <t>GHG Reduction
(MT CO2/yr)</t>
  </si>
  <si>
    <t>R-01 Heat Pump or High Efficiency AC Retrofits</t>
  </si>
  <si>
    <t>HEAT PUMP OR HIGH EFFICIENCY AC RETROFITS</t>
  </si>
  <si>
    <t>Electric Resistance Heating COP 1 upgraded to COP 3.0 Window AC SEER 12 upgraded to SEER 15 HP</t>
  </si>
  <si>
    <t>Total GHG</t>
  </si>
  <si>
    <t>University of Hawaii</t>
  </si>
  <si>
    <t>trucks</t>
  </si>
  <si>
    <t>65% savings compared to elec furnace and baseboard heating</t>
  </si>
  <si>
    <t>Elec reduction accounts for the increase in electricity resulting from fuel switching</t>
  </si>
  <si>
    <t>R-02  Solar Photovoltaics (PV)</t>
  </si>
  <si>
    <t>ROOFTOP PV AND BATTERY STORAGE</t>
  </si>
  <si>
    <t>Single Family Residential homes without rooftop PV</t>
  </si>
  <si>
    <t>Electricity</t>
  </si>
  <si>
    <t>10kw per SF home, multiplied by adoption scenario, 1450 kWh/kWp</t>
  </si>
  <si>
    <t>vehicles/day</t>
  </si>
  <si>
    <t>Only representative of single family units</t>
  </si>
  <si>
    <t>R-03 LED Lighting</t>
  </si>
  <si>
    <t>LED LIGHTING</t>
  </si>
  <si>
    <t>Mix of Incandescent and Fluorescent lighting replaced by LED, saving 60% of the electricity</t>
  </si>
  <si>
    <t>buses</t>
  </si>
  <si>
    <t>EIA</t>
  </si>
  <si>
    <t>https://www.energy.gov/energysaver/lighting-choices-save-you-money</t>
  </si>
  <si>
    <t xml:space="preserve">R-04 Envelope improvements with roof assessment </t>
  </si>
  <si>
    <t>WEATHERIZATION &amp; AIR LEAKAGE</t>
  </si>
  <si>
    <t>Windows air leakage accounting for 25% of heating and cooling loads</t>
  </si>
  <si>
    <t>chargers</t>
  </si>
  <si>
    <t>chargers/station</t>
  </si>
  <si>
    <t>EnergyStar</t>
  </si>
  <si>
    <t>ROOF INSULATION</t>
  </si>
  <si>
    <t>R-13 upgrading to R-38</t>
  </si>
  <si>
    <t>Guide to Home Insulation (energy.gov)</t>
  </si>
  <si>
    <t>10% savings in heating/cooling from upgrading to R-38 roof insulation</t>
  </si>
  <si>
    <t xml:space="preserve">R-05 Window, door and skylight replacement with assessment   </t>
  </si>
  <si>
    <t>WINDOW, DOOR, SKYLIGHT REPLACEMENT</t>
  </si>
  <si>
    <t>Single pane windows, non-EnergyStar doors and skylights</t>
  </si>
  <si>
    <t>Conservative, jalousie windows may fall in this range but quality data unavailable</t>
  </si>
  <si>
    <t>R-06 Efficient Appliances and Plug Load Management</t>
  </si>
  <si>
    <t>APPLIANCES &amp; PLUG LOAD MANAGEMENT</t>
  </si>
  <si>
    <t>Non-EnergyStar appliances</t>
  </si>
  <si>
    <t>Handbook Public Draft_2021-Aug.pdf (airquality.org)</t>
  </si>
  <si>
    <t>15% savings in electricity compared to non-energy star appliances</t>
  </si>
  <si>
    <t>R-07 Heat Pump DHW</t>
  </si>
  <si>
    <t>HEAT PUMP DHW</t>
  </si>
  <si>
    <t>COP 1 electric water heater upgraded to COP 3.5</t>
  </si>
  <si>
    <t>70% savings using heatpump over elec resistance</t>
  </si>
  <si>
    <t>R-08 Solar Hot Water Heater</t>
  </si>
  <si>
    <t>SOLAR HOT WATER HEATER</t>
  </si>
  <si>
    <t>COP 1 Electric water heater replaced by solar hot water heater</t>
  </si>
  <si>
    <t>No payback, cost likely ~$15k w/ ~$2k in savings across the lifespan</t>
  </si>
  <si>
    <t>R-09 Smart Thermostats</t>
  </si>
  <si>
    <t>SMART THERMOSTATS</t>
  </si>
  <si>
    <t>Units with no automated controls for heating and cooling</t>
  </si>
  <si>
    <t>EnergyStar rated smart thermostats can save up to 8% on heating and cooling bills annually. Assume 5% savings on heating and cooling as a conservative assumption.</t>
  </si>
  <si>
    <t>Commercial</t>
  </si>
  <si>
    <t>C-01 Heat Pump or High Efficiency AC Retrofits
and Commissioning</t>
  </si>
  <si>
    <t>HIGH EFFICIENCY HVAC RETROFITS</t>
  </si>
  <si>
    <t>Elec. Resistance Heating COP=1 upgraded to COP= 3.0. AC SEER 12 upgraded to SEER 16.  16 SEER is required for Federal Tax Incentive.</t>
  </si>
  <si>
    <t>https://www.fpl.com/content/dam/fplgp/us/en/business/save/programs/pdf/SMB-HVAC-Forms.pdf</t>
  </si>
  <si>
    <t>C-02  Solar Photovoltaics (PV)</t>
  </si>
  <si>
    <t>ROOFTOP AND COVERED PARKING SOLAR PV</t>
  </si>
  <si>
    <t>Commercial Buildings without Rooftop solar PV and without covered parking with solar.</t>
  </si>
  <si>
    <t>Use 100kw per installation. 100 kW array produces 145,000 kWhs annually. 1,450 kWh/kWp, 1,450 MWh/MW.</t>
  </si>
  <si>
    <t>https://www.monroecounty-fl.gov/803/Sustainability</t>
  </si>
  <si>
    <t>https://www.broward.org/Climate/Documents/CCAP_2020_ADA.pdf</t>
  </si>
  <si>
    <t>https://discover.pbcgov.org/resilience/Pages/Regional-Climate-Action-Plan.aspx#:~:text=Palm%20Beach%20County%20adopted%20the,and%20%E2%80%9Cspecific%20action%20items%E2%80%9D.</t>
  </si>
  <si>
    <t>C-03 LED Lighting</t>
  </si>
  <si>
    <t>Mix of Fluorescent and HID lighting replaced by LED, saving 30% of the electricity</t>
  </si>
  <si>
    <t>https://www.fpl.com/content/dam/fplgp/us/en/business/save/programs/pdf/lighting-brochure.pdf
https://www.fpl.com/business/save/programs/lighting.html
https://www.fpl.com/content/dam/fplgp/us/en/business/save/programs/pdf/business-lighting-program.pdf
https://www.fpl.com/content/dam/fplgp/us/en/business/pdfs/fpl-business-lighting-program.pdf</t>
  </si>
  <si>
    <t xml:space="preserve">C-04 Envelope improvements with roof assessment </t>
  </si>
  <si>
    <t>ROOF INSULATION &amp; REFLECTIVITY</t>
  </si>
  <si>
    <t>R-13 upgrading to R-38
Reflective roof membrane</t>
  </si>
  <si>
    <t>https://www.fpl.com/content/dam/fplgp/us/en/business/save/programs/pdf/building-envelope-brief.pdf</t>
  </si>
  <si>
    <t>https://southeastfloridaclimatecompact.org/initiative/regional-climate-action-plan/</t>
  </si>
  <si>
    <t>https://fpl.bizenergyadvisor.com/article/cool-roofs</t>
  </si>
  <si>
    <t>https://southeastfloridaclimatecompact.org/wp-content/uploads/2023/10/SEFL_RCAP3_Final.1.pdf</t>
  </si>
  <si>
    <t>https://fpl.bizenergyadvisor.com/article/insulation</t>
  </si>
  <si>
    <t>C-05 Smart Thermostats</t>
  </si>
  <si>
    <t>Building Controls FPL Technical Brief.pdf</t>
  </si>
  <si>
    <t>REPLACE BOILER W/ HIGH EFFICIENCY CONDENSING BOILER</t>
  </si>
  <si>
    <t>REPLACE BOILER W/ HEAT PUMP WATER HEATER (HPWH)</t>
  </si>
  <si>
    <t>Commercial Energy Efficient Water Heating</t>
  </si>
  <si>
    <t>HEAT PUMP WATER HEATER (HPWH) (DOMESTIC )</t>
  </si>
  <si>
    <t>Commercial Energy Efficient Building Controls Program</t>
  </si>
  <si>
    <t>INSTALL OCCUPANCY SENSORS FOR LIGHTING CONTROLS</t>
  </si>
  <si>
    <t>Advanced Lighting Control System Performance: A Field Evaluation of Five Systems (energy.gov)</t>
  </si>
  <si>
    <t>Tribal Government Measures</t>
  </si>
  <si>
    <t>RCT-03</t>
  </si>
  <si>
    <t>SOLAR PV MICROGRID</t>
  </si>
  <si>
    <t>Standard grid, Miccosukee tribe is installing a 2 MW PV array and microgrid</t>
  </si>
  <si>
    <t>Residential Energy Data</t>
  </si>
  <si>
    <t>Residential Energy Consumption Survey Dashboard (arcgis.com)</t>
  </si>
  <si>
    <t>2019 Community-wide (CW) Inventory by sector Details</t>
  </si>
  <si>
    <t>Sector</t>
  </si>
  <si>
    <t>Fuel Or Source</t>
  </si>
  <si>
    <t>Usage</t>
  </si>
  <si>
    <t>Usage Units</t>
  </si>
  <si>
    <t>CO2e
 (MT)</t>
  </si>
  <si>
    <t>Residential Energy Consumption by County</t>
  </si>
  <si>
    <t>Residential Energy</t>
  </si>
  <si>
    <t>kWh</t>
  </si>
  <si>
    <t>County</t>
  </si>
  <si>
    <t>County Total (MT)</t>
  </si>
  <si>
    <t>MWh</t>
  </si>
  <si>
    <t>Broward</t>
  </si>
  <si>
    <t>Natural Gas</t>
  </si>
  <si>
    <t>Therms</t>
  </si>
  <si>
    <t>Propane</t>
  </si>
  <si>
    <t>MMBtu</t>
  </si>
  <si>
    <t>Distillate Fuel Oil No. 2</t>
  </si>
  <si>
    <t>MMBTU</t>
  </si>
  <si>
    <t xml:space="preserve">Propane </t>
  </si>
  <si>
    <t>Other</t>
  </si>
  <si>
    <t>Miami-Dade</t>
  </si>
  <si>
    <t>Residential Energy Total</t>
  </si>
  <si>
    <t>Commercial Energy</t>
  </si>
  <si>
    <t>Monroe</t>
  </si>
  <si>
    <t>Gasoline</t>
  </si>
  <si>
    <t>Palm Beach County</t>
  </si>
  <si>
    <t>Commercial Energy Total</t>
  </si>
  <si>
    <t>Refererence: 2019 CPRG Four-County Details, Inventory by Sector and Fuel Type</t>
  </si>
  <si>
    <t>MTCO2e</t>
  </si>
  <si>
    <t>Residential Summary of Southeast Region</t>
  </si>
  <si>
    <t>Emissions Factors</t>
  </si>
  <si>
    <t>MT/MWh</t>
  </si>
  <si>
    <t>% of Fossil Fuels by Fuel Type</t>
  </si>
  <si>
    <t>MT/MMBtu</t>
  </si>
  <si>
    <t>MT/Therm</t>
  </si>
  <si>
    <t xml:space="preserve">Natural Gas / Propane / Fuel Oil Combined </t>
  </si>
  <si>
    <t>Totals</t>
  </si>
  <si>
    <t>Total</t>
  </si>
  <si>
    <t>Residential Blended NG/Prop/Fuel Oil</t>
  </si>
  <si>
    <t>Commercial Blended NG/Prop/Fuel Oil/Gas</t>
  </si>
  <si>
    <t>Commercial Summary of Southeast Region</t>
  </si>
  <si>
    <t>Source: Environmental Insights Explorer (November 2023)</t>
  </si>
  <si>
    <t>Buildings</t>
  </si>
  <si>
    <t> </t>
  </si>
  <si>
    <t>State</t>
  </si>
  <si>
    <t>Census # of Units</t>
  </si>
  <si>
    <t>SF Units*</t>
  </si>
  <si>
    <t>MF Units*</t>
  </si>
  <si>
    <t>Number of Comm Buildings</t>
  </si>
  <si>
    <t>Number of Buildings</t>
  </si>
  <si>
    <t>Floor Area (square meters)</t>
  </si>
  <si>
    <t>Floor Area (square feet)</t>
  </si>
  <si>
    <t>FL</t>
  </si>
  <si>
    <t>RESIDENTIAL</t>
  </si>
  <si>
    <t>NON-RESIDENTIAL</t>
  </si>
  <si>
    <t>Palm Beach</t>
  </si>
  <si>
    <t>* SF/MF Units are deteremined by the same percentage breakdown as provided by Miami-Dade, as this is the only county able to produce this information</t>
  </si>
  <si>
    <t>Summary of Energy usage from SE FL Compact 2019 GHG Inventory</t>
  </si>
  <si>
    <t>2019 GHG Inventory</t>
  </si>
  <si>
    <r>
      <t xml:space="preserve"># Housing Units </t>
    </r>
    <r>
      <rPr>
        <vertAlign val="superscript"/>
        <sz val="11"/>
        <color rgb="FF000000"/>
        <rFont val="Calibri"/>
        <family val="2"/>
      </rPr>
      <t>1</t>
    </r>
  </si>
  <si>
    <t>Broward County</t>
  </si>
  <si>
    <t>Monroe County</t>
  </si>
  <si>
    <r>
      <t>1</t>
    </r>
    <r>
      <rPr>
        <sz val="11"/>
        <color rgb="FF000000"/>
        <rFont val="Calibri"/>
        <family val="2"/>
      </rPr>
      <t xml:space="preserve"> Occupied Housing Units by County taken from US Census Data for 2019 (see 'US Census Housing Data' tab). See tab for additional housing unit characteristics (i.e. housing units in structure, age, heating fuel).</t>
    </r>
  </si>
  <si>
    <t>via Miami Dade</t>
  </si>
  <si>
    <t>SF units</t>
  </si>
  <si>
    <t>MF units</t>
  </si>
  <si>
    <t>via EIA REC Table 3.4</t>
  </si>
  <si>
    <t>trillion Btu</t>
  </si>
  <si>
    <t>Space heating</t>
  </si>
  <si>
    <t>Water Heating</t>
  </si>
  <si>
    <t>Cooling</t>
  </si>
  <si>
    <t>Refrigerators</t>
  </si>
  <si>
    <t>Other App/Light/etc</t>
  </si>
  <si>
    <t>Southeast</t>
  </si>
  <si>
    <t>South Atlantic</t>
  </si>
  <si>
    <t>Space Heating</t>
  </si>
  <si>
    <t>Ceiling Fans</t>
  </si>
  <si>
    <t>Dehumidifiers</t>
  </si>
  <si>
    <t>Humidifiers</t>
  </si>
  <si>
    <t>Clothes Washers</t>
  </si>
  <si>
    <t>Clothes Dryers</t>
  </si>
  <si>
    <t>Lighting</t>
  </si>
  <si>
    <t>EV Charging</t>
  </si>
  <si>
    <t>EIA FL</t>
  </si>
  <si>
    <t>Apliances, Electronics and Other</t>
  </si>
  <si>
    <t>EIA FL Data</t>
  </si>
  <si>
    <t>Appliances</t>
  </si>
  <si>
    <t>EIA Florida 1A Data RAW</t>
  </si>
  <si>
    <t>EIA Florida 1A Data - ADJUSTED</t>
  </si>
  <si>
    <t>*Refer to Hidden tab EIA RECS Summary and EIA Raw Data for RECs data from Florida 1 A climate zone</t>
  </si>
  <si>
    <t>NG</t>
  </si>
  <si>
    <t>DOEID</t>
  </si>
  <si>
    <t>REGIONC</t>
  </si>
  <si>
    <t>DIVISION</t>
  </si>
  <si>
    <t>STATE_FIPS</t>
  </si>
  <si>
    <t>state_postal</t>
  </si>
  <si>
    <t>state_name</t>
  </si>
  <si>
    <t>IECC_climate_code</t>
  </si>
  <si>
    <t>YEARMADERANGE</t>
  </si>
  <si>
    <t>TYPEGLASS</t>
  </si>
  <si>
    <t>ORIGWIN</t>
  </si>
  <si>
    <t>TOTSQFT_EN</t>
  </si>
  <si>
    <t>KWH</t>
  </si>
  <si>
    <t>BTUEL</t>
  </si>
  <si>
    <t>BTUELSPH</t>
  </si>
  <si>
    <t>BTUELAHUCOL</t>
  </si>
  <si>
    <t>BTUELCOL</t>
  </si>
  <si>
    <t>BTUELCFAN</t>
  </si>
  <si>
    <t>BTUELWTH</t>
  </si>
  <si>
    <t>BTUELRFG</t>
  </si>
  <si>
    <t>BTUELFRZ</t>
  </si>
  <si>
    <t>BTUELCOK</t>
  </si>
  <si>
    <t>BTUELMICRO</t>
  </si>
  <si>
    <t>BTUELCW</t>
  </si>
  <si>
    <t>BTUELCDR</t>
  </si>
  <si>
    <t>BTUELDWH</t>
  </si>
  <si>
    <t>BTUELLGT</t>
  </si>
  <si>
    <t>BTUELTVREL</t>
  </si>
  <si>
    <t>BTUELDHUM</t>
  </si>
  <si>
    <t>BTUELHUM</t>
  </si>
  <si>
    <t>BTUELNEC</t>
  </si>
  <si>
    <t>BTUELOTH</t>
  </si>
  <si>
    <t>BTUNG</t>
  </si>
  <si>
    <t>BTUNGSPH</t>
  </si>
  <si>
    <t>BTUNGWTH</t>
  </si>
  <si>
    <t>BTUNGCOK</t>
  </si>
  <si>
    <t>BTUNGCDR</t>
  </si>
  <si>
    <t>BTUNGNEC</t>
  </si>
  <si>
    <t>BTUNGOTH</t>
  </si>
  <si>
    <t>BTULP</t>
  </si>
  <si>
    <t>BTULPSPH</t>
  </si>
  <si>
    <t>BTULPWTH</t>
  </si>
  <si>
    <t>BTULPCOK</t>
  </si>
  <si>
    <t>BTULPCDR</t>
  </si>
  <si>
    <t>BTULPNEC</t>
  </si>
  <si>
    <t>BTULPOTH</t>
  </si>
  <si>
    <t>U.S. Energy Information Administration - EIA - Independent Statistics and Analysis</t>
  </si>
  <si>
    <t>Elec Total BTU</t>
  </si>
  <si>
    <t>Space Heating Tot</t>
  </si>
  <si>
    <t>Heating Fans/Pumps</t>
  </si>
  <si>
    <t>Cooling Tot</t>
  </si>
  <si>
    <t>Cooling Fans</t>
  </si>
  <si>
    <t>Refrigerator</t>
  </si>
  <si>
    <t>Freezer</t>
  </si>
  <si>
    <t>Cooking</t>
  </si>
  <si>
    <t>Microwave</t>
  </si>
  <si>
    <t>Clothes Washer</t>
  </si>
  <si>
    <t>Clothese dryer</t>
  </si>
  <si>
    <t>Dishwasher</t>
  </si>
  <si>
    <t>TV</t>
  </si>
  <si>
    <t>Dehumidifier</t>
  </si>
  <si>
    <t>Humidifier</t>
  </si>
  <si>
    <t>Other TOT</t>
  </si>
  <si>
    <t>Appliances TOT</t>
  </si>
  <si>
    <t>Clothes Dryer</t>
  </si>
  <si>
    <t>Appliances Tot</t>
  </si>
  <si>
    <t>SOUTH</t>
  </si>
  <si>
    <t>Florida</t>
  </si>
  <si>
    <t>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</si>
</sst>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0.0"/>
    <numFmt numFmtId="165" formatCode="_(* #,##0_);_(* \(#,##0\);_(* &quot;-&quot;??_);_(@_)"/>
    <numFmt numFmtId="166" formatCode="_(* #,##0.0_);_(* \(#,##0.0\);_(* &quot;-&quot;??_);_(@_)"/>
    <numFmt numFmtId="167" formatCode="_(* #,##0.0000_);_(* \(#,##0.0000\);_(* &quot;-&quot;??_);_(@_)"/>
    <numFmt numFmtId="168" formatCode="_(* #,##0.000000_);_(* \(#,##0.000000\);_(* &quot;-&quot;??_);_(@_)"/>
    <numFmt numFmtId="169" formatCode="_(* #,##0_);_(* \(#,##0\);_(* &quot;-&quot;????_);_(@_)"/>
    <numFmt numFmtId="170" formatCode="_(* #,##0.0_);_(* \(#,##0.0\);_(* &quot;-&quot;?_);_(@_)"/>
    <numFmt numFmtId="171" formatCode="_(* #,##0.0_);_(* \(#,##0.0\);_(* &quot;-&quot;????_);_(@_)"/>
    <numFmt numFmtId="172" formatCode="_(* #,##0.00000_);_(* \(#,##0.00000\);_(* &quot;-&quot;??_);_(@_)"/>
    <numFmt numFmtId="173" formatCode="0.0%"/>
    <numFmt numFmtId="174" formatCode="_(* #,##0.000000_);_(* \(#,##0.000000\);_(* &quot;-&quot;??????_);_(@_)"/>
    <numFmt numFmtId="175" formatCode="_(* #,##0.0000_);_(* \(#,##0.0000\);_(* &quot;-&quot;????_);_(@_)"/>
  </numFmts>
  <fonts count="37">
    <font>
      <sz val="11"/>
      <color theme="1"/>
      <name val="Calibri"/>
      <family val="2"/>
      <scheme val="minor"/>
    </font>
    <font>
      <sz val="10"/>
      <color theme="1"/>
      <name val="Calibri"/>
      <family val="2"/>
      <scheme val="minor"/>
    </font>
    <font>
      <b/>
      <sz val="10"/>
      <color theme="1"/>
      <name val="Calibri"/>
      <family val="2"/>
      <scheme val="minor"/>
    </font>
    <font>
      <b/>
      <sz val="11"/>
      <color theme="1"/>
      <name val="Calibri"/>
      <family val="2"/>
      <scheme val="minor"/>
    </font>
    <font>
      <u/>
      <sz val="11"/>
      <color theme="10"/>
      <name val="Calibri"/>
      <family val="2"/>
      <scheme val="minor"/>
    </font>
    <font>
      <sz val="11"/>
      <color theme="1"/>
      <name val="Calibri"/>
      <family val="2"/>
      <scheme val="minor"/>
    </font>
    <font>
      <b/>
      <sz val="11"/>
      <color theme="0"/>
      <name val="Calibri"/>
      <family val="2"/>
      <scheme val="minor"/>
    </font>
    <font>
      <b/>
      <sz val="12"/>
      <color rgb="FF000000"/>
      <name val="Calibri"/>
      <family val="2"/>
    </font>
    <font>
      <sz val="10"/>
      <name val="Arial"/>
      <family val="2"/>
    </font>
    <font>
      <b/>
      <sz val="9"/>
      <color theme="1"/>
      <name val="Calibri"/>
      <family val="2"/>
      <scheme val="minor"/>
    </font>
    <font>
      <sz val="8"/>
      <color theme="1"/>
      <name val="Calibri"/>
      <family val="2"/>
      <scheme val="minor"/>
    </font>
    <font>
      <b/>
      <sz val="10"/>
      <color rgb="FF0000FF"/>
      <name val="Calibri"/>
      <family val="2"/>
      <scheme val="minor"/>
    </font>
    <font>
      <u/>
      <sz val="10"/>
      <color theme="10"/>
      <name val="Calibri"/>
      <family val="2"/>
      <scheme val="minor"/>
    </font>
    <font>
      <sz val="10"/>
      <color rgb="FF444444"/>
      <name val="Calibri"/>
      <family val="2"/>
      <scheme val="minor"/>
    </font>
    <font>
      <sz val="10"/>
      <color rgb="FF000000"/>
      <name val="Calibri"/>
      <family val="2"/>
      <scheme val="minor"/>
    </font>
    <font>
      <sz val="10"/>
      <color rgb="FF0000FF"/>
      <name val="Calibri"/>
      <family val="2"/>
      <scheme val="minor"/>
    </font>
    <font>
      <strike/>
      <sz val="10"/>
      <color theme="1"/>
      <name val="Calibri"/>
      <family val="2"/>
      <scheme val="minor"/>
    </font>
    <font>
      <strike/>
      <sz val="10"/>
      <color rgb="FFFF0000"/>
      <name val="Calibri"/>
      <family val="2"/>
      <scheme val="minor"/>
    </font>
    <font>
      <strike/>
      <sz val="10"/>
      <color rgb="FF0000FF"/>
      <name val="Calibri"/>
      <family val="2"/>
      <scheme val="minor"/>
    </font>
    <font>
      <sz val="12"/>
      <color rgb="FF000000"/>
      <name val="Calibri"/>
      <family val="2"/>
    </font>
    <font>
      <sz val="11"/>
      <color rgb="FF000000"/>
      <name val="Calibri"/>
      <family val="2"/>
    </font>
    <font>
      <sz val="11"/>
      <color theme="1"/>
      <name val="Calibri"/>
      <family val="2"/>
      <charset val="1"/>
    </font>
    <font>
      <vertAlign val="superscript"/>
      <sz val="11"/>
      <color rgb="FF000000"/>
      <name val="Calibri"/>
      <family val="2"/>
    </font>
    <font>
      <sz val="11"/>
      <color rgb="FF444444"/>
      <name val="Aptos Narrow"/>
      <family val="2"/>
    </font>
    <font>
      <sz val="11"/>
      <color rgb="FF444444"/>
      <name val="Calibri"/>
      <family val="2"/>
      <charset val="1"/>
    </font>
    <font>
      <sz val="11"/>
      <color theme="0"/>
      <name val="Calibri"/>
      <family val="2"/>
      <scheme val="minor"/>
    </font>
    <font>
      <b/>
      <sz val="14"/>
      <color rgb="FF000000"/>
      <name val="Calibri"/>
      <family val="2"/>
    </font>
    <font>
      <b/>
      <sz val="14"/>
      <color rgb="FFFF0000"/>
      <name val="Calibri"/>
      <family val="2"/>
    </font>
    <font>
      <sz val="14"/>
      <name val="Calibri"/>
      <family val="2"/>
    </font>
    <font>
      <b/>
      <sz val="12"/>
      <color rgb="FF000000"/>
      <name val="Arial"/>
      <family val="2"/>
    </font>
    <font>
      <sz val="12"/>
      <color rgb="FF000000"/>
      <name val="Calibri"/>
      <family val="2"/>
      <scheme val="minor"/>
    </font>
    <font>
      <sz val="12"/>
      <color rgb="FF000000"/>
      <name val="&quot;Aptos Narrow&quot;"/>
    </font>
    <font>
      <b/>
      <sz val="11"/>
      <color rgb="FF000000"/>
      <name val="Calibri"/>
      <family val="2"/>
    </font>
    <font>
      <b/>
      <sz val="11"/>
      <color theme="0"/>
      <name val="Calibri"/>
      <family val="2"/>
    </font>
    <font>
      <sz val="11"/>
      <color theme="0"/>
      <name val="Calibri"/>
      <family val="2"/>
    </font>
    <font>
      <sz val="10"/>
      <color theme="0"/>
      <name val="Calibri"/>
      <family val="2"/>
    </font>
    <font>
      <sz val="11"/>
      <name val="Calibri"/>
      <family val="2"/>
    </font>
  </fonts>
  <fills count="26">
    <fill>
      <patternFill patternType="none"/>
    </fill>
    <fill>
      <patternFill patternType="gray125"/>
    </fill>
    <fill>
      <patternFill patternType="solid">
        <fgColor theme="2"/>
        <bgColor indexed="64"/>
      </patternFill>
    </fill>
    <fill>
      <patternFill patternType="solid">
        <fgColor rgb="FF00FF00"/>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1" tint="0.14999847407452621"/>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002060"/>
        <bgColor indexed="64"/>
      </patternFill>
    </fill>
    <fill>
      <patternFill patternType="solid">
        <fgColor theme="8" tint="0.59999389629810485"/>
        <bgColor indexed="64"/>
      </patternFill>
    </fill>
    <fill>
      <patternFill patternType="solid">
        <fgColor theme="9"/>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rgb="FFF4B084"/>
        <bgColor rgb="FF000000"/>
      </patternFill>
    </fill>
    <fill>
      <patternFill patternType="solid">
        <fgColor rgb="FFB4C6E7"/>
        <bgColor rgb="FF000000"/>
      </patternFill>
    </fill>
    <fill>
      <patternFill patternType="solid">
        <fgColor rgb="FFFFE699"/>
        <bgColor rgb="FF000000"/>
      </patternFill>
    </fill>
    <fill>
      <patternFill patternType="solid">
        <fgColor theme="1"/>
        <bgColor indexed="64"/>
      </patternFill>
    </fill>
    <fill>
      <patternFill patternType="solid">
        <fgColor rgb="FFEDEDED"/>
        <bgColor indexed="64"/>
      </patternFill>
    </fill>
    <fill>
      <patternFill patternType="solid">
        <fgColor rgb="FFD6DCE4"/>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7" tint="-0.49998474074526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medium">
        <color indexed="64"/>
      </right>
      <top/>
      <bottom/>
      <diagonal/>
    </border>
    <border>
      <left style="medium">
        <color indexed="64"/>
      </left>
      <right style="thin">
        <color indexed="64"/>
      </right>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dotted">
        <color rgb="FF000000"/>
      </right>
      <top/>
      <bottom/>
      <diagonal/>
    </border>
    <border>
      <left/>
      <right style="thin">
        <color rgb="FF000000"/>
      </right>
      <top/>
      <bottom/>
      <diagonal/>
    </border>
  </borders>
  <cellStyleXfs count="5">
    <xf numFmtId="0" fontId="0" fillId="0" borderId="0"/>
    <xf numFmtId="0" fontId="4" fillId="0" borderId="0" applyNumberForma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cellStyleXfs>
  <cellXfs count="395">
    <xf numFmtId="0" fontId="0" fillId="0" borderId="0" xfId="0"/>
    <xf numFmtId="0" fontId="1" fillId="0" borderId="0" xfId="0" applyFont="1"/>
    <xf numFmtId="0" fontId="0" fillId="0" borderId="0" xfId="0" applyAlignment="1">
      <alignment wrapText="1"/>
    </xf>
    <xf numFmtId="0" fontId="4" fillId="0" borderId="0" xfId="1"/>
    <xf numFmtId="3" fontId="0" fillId="0" borderId="0" xfId="0" applyNumberFormat="1"/>
    <xf numFmtId="10" fontId="0" fillId="0" borderId="0" xfId="0" applyNumberFormat="1"/>
    <xf numFmtId="0" fontId="1" fillId="0" borderId="9" xfId="0" applyFont="1" applyBorder="1" applyAlignment="1">
      <alignment vertical="center" wrapText="1"/>
    </xf>
    <xf numFmtId="0" fontId="1" fillId="0" borderId="10" xfId="0" applyFont="1" applyBorder="1" applyAlignment="1">
      <alignment vertical="center" wrapText="1"/>
    </xf>
    <xf numFmtId="0" fontId="7" fillId="0" borderId="0" xfId="0" applyFont="1"/>
    <xf numFmtId="0" fontId="8" fillId="0" borderId="0" xfId="0" applyFont="1"/>
    <xf numFmtId="0" fontId="6" fillId="6" borderId="0" xfId="0" applyFont="1" applyFill="1" applyAlignment="1">
      <alignment horizontal="center"/>
    </xf>
    <xf numFmtId="3" fontId="1" fillId="0" borderId="0" xfId="0" applyNumberFormat="1" applyFont="1"/>
    <xf numFmtId="0" fontId="2" fillId="7" borderId="0" xfId="0" applyFont="1" applyFill="1"/>
    <xf numFmtId="0" fontId="1" fillId="7" borderId="0" xfId="0" applyFont="1" applyFill="1"/>
    <xf numFmtId="165" fontId="2" fillId="7" borderId="0" xfId="0" applyNumberFormat="1" applyFont="1" applyFill="1"/>
    <xf numFmtId="165" fontId="1" fillId="0" borderId="0" xfId="3" applyNumberFormat="1" applyFont="1"/>
    <xf numFmtId="0" fontId="9" fillId="0" borderId="0" xfId="0" applyFont="1"/>
    <xf numFmtId="0" fontId="10" fillId="0" borderId="0" xfId="0" applyFont="1"/>
    <xf numFmtId="0" fontId="10" fillId="0" borderId="8" xfId="0" applyFont="1" applyBorder="1" applyAlignment="1">
      <alignment wrapText="1"/>
    </xf>
    <xf numFmtId="0" fontId="2" fillId="10" borderId="12" xfId="0" applyFont="1" applyFill="1" applyBorder="1" applyAlignment="1">
      <alignment horizontal="center" vertical="center" wrapText="1"/>
    </xf>
    <xf numFmtId="0" fontId="2" fillId="10" borderId="6"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1" fillId="3" borderId="8" xfId="0" applyFont="1" applyFill="1" applyBorder="1" applyAlignment="1">
      <alignment wrapText="1"/>
    </xf>
    <xf numFmtId="0" fontId="10" fillId="9" borderId="8" xfId="0" applyFont="1" applyFill="1" applyBorder="1" applyAlignment="1">
      <alignment wrapText="1"/>
    </xf>
    <xf numFmtId="164" fontId="1" fillId="0" borderId="8" xfId="0" applyNumberFormat="1" applyFont="1" applyBorder="1" applyAlignment="1">
      <alignment horizontal="center" wrapText="1"/>
    </xf>
    <xf numFmtId="0" fontId="10" fillId="2" borderId="9" xfId="0" applyFont="1" applyFill="1" applyBorder="1" applyAlignment="1">
      <alignment wrapText="1"/>
    </xf>
    <xf numFmtId="0" fontId="1" fillId="2" borderId="9" xfId="0" applyFont="1" applyFill="1" applyBorder="1" applyAlignment="1">
      <alignment wrapText="1"/>
    </xf>
    <xf numFmtId="0" fontId="10" fillId="0" borderId="7" xfId="0" applyFont="1" applyBorder="1" applyAlignment="1">
      <alignment wrapText="1"/>
    </xf>
    <xf numFmtId="0" fontId="1" fillId="3" borderId="7" xfId="0" applyFont="1" applyFill="1" applyBorder="1" applyAlignment="1">
      <alignment wrapText="1"/>
    </xf>
    <xf numFmtId="0" fontId="10" fillId="0" borderId="13" xfId="0" applyFont="1" applyBorder="1" applyAlignment="1">
      <alignment wrapText="1"/>
    </xf>
    <xf numFmtId="0" fontId="1" fillId="0" borderId="13" xfId="0" applyFont="1" applyBorder="1" applyAlignment="1">
      <alignment wrapText="1"/>
    </xf>
    <xf numFmtId="164" fontId="1" fillId="0" borderId="13" xfId="0" applyNumberFormat="1" applyFont="1" applyBorder="1" applyAlignment="1">
      <alignment horizontal="center" wrapText="1"/>
    </xf>
    <xf numFmtId="164" fontId="1" fillId="0" borderId="9" xfId="0" applyNumberFormat="1" applyFont="1" applyBorder="1" applyAlignment="1">
      <alignment horizontal="center" wrapText="1"/>
    </xf>
    <xf numFmtId="164" fontId="1" fillId="0" borderId="7" xfId="0" applyNumberFormat="1" applyFont="1" applyBorder="1" applyAlignment="1">
      <alignment horizontal="center" wrapText="1"/>
    </xf>
    <xf numFmtId="2" fontId="1" fillId="11" borderId="18" xfId="0" applyNumberFormat="1" applyFont="1" applyFill="1" applyBorder="1" applyAlignment="1">
      <alignment wrapText="1"/>
    </xf>
    <xf numFmtId="2" fontId="1" fillId="11" borderId="19" xfId="0" applyNumberFormat="1" applyFont="1" applyFill="1" applyBorder="1" applyAlignment="1">
      <alignment wrapText="1"/>
    </xf>
    <xf numFmtId="2" fontId="1" fillId="11" borderId="4" xfId="0" applyNumberFormat="1" applyFont="1" applyFill="1" applyBorder="1" applyAlignment="1">
      <alignment wrapText="1"/>
    </xf>
    <xf numFmtId="2" fontId="1" fillId="11" borderId="20" xfId="0" applyNumberFormat="1" applyFont="1" applyFill="1" applyBorder="1" applyAlignment="1">
      <alignment wrapText="1"/>
    </xf>
    <xf numFmtId="0" fontId="1" fillId="9" borderId="20" xfId="0" applyFont="1" applyFill="1" applyBorder="1" applyAlignment="1">
      <alignment wrapText="1"/>
    </xf>
    <xf numFmtId="0" fontId="2" fillId="10" borderId="3" xfId="0" applyFont="1" applyFill="1" applyBorder="1" applyAlignment="1">
      <alignment horizontal="center" vertical="center" wrapText="1"/>
    </xf>
    <xf numFmtId="9" fontId="1" fillId="0" borderId="9" xfId="0" applyNumberFormat="1" applyFont="1" applyBorder="1" applyAlignment="1">
      <alignment wrapText="1"/>
    </xf>
    <xf numFmtId="9" fontId="1" fillId="12" borderId="9" xfId="0" applyNumberFormat="1" applyFont="1" applyFill="1" applyBorder="1" applyAlignment="1">
      <alignment wrapText="1"/>
    </xf>
    <xf numFmtId="9" fontId="1" fillId="12" borderId="9" xfId="0" applyNumberFormat="1" applyFont="1" applyFill="1" applyBorder="1" applyAlignment="1">
      <alignment horizontal="right" vertical="center"/>
    </xf>
    <xf numFmtId="9" fontId="1" fillId="0" borderId="9" xfId="0" applyNumberFormat="1" applyFont="1" applyBorder="1" applyAlignment="1">
      <alignment horizontal="right" vertical="center"/>
    </xf>
    <xf numFmtId="9" fontId="1" fillId="12" borderId="10" xfId="0" applyNumberFormat="1" applyFont="1" applyFill="1" applyBorder="1" applyAlignment="1">
      <alignment horizontal="right" vertical="center"/>
    </xf>
    <xf numFmtId="9" fontId="1" fillId="0" borderId="13" xfId="0" applyNumberFormat="1" applyFont="1" applyBorder="1" applyAlignment="1">
      <alignment horizontal="right" vertical="center"/>
    </xf>
    <xf numFmtId="0" fontId="1" fillId="0" borderId="13" xfId="0" applyFont="1" applyBorder="1" applyAlignment="1">
      <alignment vertical="center" wrapText="1"/>
    </xf>
    <xf numFmtId="0" fontId="1" fillId="12" borderId="9" xfId="0" applyFont="1" applyFill="1" applyBorder="1" applyAlignment="1">
      <alignment horizontal="center" vertical="center" wrapText="1"/>
    </xf>
    <xf numFmtId="0" fontId="1" fillId="12" borderId="9" xfId="0" applyFont="1" applyFill="1" applyBorder="1" applyAlignment="1">
      <alignment vertical="center" wrapText="1"/>
    </xf>
    <xf numFmtId="0" fontId="1" fillId="0" borderId="14" xfId="0" applyFont="1" applyBorder="1" applyAlignment="1">
      <alignment horizontal="center"/>
    </xf>
    <xf numFmtId="43" fontId="1" fillId="12" borderId="9" xfId="0" applyNumberFormat="1" applyFont="1" applyFill="1" applyBorder="1"/>
    <xf numFmtId="43" fontId="1" fillId="0" borderId="9" xfId="0" applyNumberFormat="1" applyFont="1" applyBorder="1"/>
    <xf numFmtId="43" fontId="1" fillId="12" borderId="10" xfId="0" applyNumberFormat="1" applyFont="1" applyFill="1" applyBorder="1"/>
    <xf numFmtId="43" fontId="1" fillId="0" borderId="13" xfId="0" applyNumberFormat="1" applyFont="1" applyBorder="1"/>
    <xf numFmtId="43" fontId="1" fillId="0" borderId="13" xfId="0" applyNumberFormat="1" applyFont="1" applyBorder="1" applyAlignment="1">
      <alignment horizontal="left"/>
    </xf>
    <xf numFmtId="165" fontId="0" fillId="0" borderId="0" xfId="0" applyNumberFormat="1"/>
    <xf numFmtId="0" fontId="8" fillId="0" borderId="0" xfId="0" applyFont="1" applyAlignment="1">
      <alignment wrapText="1"/>
    </xf>
    <xf numFmtId="0" fontId="1" fillId="12" borderId="15" xfId="0" applyFont="1" applyFill="1" applyBorder="1" applyAlignment="1">
      <alignment wrapText="1"/>
    </xf>
    <xf numFmtId="0" fontId="1" fillId="0" borderId="15" xfId="0" applyFont="1" applyBorder="1" applyAlignment="1">
      <alignment wrapText="1"/>
    </xf>
    <xf numFmtId="0" fontId="1" fillId="0" borderId="14" xfId="0" applyFont="1" applyBorder="1" applyAlignment="1">
      <alignment wrapText="1"/>
    </xf>
    <xf numFmtId="166" fontId="3" fillId="0" borderId="0" xfId="0" applyNumberFormat="1" applyFont="1"/>
    <xf numFmtId="167" fontId="0" fillId="0" borderId="0" xfId="0" applyNumberFormat="1"/>
    <xf numFmtId="168" fontId="0" fillId="0" borderId="0" xfId="0" applyNumberFormat="1"/>
    <xf numFmtId="167" fontId="3" fillId="0" borderId="0" xfId="0" applyNumberFormat="1" applyFont="1"/>
    <xf numFmtId="169" fontId="0" fillId="0" borderId="0" xfId="0" applyNumberFormat="1"/>
    <xf numFmtId="170" fontId="0" fillId="0" borderId="0" xfId="0" applyNumberFormat="1"/>
    <xf numFmtId="2" fontId="1" fillId="11" borderId="21" xfId="0" applyNumberFormat="1" applyFont="1" applyFill="1" applyBorder="1" applyAlignment="1">
      <alignment wrapText="1"/>
    </xf>
    <xf numFmtId="0" fontId="10" fillId="0" borderId="22" xfId="0" applyFont="1" applyBorder="1" applyAlignment="1">
      <alignment wrapText="1"/>
    </xf>
    <xf numFmtId="164" fontId="1" fillId="0" borderId="22" xfId="0" applyNumberFormat="1" applyFont="1" applyBorder="1" applyAlignment="1">
      <alignment horizontal="center" wrapText="1"/>
    </xf>
    <xf numFmtId="0" fontId="1" fillId="0" borderId="22" xfId="0" applyFont="1" applyBorder="1" applyAlignment="1">
      <alignment wrapText="1"/>
    </xf>
    <xf numFmtId="9" fontId="1" fillId="0" borderId="10" xfId="0" applyNumberFormat="1" applyFont="1" applyBorder="1" applyAlignment="1">
      <alignment wrapText="1"/>
    </xf>
    <xf numFmtId="9" fontId="1" fillId="0" borderId="10" xfId="0" applyNumberFormat="1" applyFont="1" applyBorder="1" applyAlignment="1">
      <alignment horizontal="right" vertical="center"/>
    </xf>
    <xf numFmtId="43" fontId="1" fillId="0" borderId="10" xfId="0" applyNumberFormat="1" applyFont="1" applyBorder="1"/>
    <xf numFmtId="0" fontId="1" fillId="0" borderId="24" xfId="0" applyFont="1" applyBorder="1" applyAlignment="1">
      <alignment wrapText="1"/>
    </xf>
    <xf numFmtId="0" fontId="1" fillId="12" borderId="22" xfId="0" applyFont="1" applyFill="1" applyBorder="1" applyAlignment="1">
      <alignment vertical="center" wrapText="1"/>
    </xf>
    <xf numFmtId="9" fontId="1" fillId="12" borderId="22" xfId="0" applyNumberFormat="1" applyFont="1" applyFill="1" applyBorder="1" applyAlignment="1">
      <alignment horizontal="right" vertical="center"/>
    </xf>
    <xf numFmtId="43" fontId="1" fillId="12" borderId="22" xfId="0" applyNumberFormat="1" applyFont="1" applyFill="1" applyBorder="1"/>
    <xf numFmtId="0" fontId="1" fillId="0" borderId="16" xfId="0" applyFont="1" applyBorder="1" applyAlignment="1">
      <alignment vertical="center" wrapText="1"/>
    </xf>
    <xf numFmtId="171" fontId="0" fillId="0" borderId="0" xfId="0" applyNumberFormat="1"/>
    <xf numFmtId="172" fontId="0" fillId="0" borderId="0" xfId="0" applyNumberFormat="1"/>
    <xf numFmtId="43" fontId="1" fillId="12" borderId="9" xfId="0" applyNumberFormat="1" applyFont="1" applyFill="1" applyBorder="1" applyAlignment="1">
      <alignment horizontal="right" vertical="center"/>
    </xf>
    <xf numFmtId="43" fontId="1" fillId="12" borderId="10" xfId="0" applyNumberFormat="1" applyFont="1" applyFill="1" applyBorder="1" applyAlignment="1">
      <alignment horizontal="right" vertical="center"/>
    </xf>
    <xf numFmtId="43" fontId="1" fillId="0" borderId="13" xfId="0" applyNumberFormat="1" applyFont="1" applyBorder="1" applyAlignment="1">
      <alignment horizontal="right" vertical="center"/>
    </xf>
    <xf numFmtId="43" fontId="1" fillId="0" borderId="9" xfId="0" applyNumberFormat="1" applyFont="1" applyBorder="1" applyAlignment="1">
      <alignment horizontal="right" vertical="center"/>
    </xf>
    <xf numFmtId="43" fontId="1" fillId="0" borderId="10" xfId="0" applyNumberFormat="1" applyFont="1" applyBorder="1" applyAlignment="1">
      <alignment horizontal="right" vertical="center"/>
    </xf>
    <xf numFmtId="43" fontId="1" fillId="12" borderId="22" xfId="0" applyNumberFormat="1" applyFont="1" applyFill="1" applyBorder="1" applyAlignment="1">
      <alignment horizontal="right" vertical="center"/>
    </xf>
    <xf numFmtId="43" fontId="0" fillId="0" borderId="0" xfId="0" applyNumberFormat="1"/>
    <xf numFmtId="9" fontId="1" fillId="0" borderId="13" xfId="0" applyNumberFormat="1" applyFont="1" applyBorder="1" applyAlignment="1">
      <alignment vertical="center" wrapText="1"/>
    </xf>
    <xf numFmtId="9" fontId="1" fillId="0" borderId="9" xfId="0" applyNumberFormat="1" applyFont="1" applyBorder="1" applyAlignment="1">
      <alignment vertical="center" wrapText="1"/>
    </xf>
    <xf numFmtId="9" fontId="1" fillId="0" borderId="10" xfId="0" applyNumberFormat="1" applyFont="1" applyBorder="1" applyAlignment="1">
      <alignment vertical="center" wrapText="1"/>
    </xf>
    <xf numFmtId="9" fontId="1" fillId="12" borderId="9" xfId="0" applyNumberFormat="1" applyFont="1" applyFill="1" applyBorder="1" applyAlignment="1">
      <alignment vertical="center" wrapText="1"/>
    </xf>
    <xf numFmtId="43" fontId="1" fillId="0" borderId="13" xfId="0" applyNumberFormat="1" applyFont="1" applyBorder="1" applyAlignment="1">
      <alignment wrapText="1"/>
    </xf>
    <xf numFmtId="43" fontId="1" fillId="0" borderId="16" xfId="0" applyNumberFormat="1" applyFont="1" applyBorder="1" applyAlignment="1">
      <alignment horizontal="right" vertical="center"/>
    </xf>
    <xf numFmtId="166" fontId="1" fillId="12" borderId="22" xfId="0" applyNumberFormat="1" applyFont="1" applyFill="1" applyBorder="1" applyAlignment="1">
      <alignment horizontal="right" vertical="center"/>
    </xf>
    <xf numFmtId="166" fontId="1" fillId="12" borderId="9" xfId="0" applyNumberFormat="1" applyFont="1" applyFill="1" applyBorder="1" applyAlignment="1">
      <alignment horizontal="right" vertical="center"/>
    </xf>
    <xf numFmtId="173" fontId="1" fillId="0" borderId="13" xfId="0" applyNumberFormat="1" applyFont="1" applyBorder="1" applyAlignment="1">
      <alignment wrapText="1"/>
    </xf>
    <xf numFmtId="173" fontId="0" fillId="0" borderId="0" xfId="0" applyNumberFormat="1"/>
    <xf numFmtId="174" fontId="0" fillId="0" borderId="0" xfId="0" applyNumberFormat="1"/>
    <xf numFmtId="0" fontId="3" fillId="8" borderId="0" xfId="0" applyFont="1" applyFill="1"/>
    <xf numFmtId="175" fontId="3" fillId="8" borderId="0" xfId="0" applyNumberFormat="1" applyFont="1" applyFill="1"/>
    <xf numFmtId="9" fontId="15" fillId="12" borderId="9" xfId="0" applyNumberFormat="1" applyFont="1" applyFill="1" applyBorder="1" applyAlignment="1">
      <alignment wrapText="1"/>
    </xf>
    <xf numFmtId="9" fontId="0" fillId="0" borderId="0" xfId="0" applyNumberFormat="1"/>
    <xf numFmtId="0" fontId="16" fillId="0" borderId="9" xfId="0" applyFont="1" applyBorder="1" applyAlignment="1">
      <alignment horizontal="center" vertical="center" wrapText="1"/>
    </xf>
    <xf numFmtId="9" fontId="17" fillId="0" borderId="9" xfId="0" applyNumberFormat="1" applyFont="1" applyBorder="1" applyAlignment="1">
      <alignment vertical="center" wrapText="1"/>
    </xf>
    <xf numFmtId="0" fontId="16" fillId="0" borderId="9" xfId="0" applyFont="1" applyBorder="1" applyAlignment="1">
      <alignment vertical="center" wrapText="1"/>
    </xf>
    <xf numFmtId="9" fontId="18" fillId="0" borderId="9" xfId="0" applyNumberFormat="1" applyFont="1" applyBorder="1" applyAlignment="1">
      <alignment wrapText="1"/>
    </xf>
    <xf numFmtId="9" fontId="16" fillId="0" borderId="9" xfId="0" applyNumberFormat="1" applyFont="1" applyBorder="1" applyAlignment="1">
      <alignment horizontal="right" vertical="center"/>
    </xf>
    <xf numFmtId="166" fontId="16" fillId="0" borderId="9" xfId="0" applyNumberFormat="1" applyFont="1" applyBorder="1" applyAlignment="1">
      <alignment horizontal="right" vertical="center"/>
    </xf>
    <xf numFmtId="43" fontId="16" fillId="0" borderId="9" xfId="0" applyNumberFormat="1" applyFont="1" applyBorder="1" applyAlignment="1">
      <alignment horizontal="right" vertical="center"/>
    </xf>
    <xf numFmtId="0" fontId="16" fillId="12" borderId="9" xfId="0" applyFont="1" applyFill="1" applyBorder="1" applyAlignment="1">
      <alignment horizontal="center" vertical="center" wrapText="1"/>
    </xf>
    <xf numFmtId="9" fontId="17" fillId="12" borderId="9" xfId="0" applyNumberFormat="1" applyFont="1" applyFill="1" applyBorder="1" applyAlignment="1">
      <alignment vertical="center" wrapText="1"/>
    </xf>
    <xf numFmtId="0" fontId="16" fillId="12" borderId="9" xfId="0" applyFont="1" applyFill="1" applyBorder="1" applyAlignment="1">
      <alignment vertical="center" wrapText="1"/>
    </xf>
    <xf numFmtId="9" fontId="18" fillId="12" borderId="9" xfId="0" applyNumberFormat="1" applyFont="1" applyFill="1" applyBorder="1" applyAlignment="1">
      <alignment wrapText="1"/>
    </xf>
    <xf numFmtId="9" fontId="16" fillId="12" borderId="9" xfId="0" applyNumberFormat="1" applyFont="1" applyFill="1" applyBorder="1" applyAlignment="1">
      <alignment horizontal="right" vertical="center"/>
    </xf>
    <xf numFmtId="166" fontId="16" fillId="12" borderId="9" xfId="0" applyNumberFormat="1" applyFont="1" applyFill="1" applyBorder="1" applyAlignment="1">
      <alignment horizontal="right" vertical="center"/>
    </xf>
    <xf numFmtId="43" fontId="16" fillId="12" borderId="9" xfId="0" applyNumberFormat="1" applyFont="1" applyFill="1" applyBorder="1" applyAlignment="1">
      <alignment horizontal="right" vertical="center"/>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173" fontId="0" fillId="13" borderId="9" xfId="0" applyNumberFormat="1" applyFill="1" applyBorder="1"/>
    <xf numFmtId="173" fontId="0" fillId="4" borderId="9" xfId="0" applyNumberFormat="1" applyFill="1" applyBorder="1"/>
    <xf numFmtId="173" fontId="0" fillId="13" borderId="19" xfId="0" applyNumberFormat="1" applyFill="1" applyBorder="1"/>
    <xf numFmtId="173" fontId="0" fillId="4" borderId="19" xfId="0" applyNumberFormat="1" applyFill="1" applyBorder="1"/>
    <xf numFmtId="43" fontId="1" fillId="0" borderId="22" xfId="0" applyNumberFormat="1" applyFont="1" applyBorder="1"/>
    <xf numFmtId="0" fontId="19" fillId="0" borderId="0" xfId="0" applyFont="1"/>
    <xf numFmtId="0" fontId="7" fillId="16" borderId="9" xfId="0" applyFont="1" applyFill="1" applyBorder="1"/>
    <xf numFmtId="0" fontId="7" fillId="16" borderId="19" xfId="0" applyFont="1" applyFill="1" applyBorder="1"/>
    <xf numFmtId="0" fontId="20" fillId="0" borderId="0" xfId="0" applyFont="1"/>
    <xf numFmtId="0" fontId="20" fillId="0" borderId="22" xfId="0" applyFont="1" applyBorder="1"/>
    <xf numFmtId="0" fontId="20" fillId="0" borderId="21" xfId="0" applyFont="1" applyBorder="1"/>
    <xf numFmtId="0" fontId="20" fillId="0" borderId="21" xfId="0" applyFont="1" applyBorder="1" applyAlignment="1">
      <alignment wrapText="1"/>
    </xf>
    <xf numFmtId="0" fontId="20" fillId="17" borderId="19" xfId="0" applyFont="1" applyFill="1" applyBorder="1" applyAlignment="1">
      <alignment wrapText="1"/>
    </xf>
    <xf numFmtId="3" fontId="20" fillId="0" borderId="0" xfId="0" applyNumberFormat="1" applyFont="1"/>
    <xf numFmtId="0" fontId="20" fillId="17" borderId="0" xfId="0" applyFont="1" applyFill="1"/>
    <xf numFmtId="3" fontId="20" fillId="17" borderId="0" xfId="0" applyNumberFormat="1" applyFont="1" applyFill="1"/>
    <xf numFmtId="3" fontId="21" fillId="0" borderId="0" xfId="0" applyNumberFormat="1" applyFont="1"/>
    <xf numFmtId="0" fontId="20" fillId="0" borderId="1" xfId="0" applyFont="1" applyBorder="1"/>
    <xf numFmtId="0" fontId="20" fillId="0" borderId="7" xfId="0" applyFont="1" applyBorder="1"/>
    <xf numFmtId="0" fontId="20" fillId="18" borderId="4" xfId="0" applyFont="1" applyFill="1" applyBorder="1"/>
    <xf numFmtId="3" fontId="20" fillId="18" borderId="4" xfId="0" applyNumberFormat="1" applyFont="1" applyFill="1" applyBorder="1"/>
    <xf numFmtId="0" fontId="22" fillId="0" borderId="3" xfId="0" applyFont="1" applyBorder="1"/>
    <xf numFmtId="165" fontId="20" fillId="0" borderId="0" xfId="0" applyNumberFormat="1" applyFont="1"/>
    <xf numFmtId="165" fontId="20" fillId="17" borderId="0" xfId="0" applyNumberFormat="1" applyFont="1" applyFill="1"/>
    <xf numFmtId="0" fontId="20" fillId="0" borderId="5" xfId="0" applyFont="1" applyBorder="1"/>
    <xf numFmtId="0" fontId="20" fillId="4" borderId="0" xfId="0" applyFont="1" applyFill="1"/>
    <xf numFmtId="165" fontId="20" fillId="4" borderId="0" xfId="0" applyNumberFormat="1" applyFont="1" applyFill="1"/>
    <xf numFmtId="3" fontId="20" fillId="4" borderId="0" xfId="0" applyNumberFormat="1" applyFont="1" applyFill="1"/>
    <xf numFmtId="165" fontId="1" fillId="0" borderId="13" xfId="0" applyNumberFormat="1" applyFont="1" applyBorder="1" applyAlignment="1">
      <alignment vertical="center" wrapText="1"/>
    </xf>
    <xf numFmtId="165" fontId="1" fillId="0" borderId="9" xfId="0" applyNumberFormat="1" applyFont="1" applyBorder="1" applyAlignment="1">
      <alignment vertical="center" wrapText="1"/>
    </xf>
    <xf numFmtId="165" fontId="1" fillId="0" borderId="10" xfId="0" applyNumberFormat="1" applyFont="1" applyBorder="1" applyAlignment="1">
      <alignment vertical="center" wrapText="1"/>
    </xf>
    <xf numFmtId="173" fontId="1" fillId="0" borderId="9" xfId="0" applyNumberFormat="1" applyFont="1" applyBorder="1" applyAlignment="1">
      <alignment horizontal="right" vertical="center"/>
    </xf>
    <xf numFmtId="9" fontId="1" fillId="0" borderId="16" xfId="0" applyNumberFormat="1" applyFont="1" applyBorder="1" applyAlignment="1">
      <alignment vertical="center" wrapText="1"/>
    </xf>
    <xf numFmtId="43" fontId="1" fillId="0" borderId="16" xfId="0" applyNumberFormat="1" applyFont="1" applyBorder="1"/>
    <xf numFmtId="165" fontId="1" fillId="0" borderId="16" xfId="0" applyNumberFormat="1" applyFont="1" applyBorder="1" applyAlignment="1">
      <alignment vertical="center" wrapText="1"/>
    </xf>
    <xf numFmtId="43" fontId="0" fillId="0" borderId="0" xfId="0" applyNumberFormat="1" applyAlignment="1">
      <alignment horizontal="center" vertical="center"/>
    </xf>
    <xf numFmtId="2" fontId="0" fillId="0" borderId="0" xfId="0" applyNumberFormat="1"/>
    <xf numFmtId="0" fontId="0" fillId="5" borderId="0" xfId="0" applyFill="1"/>
    <xf numFmtId="173" fontId="0" fillId="0" borderId="0" xfId="4" applyNumberFormat="1" applyFont="1"/>
    <xf numFmtId="0" fontId="1" fillId="5" borderId="0" xfId="0" applyFont="1" applyFill="1"/>
    <xf numFmtId="3" fontId="0" fillId="5" borderId="0" xfId="0" applyNumberFormat="1" applyFill="1"/>
    <xf numFmtId="0" fontId="6" fillId="19" borderId="0" xfId="0" applyFont="1" applyFill="1" applyAlignment="1">
      <alignment horizontal="center"/>
    </xf>
    <xf numFmtId="0" fontId="23" fillId="0" borderId="0" xfId="0" applyFont="1" applyAlignment="1">
      <alignment wrapText="1"/>
    </xf>
    <xf numFmtId="10" fontId="0" fillId="0" borderId="0" xfId="0" applyNumberFormat="1" applyAlignment="1">
      <alignment wrapText="1"/>
    </xf>
    <xf numFmtId="2" fontId="0" fillId="0" borderId="0" xfId="0" applyNumberFormat="1" applyAlignment="1">
      <alignment wrapText="1"/>
    </xf>
    <xf numFmtId="9" fontId="0" fillId="0" borderId="0" xfId="0" applyNumberFormat="1" applyAlignment="1">
      <alignment wrapText="1"/>
    </xf>
    <xf numFmtId="10" fontId="0" fillId="5" borderId="0" xfId="0" applyNumberFormat="1" applyFill="1" applyAlignment="1">
      <alignment wrapText="1"/>
    </xf>
    <xf numFmtId="0" fontId="6" fillId="6" borderId="0" xfId="0" applyFont="1" applyFill="1" applyAlignment="1">
      <alignment horizontal="center" wrapText="1"/>
    </xf>
    <xf numFmtId="0" fontId="4" fillId="0" borderId="0" xfId="1" applyAlignment="1">
      <alignment wrapText="1"/>
    </xf>
    <xf numFmtId="3" fontId="0" fillId="0" borderId="0" xfId="0" applyNumberFormat="1" applyAlignment="1">
      <alignment wrapText="1"/>
    </xf>
    <xf numFmtId="0" fontId="0" fillId="5" borderId="0" xfId="0" applyFill="1" applyAlignment="1">
      <alignment wrapText="1"/>
    </xf>
    <xf numFmtId="10" fontId="0" fillId="0" borderId="0" xfId="4" applyNumberFormat="1" applyFont="1"/>
    <xf numFmtId="43" fontId="1" fillId="0" borderId="25" xfId="0" applyNumberFormat="1" applyFont="1" applyBorder="1"/>
    <xf numFmtId="0" fontId="11" fillId="0" borderId="28" xfId="0" applyFont="1" applyBorder="1" applyAlignment="1">
      <alignment horizontal="center" vertical="center" wrapText="1"/>
    </xf>
    <xf numFmtId="9" fontId="14" fillId="0" borderId="13" xfId="0" applyNumberFormat="1" applyFont="1" applyBorder="1" applyAlignment="1">
      <alignment vertical="center" wrapText="1"/>
    </xf>
    <xf numFmtId="165" fontId="14" fillId="0" borderId="13" xfId="0" applyNumberFormat="1" applyFont="1" applyBorder="1" applyAlignment="1">
      <alignment vertical="center" wrapText="1"/>
    </xf>
    <xf numFmtId="9" fontId="14" fillId="12" borderId="22" xfId="0" applyNumberFormat="1" applyFont="1" applyFill="1" applyBorder="1" applyAlignment="1">
      <alignment vertical="center" wrapText="1"/>
    </xf>
    <xf numFmtId="165" fontId="14" fillId="12" borderId="22" xfId="0" applyNumberFormat="1" applyFont="1" applyFill="1" applyBorder="1" applyAlignment="1">
      <alignment vertical="center" wrapText="1"/>
    </xf>
    <xf numFmtId="9" fontId="14" fillId="12" borderId="9" xfId="0" applyNumberFormat="1" applyFont="1" applyFill="1" applyBorder="1" applyAlignment="1">
      <alignment vertical="center" wrapText="1"/>
    </xf>
    <xf numFmtId="165" fontId="14" fillId="12" borderId="9" xfId="0" applyNumberFormat="1" applyFont="1" applyFill="1" applyBorder="1" applyAlignment="1">
      <alignment vertical="center" wrapText="1"/>
    </xf>
    <xf numFmtId="9" fontId="14" fillId="0" borderId="9" xfId="0" applyNumberFormat="1" applyFont="1" applyBorder="1" applyAlignment="1">
      <alignment vertical="center" wrapText="1"/>
    </xf>
    <xf numFmtId="165" fontId="14" fillId="0" borderId="9" xfId="0" applyNumberFormat="1" applyFont="1" applyBorder="1" applyAlignment="1">
      <alignment vertical="center" wrapText="1"/>
    </xf>
    <xf numFmtId="9" fontId="14" fillId="0" borderId="10" xfId="0" applyNumberFormat="1" applyFont="1" applyBorder="1" applyAlignment="1">
      <alignment vertical="center" wrapText="1"/>
    </xf>
    <xf numFmtId="165" fontId="14" fillId="0" borderId="10" xfId="0" applyNumberFormat="1" applyFont="1" applyBorder="1" applyAlignment="1">
      <alignment vertical="center" wrapText="1"/>
    </xf>
    <xf numFmtId="173" fontId="1" fillId="0" borderId="13" xfId="0" applyNumberFormat="1" applyFont="1" applyBorder="1" applyAlignment="1">
      <alignment horizontal="right" vertical="center"/>
    </xf>
    <xf numFmtId="0" fontId="1" fillId="12" borderId="9" xfId="0" applyFont="1" applyFill="1" applyBorder="1" applyAlignment="1">
      <alignment wrapText="1"/>
    </xf>
    <xf numFmtId="0" fontId="1" fillId="0" borderId="9" xfId="0" applyFont="1" applyBorder="1" applyAlignment="1">
      <alignment wrapText="1"/>
    </xf>
    <xf numFmtId="43" fontId="1" fillId="0" borderId="9" xfId="0" applyNumberFormat="1" applyFont="1" applyBorder="1" applyAlignment="1">
      <alignment wrapText="1"/>
    </xf>
    <xf numFmtId="43" fontId="1" fillId="0" borderId="9" xfId="0" applyNumberFormat="1" applyFont="1" applyBorder="1" applyAlignment="1">
      <alignment horizontal="left"/>
    </xf>
    <xf numFmtId="0" fontId="0" fillId="0" borderId="9" xfId="0" applyBorder="1"/>
    <xf numFmtId="43" fontId="0" fillId="0" borderId="9" xfId="0" applyNumberFormat="1" applyBorder="1"/>
    <xf numFmtId="166" fontId="1" fillId="0" borderId="9" xfId="0" applyNumberFormat="1" applyFont="1" applyBorder="1" applyAlignment="1">
      <alignment wrapText="1"/>
    </xf>
    <xf numFmtId="0" fontId="11" fillId="0" borderId="9" xfId="0" applyFont="1" applyBorder="1" applyAlignment="1">
      <alignment vertical="center" wrapText="1"/>
    </xf>
    <xf numFmtId="43" fontId="16" fillId="0" borderId="9" xfId="0" applyNumberFormat="1" applyFont="1" applyBorder="1"/>
    <xf numFmtId="43" fontId="16" fillId="12" borderId="9" xfId="0" applyNumberFormat="1" applyFont="1" applyFill="1" applyBorder="1"/>
    <xf numFmtId="0" fontId="1" fillId="12" borderId="9" xfId="0" applyFont="1" applyFill="1" applyBorder="1"/>
    <xf numFmtId="0" fontId="4" fillId="0" borderId="9" xfId="1" applyBorder="1" applyAlignment="1">
      <alignment vertical="center" wrapText="1"/>
    </xf>
    <xf numFmtId="173" fontId="1" fillId="0" borderId="9" xfId="0" applyNumberFormat="1" applyFont="1" applyBorder="1" applyAlignment="1">
      <alignment wrapText="1"/>
    </xf>
    <xf numFmtId="9" fontId="1" fillId="20" borderId="9" xfId="0" applyNumberFormat="1" applyFont="1" applyFill="1" applyBorder="1" applyAlignment="1">
      <alignment vertical="center" wrapText="1"/>
    </xf>
    <xf numFmtId="165" fontId="1" fillId="20" borderId="9" xfId="0" applyNumberFormat="1" applyFont="1" applyFill="1" applyBorder="1" applyAlignment="1">
      <alignment vertical="center" wrapText="1"/>
    </xf>
    <xf numFmtId="0" fontId="1" fillId="20" borderId="9" xfId="0" applyFont="1" applyFill="1" applyBorder="1" applyAlignment="1">
      <alignment vertical="center" wrapText="1"/>
    </xf>
    <xf numFmtId="173" fontId="1" fillId="20" borderId="9" xfId="0" applyNumberFormat="1" applyFont="1" applyFill="1" applyBorder="1" applyAlignment="1">
      <alignment horizontal="right" vertical="center"/>
    </xf>
    <xf numFmtId="9" fontId="1" fillId="20" borderId="9" xfId="0" applyNumberFormat="1" applyFont="1" applyFill="1" applyBorder="1" applyAlignment="1">
      <alignment horizontal="right" vertical="center"/>
    </xf>
    <xf numFmtId="43" fontId="1" fillId="20" borderId="9" xfId="0" applyNumberFormat="1" applyFont="1" applyFill="1" applyBorder="1" applyAlignment="1">
      <alignment horizontal="right" vertical="center"/>
    </xf>
    <xf numFmtId="43" fontId="1" fillId="20" borderId="9" xfId="0" applyNumberFormat="1" applyFont="1" applyFill="1" applyBorder="1"/>
    <xf numFmtId="43" fontId="1" fillId="20" borderId="9" xfId="0" applyNumberFormat="1" applyFont="1" applyFill="1" applyBorder="1" applyAlignment="1">
      <alignment horizontal="left"/>
    </xf>
    <xf numFmtId="37" fontId="14" fillId="0" borderId="9" xfId="0" applyNumberFormat="1" applyFont="1" applyBorder="1" applyAlignment="1">
      <alignment wrapText="1"/>
    </xf>
    <xf numFmtId="173" fontId="1" fillId="15" borderId="9" xfId="0" applyNumberFormat="1" applyFont="1" applyFill="1" applyBorder="1" applyAlignment="1">
      <alignment wrapText="1"/>
    </xf>
    <xf numFmtId="9" fontId="1" fillId="15" borderId="9" xfId="0" applyNumberFormat="1" applyFont="1" applyFill="1" applyBorder="1" applyAlignment="1">
      <alignment wrapText="1"/>
    </xf>
    <xf numFmtId="173" fontId="14" fillId="15" borderId="9" xfId="0" applyNumberFormat="1" applyFont="1" applyFill="1" applyBorder="1" applyAlignment="1">
      <alignment wrapText="1"/>
    </xf>
    <xf numFmtId="9" fontId="14" fillId="15" borderId="9" xfId="0" applyNumberFormat="1" applyFont="1" applyFill="1" applyBorder="1" applyAlignment="1">
      <alignment wrapText="1"/>
    </xf>
    <xf numFmtId="9" fontId="1" fillId="20" borderId="13" xfId="0" applyNumberFormat="1" applyFont="1" applyFill="1" applyBorder="1" applyAlignment="1">
      <alignment vertical="center" wrapText="1"/>
    </xf>
    <xf numFmtId="165" fontId="1" fillId="20" borderId="13" xfId="0" applyNumberFormat="1" applyFont="1" applyFill="1" applyBorder="1" applyAlignment="1">
      <alignment vertical="center" wrapText="1"/>
    </xf>
    <xf numFmtId="0" fontId="1" fillId="20" borderId="13" xfId="0" applyFont="1" applyFill="1" applyBorder="1" applyAlignment="1">
      <alignment vertical="center" wrapText="1"/>
    </xf>
    <xf numFmtId="173" fontId="1" fillId="15" borderId="13" xfId="0" applyNumberFormat="1" applyFont="1" applyFill="1" applyBorder="1" applyAlignment="1">
      <alignment wrapText="1"/>
    </xf>
    <xf numFmtId="173" fontId="1" fillId="20" borderId="13" xfId="0" applyNumberFormat="1" applyFont="1" applyFill="1" applyBorder="1" applyAlignment="1">
      <alignment horizontal="right" vertical="center"/>
    </xf>
    <xf numFmtId="43" fontId="1" fillId="20" borderId="13" xfId="0" applyNumberFormat="1" applyFont="1" applyFill="1" applyBorder="1" applyAlignment="1">
      <alignment horizontal="right" vertical="center"/>
    </xf>
    <xf numFmtId="43" fontId="1" fillId="20" borderId="13" xfId="0" applyNumberFormat="1" applyFont="1" applyFill="1" applyBorder="1"/>
    <xf numFmtId="0" fontId="1" fillId="20" borderId="14" xfId="0" applyFont="1" applyFill="1" applyBorder="1" applyAlignment="1">
      <alignment horizontal="center"/>
    </xf>
    <xf numFmtId="0" fontId="4" fillId="20" borderId="15" xfId="1" applyFill="1" applyBorder="1" applyAlignment="1">
      <alignment wrapText="1"/>
    </xf>
    <xf numFmtId="0" fontId="1" fillId="20" borderId="16" xfId="0" applyFont="1" applyFill="1" applyBorder="1" applyAlignment="1">
      <alignment vertical="center" wrapText="1"/>
    </xf>
    <xf numFmtId="173" fontId="1" fillId="15" borderId="16" xfId="0" applyNumberFormat="1" applyFont="1" applyFill="1" applyBorder="1" applyAlignment="1">
      <alignment wrapText="1"/>
    </xf>
    <xf numFmtId="43" fontId="1" fillId="20" borderId="16" xfId="0" applyNumberFormat="1" applyFont="1" applyFill="1" applyBorder="1" applyAlignment="1">
      <alignment horizontal="right" vertical="center"/>
    </xf>
    <xf numFmtId="43" fontId="1" fillId="20" borderId="16" xfId="0" applyNumberFormat="1" applyFont="1" applyFill="1" applyBorder="1"/>
    <xf numFmtId="0" fontId="0" fillId="0" borderId="10" xfId="0" applyBorder="1" applyAlignment="1">
      <alignment wrapText="1"/>
    </xf>
    <xf numFmtId="0" fontId="2" fillId="8" borderId="10" xfId="0" applyFont="1" applyFill="1" applyBorder="1" applyAlignment="1">
      <alignment horizontal="center" vertical="center" wrapText="1"/>
    </xf>
    <xf numFmtId="0" fontId="2" fillId="10" borderId="10"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14" borderId="10" xfId="0" applyFont="1" applyFill="1" applyBorder="1" applyAlignment="1">
      <alignment horizontal="center" vertical="center" wrapText="1"/>
    </xf>
    <xf numFmtId="9" fontId="1" fillId="15" borderId="13" xfId="0" applyNumberFormat="1" applyFont="1" applyFill="1" applyBorder="1" applyAlignment="1">
      <alignment wrapText="1"/>
    </xf>
    <xf numFmtId="9" fontId="1" fillId="20" borderId="10" xfId="0" applyNumberFormat="1" applyFont="1" applyFill="1" applyBorder="1" applyAlignment="1">
      <alignment vertical="center" wrapText="1"/>
    </xf>
    <xf numFmtId="165" fontId="1" fillId="20" borderId="10" xfId="0" applyNumberFormat="1" applyFont="1" applyFill="1" applyBorder="1" applyAlignment="1">
      <alignment vertical="center" wrapText="1"/>
    </xf>
    <xf numFmtId="0" fontId="1" fillId="20" borderId="10" xfId="0" applyFont="1" applyFill="1" applyBorder="1" applyAlignment="1">
      <alignment vertical="center" wrapText="1"/>
    </xf>
    <xf numFmtId="173" fontId="1" fillId="15" borderId="10" xfId="0" applyNumberFormat="1" applyFont="1" applyFill="1" applyBorder="1" applyAlignment="1">
      <alignment wrapText="1"/>
    </xf>
    <xf numFmtId="173" fontId="1" fillId="20" borderId="10" xfId="0" applyNumberFormat="1" applyFont="1" applyFill="1" applyBorder="1" applyAlignment="1">
      <alignment horizontal="right" vertical="center"/>
    </xf>
    <xf numFmtId="43" fontId="1" fillId="20" borderId="10" xfId="0" applyNumberFormat="1" applyFont="1" applyFill="1" applyBorder="1" applyAlignment="1">
      <alignment horizontal="right" vertical="center"/>
    </xf>
    <xf numFmtId="43" fontId="1" fillId="20" borderId="10" xfId="0" applyNumberFormat="1" applyFont="1" applyFill="1" applyBorder="1"/>
    <xf numFmtId="0" fontId="1" fillId="20" borderId="24" xfId="0" applyFont="1" applyFill="1" applyBorder="1" applyAlignment="1">
      <alignment wrapText="1"/>
    </xf>
    <xf numFmtId="173" fontId="14" fillId="15" borderId="13" xfId="0" applyNumberFormat="1" applyFont="1" applyFill="1" applyBorder="1" applyAlignment="1">
      <alignment wrapText="1"/>
    </xf>
    <xf numFmtId="0" fontId="1" fillId="20" borderId="14" xfId="0" applyFont="1" applyFill="1" applyBorder="1" applyAlignment="1">
      <alignment horizontal="center" wrapText="1"/>
    </xf>
    <xf numFmtId="9" fontId="1" fillId="15" borderId="10" xfId="0" applyNumberFormat="1" applyFont="1" applyFill="1" applyBorder="1" applyAlignment="1">
      <alignment wrapText="1"/>
    </xf>
    <xf numFmtId="0" fontId="0" fillId="0" borderId="13" xfId="0" applyBorder="1"/>
    <xf numFmtId="0" fontId="4" fillId="0" borderId="15" xfId="1" applyBorder="1" applyAlignment="1">
      <alignment horizontal="center"/>
    </xf>
    <xf numFmtId="0" fontId="1" fillId="0" borderId="15" xfId="0" applyFont="1" applyBorder="1" applyAlignment="1">
      <alignment horizontal="center"/>
    </xf>
    <xf numFmtId="0" fontId="4" fillId="20" borderId="15" xfId="1" applyFill="1" applyBorder="1"/>
    <xf numFmtId="0" fontId="1" fillId="20" borderId="15" xfId="0" applyFont="1" applyFill="1" applyBorder="1" applyAlignment="1">
      <alignment horizontal="center" wrapText="1"/>
    </xf>
    <xf numFmtId="173" fontId="14" fillId="15" borderId="10" xfId="0" applyNumberFormat="1" applyFont="1" applyFill="1" applyBorder="1" applyAlignment="1">
      <alignment wrapText="1"/>
    </xf>
    <xf numFmtId="0" fontId="4" fillId="20" borderId="24" xfId="1" applyFill="1" applyBorder="1" applyAlignment="1">
      <alignment wrapText="1"/>
    </xf>
    <xf numFmtId="0" fontId="4" fillId="0" borderId="14" xfId="1" applyBorder="1" applyAlignment="1">
      <alignment wrapText="1"/>
    </xf>
    <xf numFmtId="43" fontId="1" fillId="20" borderId="10" xfId="0" applyNumberFormat="1" applyFont="1" applyFill="1" applyBorder="1" applyAlignment="1">
      <alignment horizontal="left"/>
    </xf>
    <xf numFmtId="0" fontId="12" fillId="20" borderId="14" xfId="1" applyFont="1" applyFill="1" applyBorder="1" applyAlignment="1">
      <alignment horizontal="center" vertical="center" wrapText="1"/>
    </xf>
    <xf numFmtId="173" fontId="1" fillId="0" borderId="10" xfId="0" applyNumberFormat="1" applyFont="1" applyBorder="1" applyAlignment="1">
      <alignment wrapText="1"/>
    </xf>
    <xf numFmtId="43" fontId="1" fillId="0" borderId="10" xfId="0" applyNumberFormat="1" applyFont="1" applyBorder="1" applyAlignment="1">
      <alignment wrapText="1"/>
    </xf>
    <xf numFmtId="43" fontId="1" fillId="0" borderId="10" xfId="0" applyNumberFormat="1" applyFont="1" applyBorder="1" applyAlignment="1">
      <alignment horizontal="left"/>
    </xf>
    <xf numFmtId="0" fontId="4" fillId="20" borderId="24" xfId="1" applyFill="1" applyBorder="1" applyAlignment="1">
      <alignment horizontal="center" vertical="center" wrapText="1"/>
    </xf>
    <xf numFmtId="9" fontId="1" fillId="20" borderId="13" xfId="0" applyNumberFormat="1" applyFont="1" applyFill="1" applyBorder="1" applyAlignment="1">
      <alignment horizontal="right" vertical="center"/>
    </xf>
    <xf numFmtId="0" fontId="4" fillId="20" borderId="14" xfId="1" applyFill="1" applyBorder="1" applyAlignment="1">
      <alignment wrapText="1"/>
    </xf>
    <xf numFmtId="9" fontId="1" fillId="20" borderId="16" xfId="0" applyNumberFormat="1" applyFont="1" applyFill="1" applyBorder="1" applyAlignment="1">
      <alignment horizontal="right" vertical="center"/>
    </xf>
    <xf numFmtId="173" fontId="1" fillId="0" borderId="10" xfId="0" applyNumberFormat="1" applyFont="1" applyBorder="1" applyAlignment="1">
      <alignment horizontal="right" vertical="center"/>
    </xf>
    <xf numFmtId="173" fontId="1" fillId="0" borderId="16" xfId="0" applyNumberFormat="1" applyFont="1" applyBorder="1" applyAlignment="1">
      <alignment horizontal="right" vertical="center"/>
    </xf>
    <xf numFmtId="9" fontId="1" fillId="20" borderId="10" xfId="0" applyNumberFormat="1" applyFont="1" applyFill="1" applyBorder="1" applyAlignment="1">
      <alignment horizontal="right" vertical="center"/>
    </xf>
    <xf numFmtId="0" fontId="1" fillId="20" borderId="24" xfId="0" applyFont="1" applyFill="1" applyBorder="1"/>
    <xf numFmtId="9" fontId="14" fillId="15" borderId="22" xfId="0" applyNumberFormat="1" applyFont="1" applyFill="1" applyBorder="1" applyAlignment="1">
      <alignment wrapText="1"/>
    </xf>
    <xf numFmtId="9" fontId="14" fillId="15" borderId="13" xfId="0" applyNumberFormat="1" applyFont="1" applyFill="1" applyBorder="1" applyAlignment="1">
      <alignment wrapText="1"/>
    </xf>
    <xf numFmtId="9" fontId="14" fillId="15" borderId="16" xfId="0" applyNumberFormat="1" applyFont="1" applyFill="1" applyBorder="1" applyAlignment="1">
      <alignment wrapText="1"/>
    </xf>
    <xf numFmtId="37" fontId="14" fillId="0" borderId="13" xfId="0" applyNumberFormat="1" applyFont="1" applyBorder="1" applyAlignment="1">
      <alignment wrapText="1"/>
    </xf>
    <xf numFmtId="166" fontId="1" fillId="0" borderId="13" xfId="0" applyNumberFormat="1" applyFont="1" applyBorder="1" applyAlignment="1">
      <alignment wrapText="1"/>
    </xf>
    <xf numFmtId="9" fontId="14" fillId="12" borderId="10" xfId="0" applyNumberFormat="1" applyFont="1" applyFill="1" applyBorder="1" applyAlignment="1">
      <alignment vertical="center" wrapText="1"/>
    </xf>
    <xf numFmtId="165" fontId="14" fillId="12" borderId="10" xfId="0" applyNumberFormat="1" applyFont="1" applyFill="1" applyBorder="1" applyAlignment="1">
      <alignment vertical="center" wrapText="1"/>
    </xf>
    <xf numFmtId="0" fontId="1" fillId="12" borderId="10" xfId="0" applyFont="1" applyFill="1" applyBorder="1" applyAlignment="1">
      <alignment vertical="center" wrapText="1"/>
    </xf>
    <xf numFmtId="9" fontId="14" fillId="15" borderId="10" xfId="0" applyNumberFormat="1" applyFont="1" applyFill="1" applyBorder="1" applyAlignment="1">
      <alignment wrapText="1"/>
    </xf>
    <xf numFmtId="166" fontId="1" fillId="12" borderId="10" xfId="0" applyNumberFormat="1" applyFont="1" applyFill="1" applyBorder="1" applyAlignment="1">
      <alignment horizontal="right" vertical="center"/>
    </xf>
    <xf numFmtId="0" fontId="1" fillId="12" borderId="24" xfId="0" applyFont="1" applyFill="1" applyBorder="1" applyAlignment="1">
      <alignment wrapText="1"/>
    </xf>
    <xf numFmtId="37" fontId="14" fillId="0" borderId="10" xfId="0" applyNumberFormat="1" applyFont="1" applyBorder="1" applyAlignment="1">
      <alignment wrapText="1"/>
    </xf>
    <xf numFmtId="166" fontId="1" fillId="0" borderId="10" xfId="0" applyNumberFormat="1" applyFont="1" applyBorder="1" applyAlignment="1">
      <alignment wrapText="1"/>
    </xf>
    <xf numFmtId="0" fontId="4" fillId="12" borderId="14" xfId="1" applyFill="1" applyBorder="1" applyAlignment="1">
      <alignment vertical="center" wrapText="1"/>
    </xf>
    <xf numFmtId="0" fontId="4" fillId="12" borderId="15" xfId="1" applyFill="1" applyBorder="1" applyAlignment="1">
      <alignment vertical="center" wrapText="1"/>
    </xf>
    <xf numFmtId="0" fontId="4" fillId="0" borderId="14" xfId="1" applyFill="1" applyBorder="1" applyAlignment="1">
      <alignment vertical="center"/>
    </xf>
    <xf numFmtId="0" fontId="4" fillId="0" borderId="15" xfId="1" applyFill="1" applyBorder="1" applyAlignment="1"/>
    <xf numFmtId="0" fontId="12" fillId="0" borderId="17" xfId="1" applyFont="1" applyFill="1" applyBorder="1" applyAlignment="1">
      <alignment vertical="center" wrapText="1"/>
    </xf>
    <xf numFmtId="0" fontId="4" fillId="12" borderId="24" xfId="1" applyFill="1" applyBorder="1" applyAlignment="1">
      <alignment vertical="center" wrapText="1"/>
    </xf>
    <xf numFmtId="0" fontId="11" fillId="0" borderId="22" xfId="0" applyFont="1" applyBorder="1" applyAlignment="1">
      <alignment vertical="center" wrapText="1"/>
    </xf>
    <xf numFmtId="0" fontId="16" fillId="0" borderId="22" xfId="0" applyFont="1" applyBorder="1" applyAlignment="1">
      <alignment horizontal="center" vertical="center" wrapText="1"/>
    </xf>
    <xf numFmtId="9" fontId="17" fillId="0" borderId="22" xfId="0" applyNumberFormat="1" applyFont="1" applyBorder="1" applyAlignment="1">
      <alignment vertical="center" wrapText="1"/>
    </xf>
    <xf numFmtId="0" fontId="16" fillId="0" borderId="22" xfId="0" applyFont="1" applyBorder="1" applyAlignment="1">
      <alignment vertical="center" wrapText="1"/>
    </xf>
    <xf numFmtId="9" fontId="18" fillId="0" borderId="22" xfId="0" applyNumberFormat="1" applyFont="1" applyBorder="1" applyAlignment="1">
      <alignment wrapText="1"/>
    </xf>
    <xf numFmtId="9" fontId="16" fillId="0" borderId="22" xfId="0" applyNumberFormat="1" applyFont="1" applyBorder="1" applyAlignment="1">
      <alignment horizontal="right" vertical="center"/>
    </xf>
    <xf numFmtId="166" fontId="16" fillId="0" borderId="22" xfId="0" applyNumberFormat="1" applyFont="1" applyBorder="1" applyAlignment="1">
      <alignment horizontal="right" vertical="center"/>
    </xf>
    <xf numFmtId="43" fontId="16" fillId="0" borderId="22" xfId="0" applyNumberFormat="1" applyFont="1" applyBorder="1" applyAlignment="1">
      <alignment horizontal="right" vertical="center"/>
    </xf>
    <xf numFmtId="43" fontId="16" fillId="0" borderId="22" xfId="0" applyNumberFormat="1" applyFont="1" applyBorder="1"/>
    <xf numFmtId="0" fontId="4" fillId="12" borderId="23" xfId="1" applyFill="1" applyBorder="1" applyAlignment="1">
      <alignment wrapText="1"/>
    </xf>
    <xf numFmtId="9" fontId="15" fillId="12" borderId="10" xfId="0" applyNumberFormat="1" applyFont="1" applyFill="1" applyBorder="1" applyAlignment="1">
      <alignment wrapText="1"/>
    </xf>
    <xf numFmtId="0" fontId="4" fillId="0" borderId="10" xfId="1" applyBorder="1" applyAlignment="1">
      <alignment vertical="center" wrapText="1"/>
    </xf>
    <xf numFmtId="0" fontId="1" fillId="8" borderId="27" xfId="0" applyFont="1" applyFill="1" applyBorder="1" applyAlignment="1">
      <alignment horizontal="center" vertical="center" wrapText="1"/>
    </xf>
    <xf numFmtId="43" fontId="1" fillId="0" borderId="27" xfId="0" applyNumberFormat="1" applyFont="1" applyBorder="1"/>
    <xf numFmtId="0" fontId="4" fillId="0" borderId="30" xfId="1" applyBorder="1" applyAlignment="1">
      <alignment vertical="center" wrapText="1"/>
    </xf>
    <xf numFmtId="0" fontId="1" fillId="0" borderId="27" xfId="0" applyFont="1" applyBorder="1" applyAlignment="1">
      <alignment horizontal="center" vertical="center" wrapText="1"/>
    </xf>
    <xf numFmtId="9" fontId="14" fillId="20" borderId="13" xfId="0" applyNumberFormat="1" applyFont="1" applyFill="1" applyBorder="1" applyAlignment="1">
      <alignment vertical="center" wrapText="1"/>
    </xf>
    <xf numFmtId="165" fontId="14" fillId="20" borderId="13" xfId="0" applyNumberFormat="1" applyFont="1" applyFill="1" applyBorder="1" applyAlignment="1">
      <alignment vertical="center" wrapText="1"/>
    </xf>
    <xf numFmtId="9" fontId="14" fillId="20" borderId="9" xfId="0" applyNumberFormat="1" applyFont="1" applyFill="1" applyBorder="1" applyAlignment="1">
      <alignment vertical="center" wrapText="1"/>
    </xf>
    <xf numFmtId="165" fontId="14" fillId="20" borderId="9" xfId="0" applyNumberFormat="1" applyFont="1" applyFill="1" applyBorder="1" applyAlignment="1">
      <alignment vertical="center" wrapText="1"/>
    </xf>
    <xf numFmtId="9" fontId="14" fillId="20" borderId="10" xfId="0" applyNumberFormat="1" applyFont="1" applyFill="1" applyBorder="1" applyAlignment="1">
      <alignment vertical="center" wrapText="1"/>
    </xf>
    <xf numFmtId="165" fontId="14" fillId="20" borderId="10" xfId="0" applyNumberFormat="1" applyFont="1" applyFill="1" applyBorder="1" applyAlignment="1">
      <alignment vertical="center" wrapText="1"/>
    </xf>
    <xf numFmtId="166" fontId="1" fillId="20" borderId="13" xfId="0" applyNumberFormat="1" applyFont="1" applyFill="1" applyBorder="1" applyAlignment="1">
      <alignment horizontal="right" vertical="center"/>
    </xf>
    <xf numFmtId="43" fontId="1" fillId="20" borderId="13" xfId="0" applyNumberFormat="1" applyFont="1" applyFill="1" applyBorder="1" applyAlignment="1">
      <alignment horizontal="left"/>
    </xf>
    <xf numFmtId="166" fontId="1" fillId="20" borderId="9" xfId="0" applyNumberFormat="1" applyFont="1" applyFill="1" applyBorder="1" applyAlignment="1">
      <alignment horizontal="right" vertical="center"/>
    </xf>
    <xf numFmtId="166" fontId="1" fillId="20" borderId="10" xfId="0" applyNumberFormat="1" applyFont="1" applyFill="1" applyBorder="1" applyAlignment="1">
      <alignment horizontal="right" vertical="center"/>
    </xf>
    <xf numFmtId="9" fontId="14" fillId="20" borderId="16" xfId="0" applyNumberFormat="1" applyFont="1" applyFill="1" applyBorder="1" applyAlignment="1">
      <alignment vertical="center" wrapText="1"/>
    </xf>
    <xf numFmtId="165" fontId="14" fillId="20" borderId="16" xfId="0" applyNumberFormat="1" applyFont="1" applyFill="1" applyBorder="1" applyAlignment="1">
      <alignment vertical="center" wrapText="1"/>
    </xf>
    <xf numFmtId="166" fontId="1" fillId="20" borderId="16" xfId="0" applyNumberFormat="1" applyFont="1" applyFill="1" applyBorder="1" applyAlignment="1">
      <alignment horizontal="right" vertical="center"/>
    </xf>
    <xf numFmtId="166" fontId="1" fillId="0" borderId="9" xfId="0" applyNumberFormat="1" applyFont="1" applyBorder="1" applyAlignment="1">
      <alignment horizontal="right" vertical="center"/>
    </xf>
    <xf numFmtId="166" fontId="1" fillId="0" borderId="10" xfId="0" applyNumberFormat="1" applyFont="1" applyBorder="1" applyAlignment="1">
      <alignment horizontal="right" vertical="center"/>
    </xf>
    <xf numFmtId="9" fontId="14" fillId="0" borderId="27" xfId="0" applyNumberFormat="1" applyFont="1" applyBorder="1" applyAlignment="1">
      <alignment vertical="center" wrapText="1"/>
    </xf>
    <xf numFmtId="165" fontId="14" fillId="0" borderId="27" xfId="0" applyNumberFormat="1" applyFont="1" applyBorder="1" applyAlignment="1">
      <alignment vertical="center" wrapText="1"/>
    </xf>
    <xf numFmtId="0" fontId="1" fillId="0" borderId="27" xfId="0" applyFont="1" applyBorder="1" applyAlignment="1">
      <alignment vertical="center" wrapText="1"/>
    </xf>
    <xf numFmtId="9" fontId="15" fillId="0" borderId="27" xfId="0" applyNumberFormat="1" applyFont="1" applyBorder="1" applyAlignment="1">
      <alignment wrapText="1"/>
    </xf>
    <xf numFmtId="9" fontId="1" fillId="0" borderId="27" xfId="0" applyNumberFormat="1" applyFont="1" applyBorder="1" applyAlignment="1">
      <alignment horizontal="right" vertical="center"/>
    </xf>
    <xf numFmtId="166" fontId="1" fillId="0" borderId="27" xfId="0" applyNumberFormat="1" applyFont="1" applyBorder="1" applyAlignment="1">
      <alignment horizontal="right" vertical="center"/>
    </xf>
    <xf numFmtId="43" fontId="1" fillId="0" borderId="27" xfId="0" applyNumberFormat="1" applyFont="1" applyBorder="1" applyAlignment="1">
      <alignment horizontal="right" vertical="center"/>
    </xf>
    <xf numFmtId="0" fontId="26" fillId="0" borderId="0" xfId="0" applyFont="1" applyAlignment="1">
      <alignment horizontal="center" wrapText="1"/>
    </xf>
    <xf numFmtId="0" fontId="7" fillId="0" borderId="42" xfId="0" applyFont="1" applyBorder="1"/>
    <xf numFmtId="0" fontId="7" fillId="15" borderId="43" xfId="0" applyFont="1" applyFill="1" applyBorder="1"/>
    <xf numFmtId="0" fontId="30" fillId="0" borderId="0" xfId="0" applyFont="1"/>
    <xf numFmtId="0" fontId="20" fillId="15" borderId="43" xfId="0" applyFont="1" applyFill="1" applyBorder="1" applyAlignment="1">
      <alignment horizontal="right"/>
    </xf>
    <xf numFmtId="0" fontId="31" fillId="0" borderId="0" xfId="0" applyFont="1" applyAlignment="1">
      <alignment horizontal="right"/>
    </xf>
    <xf numFmtId="0" fontId="31" fillId="0" borderId="0" xfId="0" applyFont="1"/>
    <xf numFmtId="0" fontId="20" fillId="0" borderId="0" xfId="0" applyFont="1" applyAlignment="1">
      <alignment horizontal="right"/>
    </xf>
    <xf numFmtId="0" fontId="32" fillId="22" borderId="0" xfId="0" applyFont="1" applyFill="1" applyAlignment="1">
      <alignment horizontal="right" wrapText="1"/>
    </xf>
    <xf numFmtId="0" fontId="32" fillId="22" borderId="0" xfId="0" applyFont="1" applyFill="1"/>
    <xf numFmtId="0" fontId="20" fillId="22" borderId="0" xfId="0" applyFont="1" applyFill="1" applyAlignment="1">
      <alignment horizontal="right"/>
    </xf>
    <xf numFmtId="0" fontId="20" fillId="22" borderId="0" xfId="0" applyFont="1" applyFill="1" applyAlignment="1">
      <alignment horizontal="right" wrapText="1"/>
    </xf>
    <xf numFmtId="0" fontId="32" fillId="23" borderId="0" xfId="0" applyFont="1" applyFill="1"/>
    <xf numFmtId="2" fontId="20" fillId="23" borderId="0" xfId="0" applyNumberFormat="1" applyFont="1" applyFill="1"/>
    <xf numFmtId="0" fontId="33" fillId="24" borderId="0" xfId="0" applyFont="1" applyFill="1"/>
    <xf numFmtId="0" fontId="34" fillId="24" borderId="0" xfId="0" applyFont="1" applyFill="1"/>
    <xf numFmtId="0" fontId="35" fillId="24" borderId="0" xfId="0" applyFont="1" applyFill="1"/>
    <xf numFmtId="0" fontId="33" fillId="25" borderId="0" xfId="0" applyFont="1" applyFill="1"/>
    <xf numFmtId="2" fontId="34" fillId="25" borderId="0" xfId="0" applyNumberFormat="1" applyFont="1" applyFill="1"/>
    <xf numFmtId="0" fontId="0" fillId="0" borderId="0" xfId="0" applyAlignment="1">
      <alignment horizontal="left"/>
    </xf>
    <xf numFmtId="2" fontId="25" fillId="25" borderId="0" xfId="0" applyNumberFormat="1" applyFont="1" applyFill="1"/>
    <xf numFmtId="0" fontId="36" fillId="23" borderId="0" xfId="0" applyFont="1" applyFill="1" applyAlignment="1">
      <alignment horizontal="right" wrapText="1"/>
    </xf>
    <xf numFmtId="0" fontId="27" fillId="0" borderId="40" xfId="0" applyFont="1" applyBorder="1" applyAlignment="1">
      <alignment horizontal="center" wrapText="1"/>
    </xf>
    <xf numFmtId="0" fontId="28" fillId="0" borderId="41" xfId="0" applyFont="1" applyBorder="1"/>
    <xf numFmtId="0" fontId="29" fillId="0" borderId="0" xfId="0" applyFont="1" applyAlignment="1">
      <alignment horizontal="center" wrapText="1"/>
    </xf>
    <xf numFmtId="0" fontId="0" fillId="0" borderId="0" xfId="0"/>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5" xfId="0" applyFont="1" applyBorder="1" applyAlignment="1">
      <alignment horizontal="center" vertical="center" wrapText="1"/>
    </xf>
    <xf numFmtId="0" fontId="1" fillId="13" borderId="13" xfId="0" applyFont="1" applyFill="1" applyBorder="1" applyAlignment="1">
      <alignment horizontal="center" vertical="center" wrapText="1"/>
    </xf>
    <xf numFmtId="0" fontId="1" fillId="13" borderId="9" xfId="0" applyFont="1" applyFill="1" applyBorder="1" applyAlignment="1">
      <alignment horizontal="center" vertical="center" wrapText="1"/>
    </xf>
    <xf numFmtId="0" fontId="1" fillId="13" borderId="10" xfId="0" applyFont="1" applyFill="1" applyBorder="1" applyAlignment="1">
      <alignment horizontal="center" vertical="center" wrapText="1"/>
    </xf>
    <xf numFmtId="0" fontId="1" fillId="0" borderId="15" xfId="0" applyFont="1" applyBorder="1" applyAlignment="1">
      <alignment horizontal="center" wrapText="1"/>
    </xf>
    <xf numFmtId="0" fontId="1" fillId="0" borderId="24" xfId="0" applyFont="1" applyBorder="1" applyAlignment="1">
      <alignment horizontal="center" wrapText="1"/>
    </xf>
    <xf numFmtId="0" fontId="1" fillId="20" borderId="15" xfId="0" applyFont="1" applyFill="1" applyBorder="1" applyAlignment="1">
      <alignment horizontal="center" wrapText="1"/>
    </xf>
    <xf numFmtId="0" fontId="1" fillId="20" borderId="24" xfId="0" applyFont="1" applyFill="1" applyBorder="1" applyAlignment="1">
      <alignment horizontal="center" wrapText="1"/>
    </xf>
    <xf numFmtId="0" fontId="1" fillId="0" borderId="13"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0" fillId="13" borderId="9" xfId="0" applyFill="1" applyBorder="1" applyAlignment="1">
      <alignment horizontal="center"/>
    </xf>
    <xf numFmtId="0" fontId="0" fillId="4" borderId="9" xfId="0" applyFill="1" applyBorder="1" applyAlignment="1">
      <alignment horizontal="center"/>
    </xf>
    <xf numFmtId="43" fontId="1" fillId="20" borderId="13" xfId="0" applyNumberFormat="1" applyFont="1" applyFill="1" applyBorder="1" applyAlignment="1">
      <alignment horizontal="center"/>
    </xf>
    <xf numFmtId="43" fontId="1" fillId="20" borderId="9" xfId="0" applyNumberFormat="1" applyFont="1" applyFill="1" applyBorder="1" applyAlignment="1">
      <alignment horizontal="center"/>
    </xf>
    <xf numFmtId="43" fontId="1" fillId="20" borderId="10" xfId="0" applyNumberFormat="1" applyFont="1" applyFill="1" applyBorder="1" applyAlignment="1">
      <alignment horizontal="center"/>
    </xf>
    <xf numFmtId="0" fontId="11" fillId="0" borderId="34" xfId="0" applyFont="1" applyBorder="1" applyAlignment="1">
      <alignment horizontal="center" vertical="center" wrapText="1"/>
    </xf>
    <xf numFmtId="0" fontId="11" fillId="0" borderId="36" xfId="0" applyFont="1" applyBorder="1" applyAlignment="1">
      <alignment horizontal="center" vertical="center" wrapText="1"/>
    </xf>
    <xf numFmtId="0" fontId="2" fillId="7" borderId="29" xfId="0" applyFont="1" applyFill="1" applyBorder="1" applyAlignment="1">
      <alignment horizontal="center" vertical="center" wrapText="1"/>
    </xf>
    <xf numFmtId="0" fontId="2" fillId="7" borderId="26" xfId="0" applyFont="1" applyFill="1" applyBorder="1" applyAlignment="1">
      <alignment horizontal="center" vertical="center" wrapText="1"/>
    </xf>
    <xf numFmtId="0" fontId="2" fillId="7" borderId="31" xfId="0" applyFont="1" applyFill="1" applyBorder="1" applyAlignment="1">
      <alignment horizontal="center" vertical="center" wrapText="1"/>
    </xf>
    <xf numFmtId="0" fontId="24" fillId="0" borderId="14" xfId="0" applyFont="1" applyBorder="1" applyAlignment="1">
      <alignment horizontal="center" wrapText="1"/>
    </xf>
    <xf numFmtId="0" fontId="24" fillId="0" borderId="15" xfId="0" applyFont="1" applyBorder="1" applyAlignment="1">
      <alignment horizontal="center" wrapText="1"/>
    </xf>
    <xf numFmtId="0" fontId="24" fillId="0" borderId="24" xfId="0" applyFont="1" applyBorder="1" applyAlignment="1">
      <alignment horizontal="center" wrapText="1"/>
    </xf>
    <xf numFmtId="0" fontId="1" fillId="0" borderId="16" xfId="0" applyFont="1" applyBorder="1" applyAlignment="1">
      <alignment horizontal="center" vertical="center" wrapText="1"/>
    </xf>
    <xf numFmtId="0" fontId="1" fillId="21" borderId="13" xfId="0" applyFont="1" applyFill="1" applyBorder="1" applyAlignment="1">
      <alignment horizontal="center" vertical="center" wrapText="1"/>
    </xf>
    <xf numFmtId="0" fontId="1" fillId="21" borderId="9" xfId="0" applyFont="1" applyFill="1" applyBorder="1" applyAlignment="1">
      <alignment horizontal="center" vertical="center" wrapText="1"/>
    </xf>
    <xf numFmtId="0" fontId="1" fillId="21" borderId="10" xfId="0" applyFont="1" applyFill="1" applyBorder="1" applyAlignment="1">
      <alignment horizontal="center" vertical="center" wrapText="1"/>
    </xf>
    <xf numFmtId="0" fontId="1" fillId="0" borderId="14" xfId="0" applyFont="1" applyBorder="1" applyAlignment="1">
      <alignment horizontal="center" wrapText="1"/>
    </xf>
    <xf numFmtId="0" fontId="1" fillId="0" borderId="17" xfId="0" applyFont="1" applyBorder="1" applyAlignment="1">
      <alignment horizontal="center" wrapText="1"/>
    </xf>
    <xf numFmtId="0" fontId="1" fillId="0" borderId="22" xfId="0" applyFont="1" applyBorder="1" applyAlignment="1">
      <alignment horizontal="center" vertical="center" wrapText="1"/>
    </xf>
    <xf numFmtId="0" fontId="13" fillId="21" borderId="22" xfId="0" applyFont="1" applyFill="1" applyBorder="1" applyAlignment="1">
      <alignment horizontal="center" vertical="center" wrapText="1"/>
    </xf>
    <xf numFmtId="0" fontId="13" fillId="21" borderId="9" xfId="0" applyFont="1" applyFill="1" applyBorder="1" applyAlignment="1">
      <alignment horizontal="center" vertical="center" wrapText="1"/>
    </xf>
    <xf numFmtId="0" fontId="13" fillId="21" borderId="10" xfId="0" applyFont="1" applyFill="1" applyBorder="1" applyAlignment="1">
      <alignment horizontal="center" vertical="center" wrapText="1"/>
    </xf>
    <xf numFmtId="0" fontId="1" fillId="13" borderId="16" xfId="0" applyFont="1" applyFill="1" applyBorder="1" applyAlignment="1">
      <alignment horizontal="center" vertical="center" wrapText="1"/>
    </xf>
    <xf numFmtId="0" fontId="2" fillId="7" borderId="37" xfId="0" applyFont="1" applyFill="1" applyBorder="1" applyAlignment="1">
      <alignment horizontal="center" vertical="center" wrapText="1"/>
    </xf>
    <xf numFmtId="0" fontId="2" fillId="7" borderId="38" xfId="0" applyFont="1" applyFill="1" applyBorder="1" applyAlignment="1">
      <alignment horizontal="center" vertical="center" wrapText="1"/>
    </xf>
    <xf numFmtId="0" fontId="2" fillId="7" borderId="39" xfId="0" applyFont="1" applyFill="1" applyBorder="1" applyAlignment="1">
      <alignment horizontal="center" vertical="center" wrapText="1"/>
    </xf>
    <xf numFmtId="0" fontId="1" fillId="12" borderId="9" xfId="0" applyFont="1" applyFill="1" applyBorder="1" applyAlignment="1">
      <alignment horizontal="center" vertical="center" wrapText="1"/>
    </xf>
    <xf numFmtId="0" fontId="1" fillId="12" borderId="10"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 fillId="21" borderId="16" xfId="0" applyFont="1" applyFill="1" applyBorder="1" applyAlignment="1">
      <alignment horizontal="center" vertical="center" wrapText="1"/>
    </xf>
    <xf numFmtId="0" fontId="2" fillId="7" borderId="28" xfId="0" applyFont="1" applyFill="1" applyBorder="1" applyAlignment="1">
      <alignment horizontal="center" vertical="center" wrapText="1"/>
    </xf>
    <xf numFmtId="0" fontId="2" fillId="7" borderId="27" xfId="0" applyFont="1" applyFill="1" applyBorder="1" applyAlignment="1">
      <alignment horizontal="center" vertical="center" wrapText="1"/>
    </xf>
    <xf numFmtId="0" fontId="2" fillId="7" borderId="30" xfId="0" applyFont="1" applyFill="1" applyBorder="1" applyAlignment="1">
      <alignment horizontal="center" vertical="center" wrapText="1"/>
    </xf>
    <xf numFmtId="0" fontId="16" fillId="0" borderId="9" xfId="0" applyFont="1" applyBorder="1" applyAlignment="1">
      <alignment horizontal="center" vertical="center" wrapText="1"/>
    </xf>
    <xf numFmtId="0" fontId="16" fillId="0" borderId="22" xfId="0" applyFont="1" applyBorder="1" applyAlignment="1">
      <alignment horizontal="center" vertical="center" wrapText="1"/>
    </xf>
    <xf numFmtId="0" fontId="16" fillId="12" borderId="9" xfId="0" applyFont="1" applyFill="1" applyBorder="1" applyAlignment="1">
      <alignment horizontal="center" vertical="center" wrapText="1"/>
    </xf>
  </cellXfs>
  <cellStyles count="5">
    <cellStyle name="Comma" xfId="3" builtinId="3"/>
    <cellStyle name="Hyperlink" xfId="1" builtinId="8"/>
    <cellStyle name="Normal" xfId="0" builtinId="0"/>
    <cellStyle name="Percent" xfId="4" builtinId="5"/>
    <cellStyle name="Percent 2" xfId="2" xr:uid="{44AE30C8-6C2E-41EC-AFDD-03CB5E132F69}"/>
  </cellStyles>
  <dxfs count="0"/>
  <tableStyles count="0" defaultTableStyle="TableStyleMedium2" defaultPivotStyle="PivotStyleLight16"/>
  <colors>
    <mruColors>
      <color rgb="FFEDEDED"/>
      <color rgb="FFD6DCE4"/>
      <color rgb="FFE7E5BE"/>
      <color rgb="FF00FF00"/>
      <color rgb="FF0000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EIA Florida Total Data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8C0-4B54-AE8B-ECCC10F80F6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8C0-4B54-AE8B-ECCC10F80F6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8C0-4B54-AE8B-ECCC10F80F6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8C0-4B54-AE8B-ECCC10F80F6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8C0-4B54-AE8B-ECCC10F80F63}"/>
              </c:ext>
            </c:extLst>
          </c:dPt>
          <c:cat>
            <c:strRef>
              <c:f>'Res - Baseline End-use'!$C$13:$G$13</c:f>
              <c:strCache>
                <c:ptCount val="4"/>
                <c:pt idx="0">
                  <c:v>Space heating</c:v>
                </c:pt>
                <c:pt idx="1">
                  <c:v>Water Heating</c:v>
                </c:pt>
                <c:pt idx="2">
                  <c:v>Cooling</c:v>
                </c:pt>
                <c:pt idx="3">
                  <c:v>Apliances, Electronics and Other</c:v>
                </c:pt>
              </c:strCache>
            </c:strRef>
          </c:cat>
          <c:val>
            <c:numRef>
              <c:f>'Res - Baseline End-use'!$C$14:$G$14</c:f>
              <c:numCache>
                <c:formatCode>0.00%</c:formatCode>
                <c:ptCount val="5"/>
                <c:pt idx="0" formatCode="0%">
                  <c:v>0.09</c:v>
                </c:pt>
                <c:pt idx="1">
                  <c:v>0.14000000000000001</c:v>
                </c:pt>
                <c:pt idx="2" formatCode="0%">
                  <c:v>0.27</c:v>
                </c:pt>
                <c:pt idx="3">
                  <c:v>0.5</c:v>
                </c:pt>
              </c:numCache>
            </c:numRef>
          </c:val>
          <c:extLst>
            <c:ext xmlns:c16="http://schemas.microsoft.com/office/drawing/2014/chart" uri="{C3380CC4-5D6E-409C-BE32-E72D297353CC}">
              <c16:uniqueId val="{00000001-F502-4A49-95B6-DED4C172259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EIA Florida 1A Data- Raw</a:t>
            </a:r>
          </a:p>
        </c:rich>
      </c:tx>
      <c:layout>
        <c:manualLayout>
          <c:xMode val="edge"/>
          <c:yMode val="edge"/>
          <c:x val="0.33561796780750613"/>
          <c:y val="2.499983045789930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'Res - Baseline End-use'!$A$17:$B$17</c:f>
              <c:strCache>
                <c:ptCount val="2"/>
                <c:pt idx="0">
                  <c:v>EIA Florida 1A Data RAW</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83A-441B-96EA-0047158317A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83A-441B-96EA-0047158317A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83A-441B-96EA-0047158317A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83A-441B-96EA-0047158317A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83A-441B-96EA-0047158317A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83A-441B-96EA-0047158317A4}"/>
              </c:ext>
            </c:extLst>
          </c:dPt>
          <c:cat>
            <c:strRef>
              <c:f>'Res - Baseline End-use'!$C$16:$H$16</c:f>
              <c:strCache>
                <c:ptCount val="6"/>
                <c:pt idx="0">
                  <c:v>Space Heating</c:v>
                </c:pt>
                <c:pt idx="1">
                  <c:v>Water Heating</c:v>
                </c:pt>
                <c:pt idx="2">
                  <c:v>Cooling</c:v>
                </c:pt>
                <c:pt idx="3">
                  <c:v>Appliances</c:v>
                </c:pt>
                <c:pt idx="4">
                  <c:v>Lighting</c:v>
                </c:pt>
                <c:pt idx="5">
                  <c:v>Other</c:v>
                </c:pt>
              </c:strCache>
            </c:strRef>
          </c:cat>
          <c:val>
            <c:numRef>
              <c:f>'Res - Baseline End-use'!$C$17:$H$17</c:f>
              <c:numCache>
                <c:formatCode>0.00%</c:formatCode>
                <c:ptCount val="6"/>
                <c:pt idx="0">
                  <c:v>7.1999999999999995E-2</c:v>
                </c:pt>
                <c:pt idx="1">
                  <c:v>9.6000000000000002E-2</c:v>
                </c:pt>
                <c:pt idx="2">
                  <c:v>0.32400000000000001</c:v>
                </c:pt>
                <c:pt idx="3">
                  <c:v>0.13300000000000001</c:v>
                </c:pt>
                <c:pt idx="4">
                  <c:v>0.03</c:v>
                </c:pt>
                <c:pt idx="5">
                  <c:v>0.34499999999999997</c:v>
                </c:pt>
              </c:numCache>
            </c:numRef>
          </c:val>
          <c:extLst>
            <c:ext xmlns:c16="http://schemas.microsoft.com/office/drawing/2014/chart" uri="{C3380CC4-5D6E-409C-BE32-E72D297353CC}">
              <c16:uniqueId val="{00000001-57C0-495A-98F1-89016885BF59}"/>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'Res - Baseline End-use'!$A$18:$B$18</c:f>
              <c:strCache>
                <c:ptCount val="2"/>
                <c:pt idx="0">
                  <c:v>EIA Florida 1A Data - ADJUSTED</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B27-4C1E-92F9-F237DF6420E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B27-4C1E-92F9-F237DF6420E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B27-4C1E-92F9-F237DF6420E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B27-4C1E-92F9-F237DF6420E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B27-4C1E-92F9-F237DF6420E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B27-4C1E-92F9-F237DF6420E4}"/>
              </c:ext>
            </c:extLst>
          </c:dPt>
          <c:cat>
            <c:strRef>
              <c:f>'Res - Baseline End-use'!$C$16:$H$16</c:f>
              <c:strCache>
                <c:ptCount val="6"/>
                <c:pt idx="0">
                  <c:v>Space Heating</c:v>
                </c:pt>
                <c:pt idx="1">
                  <c:v>Water Heating</c:v>
                </c:pt>
                <c:pt idx="2">
                  <c:v>Cooling</c:v>
                </c:pt>
                <c:pt idx="3">
                  <c:v>Appliances</c:v>
                </c:pt>
                <c:pt idx="4">
                  <c:v>Lighting</c:v>
                </c:pt>
                <c:pt idx="5">
                  <c:v>Other</c:v>
                </c:pt>
              </c:strCache>
            </c:strRef>
          </c:cat>
          <c:val>
            <c:numRef>
              <c:f>'Res - Baseline End-use'!$C$18:$H$18</c:f>
              <c:numCache>
                <c:formatCode>0.00%</c:formatCode>
                <c:ptCount val="6"/>
                <c:pt idx="0">
                  <c:v>7.1999999999999995E-2</c:v>
                </c:pt>
                <c:pt idx="1">
                  <c:v>9.6000000000000002E-2</c:v>
                </c:pt>
                <c:pt idx="2">
                  <c:v>0.32400000000000001</c:v>
                </c:pt>
                <c:pt idx="3">
                  <c:v>0.13300000000000001</c:v>
                </c:pt>
                <c:pt idx="4">
                  <c:v>7.5821845174973493E-2</c:v>
                </c:pt>
                <c:pt idx="5">
                  <c:v>0.29917815482502647</c:v>
                </c:pt>
              </c:numCache>
            </c:numRef>
          </c:val>
          <c:extLst>
            <c:ext xmlns:c16="http://schemas.microsoft.com/office/drawing/2014/chart" uri="{C3380CC4-5D6E-409C-BE32-E72D297353CC}">
              <c16:uniqueId val="{00000001-7BA5-4EC2-B1FC-35D2D59606E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E8D-437A-A6A6-073CC6934F2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E8D-437A-A6A6-073CC6934F2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E8D-437A-A6A6-073CC6934F2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E8D-437A-A6A6-073CC6934F2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E8D-437A-A6A6-073CC6934F2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E8D-437A-A6A6-073CC6934F20}"/>
              </c:ext>
            </c:extLst>
          </c:dPt>
          <c:cat>
            <c:strRef>
              <c:f>'EIA RECS Summary'!$B$9:$G$9</c:f>
              <c:strCache>
                <c:ptCount val="6"/>
                <c:pt idx="0">
                  <c:v>Space Heating</c:v>
                </c:pt>
                <c:pt idx="1">
                  <c:v>Cooling</c:v>
                </c:pt>
                <c:pt idx="2">
                  <c:v>Water Heating</c:v>
                </c:pt>
                <c:pt idx="3">
                  <c:v>Appliances</c:v>
                </c:pt>
                <c:pt idx="4">
                  <c:v>Lighting</c:v>
                </c:pt>
                <c:pt idx="5">
                  <c:v>Other</c:v>
                </c:pt>
              </c:strCache>
            </c:strRef>
          </c:cat>
          <c:val>
            <c:numRef>
              <c:f>'EIA RECS Summary'!$B$10:$G$10</c:f>
              <c:numCache>
                <c:formatCode>0.0%</c:formatCode>
                <c:ptCount val="6"/>
                <c:pt idx="0">
                  <c:v>7.1970724907999939E-2</c:v>
                </c:pt>
                <c:pt idx="1">
                  <c:v>0.32446966272302419</c:v>
                </c:pt>
                <c:pt idx="2">
                  <c:v>9.5553473618367538E-2</c:v>
                </c:pt>
                <c:pt idx="3">
                  <c:v>0.13290460171040988</c:v>
                </c:pt>
                <c:pt idx="4">
                  <c:v>2.9630577625386442E-2</c:v>
                </c:pt>
                <c:pt idx="5">
                  <c:v>0.3454709594148121</c:v>
                </c:pt>
              </c:numCache>
            </c:numRef>
          </c:val>
          <c:extLst>
            <c:ext xmlns:c16="http://schemas.microsoft.com/office/drawing/2014/chart" uri="{C3380CC4-5D6E-409C-BE32-E72D297353CC}">
              <c16:uniqueId val="{0000000C-DE8D-437A-A6A6-073CC6934F20}"/>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png"/><Relationship Id="rId1" Type="http://schemas.openxmlformats.org/officeDocument/2006/relationships/chart" Target="../charts/chart1.xml"/><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571500</xdr:colOff>
      <xdr:row>11</xdr:row>
      <xdr:rowOff>83821</xdr:rowOff>
    </xdr:from>
    <xdr:to>
      <xdr:col>14</xdr:col>
      <xdr:colOff>586740</xdr:colOff>
      <xdr:row>17</xdr:row>
      <xdr:rowOff>91441</xdr:rowOff>
    </xdr:to>
    <xdr:graphicFrame macro="">
      <xdr:nvGraphicFramePr>
        <xdr:cNvPr id="2" name="Chart 1">
          <a:extLst>
            <a:ext uri="{FF2B5EF4-FFF2-40B4-BE49-F238E27FC236}">
              <a16:creationId xmlns:a16="http://schemas.microsoft.com/office/drawing/2014/main" id="{C73A829C-8B55-F439-DAAC-9C61693C50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316230</xdr:colOff>
      <xdr:row>0</xdr:row>
      <xdr:rowOff>97155</xdr:rowOff>
    </xdr:from>
    <xdr:to>
      <xdr:col>20</xdr:col>
      <xdr:colOff>11430</xdr:colOff>
      <xdr:row>6</xdr:row>
      <xdr:rowOff>78105</xdr:rowOff>
    </xdr:to>
    <xdr:pic>
      <xdr:nvPicPr>
        <xdr:cNvPr id="3" name="Picture 2">
          <a:extLst>
            <a:ext uri="{FF2B5EF4-FFF2-40B4-BE49-F238E27FC236}">
              <a16:creationId xmlns:a16="http://schemas.microsoft.com/office/drawing/2014/main" id="{7C933F8C-EF13-D712-B8C6-B01FB63B995B}"/>
            </a:ext>
            <a:ext uri="{147F2762-F138-4A5C-976F-8EAC2B608ADB}">
              <a16:predDERef xmlns:a16="http://schemas.microsoft.com/office/drawing/2014/main" pred="{C73A829C-8B55-F439-DAAC-9C61693C5084}"/>
            </a:ext>
          </a:extLst>
        </xdr:cNvPr>
        <xdr:cNvPicPr>
          <a:picLocks noChangeAspect="1"/>
        </xdr:cNvPicPr>
      </xdr:nvPicPr>
      <xdr:blipFill>
        <a:blip xmlns:r="http://schemas.openxmlformats.org/officeDocument/2006/relationships" r:embed="rId2"/>
        <a:stretch>
          <a:fillRect/>
        </a:stretch>
      </xdr:blipFill>
      <xdr:spPr>
        <a:xfrm>
          <a:off x="11380470" y="97155"/>
          <a:ext cx="4572000" cy="1626870"/>
        </a:xfrm>
        <a:prstGeom prst="rect">
          <a:avLst/>
        </a:prstGeom>
      </xdr:spPr>
    </xdr:pic>
    <xdr:clientData/>
  </xdr:twoCellAnchor>
  <xdr:twoCellAnchor>
    <xdr:from>
      <xdr:col>8</xdr:col>
      <xdr:colOff>567690</xdr:colOff>
      <xdr:row>17</xdr:row>
      <xdr:rowOff>179070</xdr:rowOff>
    </xdr:from>
    <xdr:to>
      <xdr:col>15</xdr:col>
      <xdr:colOff>53340</xdr:colOff>
      <xdr:row>26</xdr:row>
      <xdr:rowOff>76200</xdr:rowOff>
    </xdr:to>
    <xdr:graphicFrame macro="">
      <xdr:nvGraphicFramePr>
        <xdr:cNvPr id="4" name="Chart 3">
          <a:extLst>
            <a:ext uri="{FF2B5EF4-FFF2-40B4-BE49-F238E27FC236}">
              <a16:creationId xmlns:a16="http://schemas.microsoft.com/office/drawing/2014/main" id="{908E4E96-8929-2C80-08FF-2DEFEF76800A}"/>
            </a:ext>
            <a:ext uri="{147F2762-F138-4A5C-976F-8EAC2B608ADB}">
              <a16:predDERef xmlns:a16="http://schemas.microsoft.com/office/drawing/2014/main" pred="{7C933F8C-EF13-D712-B8C6-B01FB63B995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544831</xdr:colOff>
      <xdr:row>20</xdr:row>
      <xdr:rowOff>9524</xdr:rowOff>
    </xdr:from>
    <xdr:to>
      <xdr:col>6</xdr:col>
      <xdr:colOff>723901</xdr:colOff>
      <xdr:row>38</xdr:row>
      <xdr:rowOff>167639</xdr:rowOff>
    </xdr:to>
    <xdr:graphicFrame macro="">
      <xdr:nvGraphicFramePr>
        <xdr:cNvPr id="5" name="Chart 4">
          <a:extLst>
            <a:ext uri="{FF2B5EF4-FFF2-40B4-BE49-F238E27FC236}">
              <a16:creationId xmlns:a16="http://schemas.microsoft.com/office/drawing/2014/main" id="{6FF312B1-85D3-5294-7B6F-073B48E64D03}"/>
            </a:ext>
            <a:ext uri="{147F2762-F138-4A5C-976F-8EAC2B608ADB}">
              <a16:predDERef xmlns:a16="http://schemas.microsoft.com/office/drawing/2014/main" pred="{908E4E96-8929-2C80-08FF-2DEFEF7680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403860</xdr:colOff>
      <xdr:row>11</xdr:row>
      <xdr:rowOff>179070</xdr:rowOff>
    </xdr:from>
    <xdr:to>
      <xdr:col>8</xdr:col>
      <xdr:colOff>99060</xdr:colOff>
      <xdr:row>26</xdr:row>
      <xdr:rowOff>179070</xdr:rowOff>
    </xdr:to>
    <xdr:graphicFrame macro="">
      <xdr:nvGraphicFramePr>
        <xdr:cNvPr id="2" name="Chart 1">
          <a:extLst>
            <a:ext uri="{FF2B5EF4-FFF2-40B4-BE49-F238E27FC236}">
              <a16:creationId xmlns:a16="http://schemas.microsoft.com/office/drawing/2014/main" id="{C70EF997-AA03-41F0-969C-C2BBD78F25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Essaidi, Abdé" id="{A19EB6FD-05CC-419A-921C-C17CDF02CBA4}" userId="Essaidi, Abdé" providerId="None"/>
  <person displayName="Megan Moreen" id="{AB07AD06-2D2F-49CC-AC8F-F6F7D25E3FBA}" userId="S::Megan.Moreen@wsp.com::c26ef819-c2d7-4faf-a917-22310b5ebd5d" providerId="AD"/>
  <person displayName="Ponitz, Keith" id="{2DD1A807-46A6-44FD-8CC3-6FE39F240861}" userId="S::keith.ponitz@wsp.com::7d55bd45-f5db-4903-a379-4e544c4f61d5" providerId="AD"/>
  <person displayName="Stevens, Zachary" id="{21AF75D0-EA75-499B-8215-B3A4FB86FD44}" userId="S::zach.stevens@wsp.com::cb1a03b6-df83-4129-b0e1-77779d5550bb"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P6" dT="2024-01-18T18:29:22.38" personId="{AB07AD06-2D2F-49CC-AC8F-F6F7D25E3FBA}" id="{D0314AFD-520D-439B-BD09-93EE00A679E0}">
    <text>Department: Internal Services: FY23-24 = 166 vehicles, FY 24-25 = 143 vehicles, FY25-26 = 192 vehicles, FY 26-27 = 243 vehicles, FY 27-28 = 197 vehicles)</text>
  </threadedComment>
  <threadedComment ref="P9" dT="2024-01-18T19:19:10.59" personId="{AB07AD06-2D2F-49CC-AC8F-F6F7D25E3FBA}" id="{EF7AC70B-CCE1-4009-A3EF-F1AC63A108CE}">
    <text>20 CNG trash trucks over three years will eliminate the emissions from the 20 diesel trash trucks that would be retired and replaced with low emissions CNG trash trucks</text>
  </threadedComment>
  <threadedComment ref="P12" dT="2024-01-18T19:05:56.90" personId="{AB07AD06-2D2F-49CC-AC8F-F6F7D25E3FBA}" id="{6179AB43-2E1B-470B-96C5-5B322836B37F}">
    <text>Tolley fleet as of 9/05/23. https://safer.fmcsa.dot.gov/query.asp?searchtype=ANY&amp;query_type=queryCarrierSnapshot&amp;query_param=USDOT&amp;query_string=958675</text>
    <extLst>
      <x:ext xmlns:xltc2="http://schemas.microsoft.com/office/spreadsheetml/2020/threadedcomments2" uri="{F7C98A9C-CBB3-438F-8F68-D28B6AF4A901}">
        <xltc2:checksum>280742683</xltc2:checksum>
        <xltc2:hyperlink startIndex="28" length="122" url="https://safer.fmcsa.dot.gov/query.asp?searchtype=ANY&amp;query_type=queryCarrierSnapshot&amp;query_param=USDOT&amp;query_string=958675"/>
      </x:ext>
    </extLst>
  </threadedComment>
  <threadedComment ref="G15" dT="2024-01-27T17:30:58.80" personId="{A19EB6FD-05CC-419A-921C-C17CDF02CBA4}" id="{89FFE1E6-4A7C-41D1-B829-31C4F001E419}">
    <text>Is the source of this assumption somewhere in the document ?
If not, it's worth specifying in column P, because it's a very structuring hypothesis. Same comment applies to the rows below.</text>
  </threadedComment>
  <threadedComment ref="P15" dT="2024-01-18T18:21:42.57" personId="{AB07AD06-2D2F-49CC-AC8F-F6F7D25E3FBA}" id="{22DB8855-E4E6-405B-BA39-247520AB1B85}">
    <text>Department: Office of Resilience: installation of 390 Level 2 charging ports on 61 community facilities</text>
  </threadedComment>
  <threadedComment ref="P18" dT="2024-01-18T18:26:22.91" personId="{AB07AD06-2D2F-49CC-AC8F-F6F7D25E3FBA}" id="{214AF2FE-E449-4EC8-A802-B65C0E2D6E36}">
    <text xml:space="preserve">Department: Office of Resilience: installation on approximately 10 to 15 sites and yield approximately 100 DC Fast charging plugs
</text>
  </threadedComment>
  <threadedComment ref="P21" dT="2024-01-18T18:21:42.57" personId="{AB07AD06-2D2F-49CC-AC8F-F6F7D25E3FBA}" id="{6B23B8F5-F097-4008-98D4-2399A4321CA5}">
    <text>Department: Office of Resilience: installation of 390 Level 2 charging ports on 61 community facilities</text>
  </threadedComment>
  <threadedComment ref="P24" dT="2024-01-18T19:19:10.59" personId="{AB07AD06-2D2F-49CC-AC8F-F6F7D25E3FBA}" id="{2F65FFF7-0054-492C-9A6E-E82E9766D51D}">
    <text>20 CNG trash trucks over three years will eliminate the emissions from the 20 diesel trash trucks that would be retired and replaced with low emissions CNG trash trucks</text>
  </threadedComment>
  <threadedComment ref="O25" dT="2024-01-26T03:45:00.08" personId="{21AF75D0-EA75-499B-8215-B3A4FB86FD44}" id="{8A84021B-E859-45C0-8DC9-628BD33F56B4}">
    <text>Nice these seem to agree with the UH study</text>
  </threadedComment>
  <threadedComment ref="P27" dT="2024-01-18T19:17:50.03" personId="{AB07AD06-2D2F-49CC-AC8F-F6F7D25E3FBA}" id="{31FC2586-9D69-4496-AB8A-6159BBF51B8B}">
    <text>Miami-Dade County’s entire fleet of garbage trucks runs on diesel. The County runs approximately 120 diesel garbage trucks a day. This project would begin to transition the fleet to electric vehicles, starting with replacing 3 diesel garbage trucks a year with electric garbage trucks. Over the grant period 15 of the County’s diesel garbage trucks would be replaced with electric garbage trucks, dramatically reducing the emissions from those vehicles.</text>
  </threadedComment>
  <threadedComment ref="P30" dT="2024-01-18T19:19:10.59" personId="{AB07AD06-2D2F-49CC-AC8F-F6F7D25E3FBA}" id="{AD4ED346-21FA-421F-A20A-EE85A75716EA}">
    <text>20 CNG trash trucks over three years will eliminate the emissions from the 20 diesel trash trucks that would be retired and replaced with low emissions CNG trash trucks</text>
  </threadedComment>
  <threadedComment ref="P33" dT="2024-01-18T19:19:10.59" personId="{AB07AD06-2D2F-49CC-AC8F-F6F7D25E3FBA}" id="{343CB789-6F0B-46B7-BCF9-E5506AB50C8F}">
    <text>20 CNG trash trucks over three years will eliminate the emissions from the 20 diesel trash trucks that would be retired and replaced with low emissions CNG trash trucks</text>
  </threadedComment>
  <threadedComment ref="P36" dT="2024-01-18T19:19:10.59" personId="{AB07AD06-2D2F-49CC-AC8F-F6F7D25E3FBA}" id="{0A65608A-8F29-44DF-94E1-5EA39858C658}">
    <text>20 CNG trash trucks over three years will eliminate the emissions from the 20 diesel trash trucks that would be retired and replaced with low emissions CNG trash trucks</text>
  </threadedComment>
  <threadedComment ref="G40" dT="2024-01-26T21:35:50.65" personId="{2DD1A807-46A6-44FD-8CC3-6FE39F240861}" id="{E690683A-3925-4C16-81E6-B42C701BDF11}">
    <text>Assume PV installation produces 25% of annual kWh consumption.</text>
  </threadedComment>
</ThreadedComments>
</file>

<file path=xl/threadedComments/threadedComment2.xml><?xml version="1.0" encoding="utf-8"?>
<ThreadedComments xmlns="http://schemas.microsoft.com/office/spreadsheetml/2018/threadedcomments" xmlns:x="http://schemas.openxmlformats.org/spreadsheetml/2006/main">
  <threadedComment ref="H5" dT="2024-01-27T17:17:46.21" personId="{A19EB6FD-05CC-419A-921C-C17CDF02CBA4}" id="{2285D2B8-C262-4068-82D2-5D5CAD57C324}" done="1">
    <text>This table represents the consumption vs emissions of residential only, I suggest adding a header or a title to make it easier to understand for the reader.</text>
  </threadedComment>
  <threadedComment ref="D25" dT="2024-01-27T17:11:30.80" personId="{A19EB6FD-05CC-419A-921C-C17CDF02CBA4}" id="{430EB494-7FB7-41E3-8376-A3E17F1808C5}" done="1">
    <text>Should be multiplied by 3.412142</text>
  </threadedComment>
  <threadedComment ref="D36" dT="2024-01-27T17:15:50.20" personId="{A19EB6FD-05CC-419A-921C-C17CDF02CBA4}" id="{91CD588A-040F-417A-BA7F-3723001E75B8}">
    <text>Should be multiplied by 3.412142</text>
  </threadedComment>
</ThreadedComments>
</file>

<file path=xl/worksheets/_rels/sheet2.xml.rels><?xml version="1.0" encoding="UTF-8" standalone="yes"?>
<Relationships xmlns="http://schemas.openxmlformats.org/package/2006/relationships"><Relationship Id="rId8" Type="http://schemas.openxmlformats.org/officeDocument/2006/relationships/hyperlink" Target="https://www.energystar.gov/products/building_products/residential_windows_doors_and_skylights/benefits" TargetMode="External"/><Relationship Id="rId13" Type="http://schemas.openxmlformats.org/officeDocument/2006/relationships/hyperlink" Target="https://www.energy.gov/energysaver/heat-pump-systems" TargetMode="External"/><Relationship Id="rId18" Type="http://schemas.openxmlformats.org/officeDocument/2006/relationships/hyperlink" Target="https://www.fpl.com/business/save/programs/lighting.html" TargetMode="External"/><Relationship Id="rId3" Type="http://schemas.openxmlformats.org/officeDocument/2006/relationships/hyperlink" Target="https://www.monroecounty-fl.gov/803/Sustainability" TargetMode="External"/><Relationship Id="rId21" Type="http://schemas.openxmlformats.org/officeDocument/2006/relationships/hyperlink" Target="https://www.airquality.org/ClimateChange/Documents/Handbook%20Public%20Draft_2021-Aug.pdf" TargetMode="External"/><Relationship Id="rId7" Type="http://schemas.openxmlformats.org/officeDocument/2006/relationships/hyperlink" Target="file:///C:\Users\afarina\:b:\r\sites\US-MDCPRG\Shared%20Documents\General\3.0%20Data\FPL\Commercial\Building%20Controls%20FPL%20Technical%20Brief.pdf" TargetMode="External"/><Relationship Id="rId12" Type="http://schemas.openxmlformats.org/officeDocument/2006/relationships/hyperlink" Target="https://www.energy.gov/energysaver/lighting-choices-save-you-money" TargetMode="External"/><Relationship Id="rId17" Type="http://schemas.openxmlformats.org/officeDocument/2006/relationships/hyperlink" Target="https://www.fpl.com/content/dam/fplgp/us/en/business/save/programs/pdf/building-envelope-brief.pdf" TargetMode="External"/><Relationship Id="rId2" Type="http://schemas.openxmlformats.org/officeDocument/2006/relationships/hyperlink" Target="https://www.broward.org/Climate/Documents/CCAP_2020_ADA.pdf" TargetMode="External"/><Relationship Id="rId16" Type="http://schemas.openxmlformats.org/officeDocument/2006/relationships/hyperlink" Target="https://www.energystar.gov/sites/default/files/tools/ENERGY%20STAR%20Appliances%20Brochure_508.pdf" TargetMode="External"/><Relationship Id="rId20" Type="http://schemas.openxmlformats.org/officeDocument/2006/relationships/hyperlink" Target="https://www.fpl.com/content/dam/fplgp/us/en/business/save/programs/pdf/SMB-HVAC-Forms.pdf" TargetMode="External"/><Relationship Id="rId1" Type="http://schemas.openxmlformats.org/officeDocument/2006/relationships/hyperlink" Target="https://discover.pbcgov.org/resilience/Pages/Regional-Climate-Action-Plan.aspx" TargetMode="External"/><Relationship Id="rId6" Type="http://schemas.openxmlformats.org/officeDocument/2006/relationships/hyperlink" Target="https://experience.arcgis.com/experience/cbf6875974554a74823232f84f563253?src=%E2%80%B9%20Consumption%20%20%20%20%20%20Residential%20Energy%20Consumption%20Survey%20(RECS)-b1" TargetMode="External"/><Relationship Id="rId11" Type="http://schemas.openxmlformats.org/officeDocument/2006/relationships/hyperlink" Target="https://www.energystar.gov/products/water_heater_solar/benefits_savings" TargetMode="External"/><Relationship Id="rId24" Type="http://schemas.microsoft.com/office/2017/10/relationships/threadedComment" Target="../threadedComments/threadedComment1.xml"/><Relationship Id="rId5" Type="http://schemas.openxmlformats.org/officeDocument/2006/relationships/hyperlink" Target="https://southeastfloridaclimatecompact.org/wp-content/uploads/2023/10/SEFL_RCAP3_Final.1.pdf" TargetMode="External"/><Relationship Id="rId15" Type="http://schemas.openxmlformats.org/officeDocument/2006/relationships/hyperlink" Target="https://www.energy.gov/sites/prod/files/guide_to_home_insulation.pdf" TargetMode="External"/><Relationship Id="rId23" Type="http://schemas.openxmlformats.org/officeDocument/2006/relationships/comments" Target="../comments1.xml"/><Relationship Id="rId10" Type="http://schemas.openxmlformats.org/officeDocument/2006/relationships/hyperlink" Target="https://www.eia.gov/consumption/residential/reports/2009/state_briefs/pdf/fl.pdf" TargetMode="External"/><Relationship Id="rId19" Type="http://schemas.openxmlformats.org/officeDocument/2006/relationships/hyperlink" Target="https://betterbuildingssolutioncenter.energy.gov/sites/default/files/DLC_Advanced-Lighting-Controls_Final-Report_PNNL%20%281%29.pdf" TargetMode="External"/><Relationship Id="rId4" Type="http://schemas.openxmlformats.org/officeDocument/2006/relationships/hyperlink" Target="https://southeastfloridaclimatecompact.org/initiative/regional-climate-action-plan/" TargetMode="External"/><Relationship Id="rId9" Type="http://schemas.openxmlformats.org/officeDocument/2006/relationships/hyperlink" Target="https://www.energy.gov/energysaver/update-or-replace-windows" TargetMode="External"/><Relationship Id="rId14" Type="http://schemas.openxmlformats.org/officeDocument/2006/relationships/hyperlink" Target="https://www.energystar.gov/products/water_heater_solar/benefits_savings" TargetMode="External"/><Relationship Id="rId22"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hyperlink" Target="https://www.eia.gov/consumption/residential/data/2020/c&amp;e/pdf/ce3.4.pdf" TargetMode="External"/><Relationship Id="rId2" Type="http://schemas.openxmlformats.org/officeDocument/2006/relationships/hyperlink" Target="https://www.eia.gov/consumption/residential/data/2020/c&amp;e/pdf/ce3.4.pdf" TargetMode="External"/><Relationship Id="rId1" Type="http://schemas.openxmlformats.org/officeDocument/2006/relationships/hyperlink" Target="https://www.eia.gov/consumption/residential/reports/2009/state_briefs/pdf/fl.pdf" TargetMode="External"/><Relationship Id="rId4"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hyperlink" Target="https://www.eia.gov/consumption/residential/data/2020/index.php?view=microdat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BEB34-5F8C-4B8F-A618-46D11EC50033}">
  <sheetPr>
    <tabColor theme="9" tint="-0.249977111117893"/>
  </sheetPr>
  <dimension ref="A1:Y42"/>
  <sheetViews>
    <sheetView tabSelected="1" topLeftCell="Q1" workbookViewId="0">
      <pane ySplit="1" topLeftCell="A24" activePane="bottomLeft" state="frozen"/>
      <selection pane="bottomLeft" activeCell="W43" sqref="W43"/>
    </sheetView>
  </sheetViews>
  <sheetFormatPr defaultRowHeight="14.5"/>
  <cols>
    <col min="2" max="2" width="22.26953125" style="337" customWidth="1"/>
    <col min="21" max="21" width="2.26953125" customWidth="1"/>
    <col min="22" max="22" width="27" customWidth="1"/>
  </cols>
  <sheetData>
    <row r="1" spans="1:24" ht="18.5">
      <c r="A1" s="127"/>
      <c r="B1" s="318" t="s">
        <v>0</v>
      </c>
      <c r="C1" s="340" t="s">
        <v>1</v>
      </c>
      <c r="D1" s="341"/>
      <c r="E1" s="340" t="s">
        <v>2</v>
      </c>
      <c r="F1" s="341"/>
      <c r="G1" s="340" t="s">
        <v>3</v>
      </c>
      <c r="H1" s="341"/>
      <c r="I1" s="340" t="s">
        <v>4</v>
      </c>
      <c r="J1" s="341"/>
      <c r="K1" s="340" t="s">
        <v>5</v>
      </c>
      <c r="L1" s="341"/>
      <c r="M1" s="340" t="s">
        <v>6</v>
      </c>
      <c r="N1" s="341"/>
      <c r="O1" s="340" t="s">
        <v>7</v>
      </c>
      <c r="P1" s="341"/>
      <c r="Q1" s="340" t="s">
        <v>8</v>
      </c>
      <c r="R1" s="341"/>
      <c r="S1" s="340" t="s">
        <v>9</v>
      </c>
      <c r="T1" s="341"/>
      <c r="U1" s="342"/>
      <c r="V1" s="343"/>
      <c r="W1" s="342"/>
      <c r="X1" s="343"/>
    </row>
    <row r="2" spans="1:24" ht="15.5">
      <c r="A2" s="8" t="s">
        <v>10</v>
      </c>
      <c r="B2" s="8" t="s">
        <v>11</v>
      </c>
      <c r="C2" s="319" t="s">
        <v>11</v>
      </c>
      <c r="D2" s="320" t="s">
        <v>12</v>
      </c>
      <c r="E2" s="319" t="s">
        <v>11</v>
      </c>
      <c r="F2" s="320" t="s">
        <v>12</v>
      </c>
      <c r="G2" s="319" t="s">
        <v>11</v>
      </c>
      <c r="H2" s="320" t="s">
        <v>12</v>
      </c>
      <c r="I2" s="319" t="s">
        <v>11</v>
      </c>
      <c r="J2" s="320" t="s">
        <v>12</v>
      </c>
      <c r="K2" s="319" t="s">
        <v>11</v>
      </c>
      <c r="L2" s="320" t="s">
        <v>12</v>
      </c>
      <c r="M2" s="319" t="s">
        <v>11</v>
      </c>
      <c r="N2" s="320" t="s">
        <v>12</v>
      </c>
      <c r="O2" s="319" t="s">
        <v>11</v>
      </c>
      <c r="P2" s="320" t="s">
        <v>12</v>
      </c>
      <c r="Q2" s="319" t="s">
        <v>11</v>
      </c>
      <c r="R2" s="320" t="s">
        <v>12</v>
      </c>
      <c r="S2" s="319" t="s">
        <v>11</v>
      </c>
      <c r="T2" s="320" t="s">
        <v>12</v>
      </c>
      <c r="U2" s="321"/>
      <c r="V2" s="321"/>
      <c r="W2" s="321"/>
      <c r="X2" s="321"/>
    </row>
    <row r="3" spans="1:24">
      <c r="A3" s="127">
        <v>2019</v>
      </c>
      <c r="B3">
        <v>651569</v>
      </c>
      <c r="C3" s="127">
        <v>651569</v>
      </c>
      <c r="D3" s="322">
        <f t="shared" ref="D3:D34" si="0">C3-B3</f>
        <v>0</v>
      </c>
      <c r="E3" s="127">
        <v>651569</v>
      </c>
      <c r="F3" s="322">
        <f>E3-B3</f>
        <v>0</v>
      </c>
      <c r="G3" s="127">
        <v>651569</v>
      </c>
      <c r="H3" s="322">
        <f>G3-B3</f>
        <v>0</v>
      </c>
      <c r="I3" s="127">
        <v>651569</v>
      </c>
      <c r="J3" s="322">
        <f>I3-B3</f>
        <v>0</v>
      </c>
      <c r="K3" s="127">
        <v>651569</v>
      </c>
      <c r="L3" s="322">
        <f>K3-B3</f>
        <v>0</v>
      </c>
      <c r="M3" s="127">
        <v>651569</v>
      </c>
      <c r="N3" s="322">
        <f>M3-B3</f>
        <v>0</v>
      </c>
      <c r="O3" s="127">
        <v>651569</v>
      </c>
      <c r="P3" s="322">
        <f t="shared" ref="P3:P33" si="1">O3-B3</f>
        <v>0</v>
      </c>
      <c r="Q3" s="127">
        <v>651569</v>
      </c>
      <c r="R3" s="322">
        <f t="shared" ref="R3:R33" si="2">Q3-B3</f>
        <v>0</v>
      </c>
      <c r="S3" s="127">
        <v>651569</v>
      </c>
      <c r="T3" s="322">
        <f t="shared" ref="T3:T33" si="3">S3-B3</f>
        <v>0</v>
      </c>
    </row>
    <row r="4" spans="1:24" ht="15.5">
      <c r="A4" s="127">
        <v>2020</v>
      </c>
      <c r="B4">
        <v>636371</v>
      </c>
      <c r="C4" s="127">
        <v>636371</v>
      </c>
      <c r="D4" s="322">
        <f t="shared" si="0"/>
        <v>0</v>
      </c>
      <c r="E4" s="127">
        <v>636371</v>
      </c>
      <c r="F4" s="322">
        <f t="shared" ref="F4:F34" si="4">E4-B4</f>
        <v>0</v>
      </c>
      <c r="G4" s="127">
        <v>636371</v>
      </c>
      <c r="H4" s="322">
        <f t="shared" ref="H4:H33" si="5">G4-B4</f>
        <v>0</v>
      </c>
      <c r="I4" s="127">
        <v>636371</v>
      </c>
      <c r="J4" s="322">
        <f t="shared" ref="J4:J34" si="6">I4-B4</f>
        <v>0</v>
      </c>
      <c r="K4" s="127">
        <v>636371</v>
      </c>
      <c r="L4" s="322">
        <f t="shared" ref="L4:L34" si="7">K4-B4</f>
        <v>0</v>
      </c>
      <c r="M4" s="127">
        <v>636371</v>
      </c>
      <c r="N4" s="322">
        <f t="shared" ref="N4:N34" si="8">M4-B4</f>
        <v>0</v>
      </c>
      <c r="O4" s="127">
        <v>636371</v>
      </c>
      <c r="P4" s="322">
        <f t="shared" si="1"/>
        <v>0</v>
      </c>
      <c r="Q4" s="127">
        <v>636371</v>
      </c>
      <c r="R4" s="322">
        <f t="shared" si="2"/>
        <v>0</v>
      </c>
      <c r="S4" s="127">
        <v>636371</v>
      </c>
      <c r="T4" s="322">
        <f t="shared" si="3"/>
        <v>0</v>
      </c>
      <c r="U4" s="323"/>
      <c r="V4" s="324"/>
      <c r="W4" s="323"/>
      <c r="X4" s="323"/>
    </row>
    <row r="5" spans="1:24" ht="15.5">
      <c r="A5" s="325">
        <v>2021</v>
      </c>
      <c r="B5">
        <v>621528</v>
      </c>
      <c r="C5" s="127">
        <v>621528</v>
      </c>
      <c r="D5" s="322">
        <f t="shared" si="0"/>
        <v>0</v>
      </c>
      <c r="E5" s="127">
        <v>621528</v>
      </c>
      <c r="F5" s="322">
        <f t="shared" si="4"/>
        <v>0</v>
      </c>
      <c r="G5" s="127">
        <v>621528</v>
      </c>
      <c r="H5" s="322">
        <f t="shared" si="5"/>
        <v>0</v>
      </c>
      <c r="I5" s="127">
        <v>621528</v>
      </c>
      <c r="J5" s="322">
        <f t="shared" si="6"/>
        <v>0</v>
      </c>
      <c r="K5" s="127">
        <v>621528</v>
      </c>
      <c r="L5" s="322">
        <f t="shared" si="7"/>
        <v>0</v>
      </c>
      <c r="M5" s="127">
        <v>621528</v>
      </c>
      <c r="N5" s="322">
        <f t="shared" si="8"/>
        <v>0</v>
      </c>
      <c r="O5" s="127">
        <v>621528</v>
      </c>
      <c r="P5" s="322">
        <f t="shared" si="1"/>
        <v>0</v>
      </c>
      <c r="Q5" s="127">
        <v>621528</v>
      </c>
      <c r="R5" s="322">
        <f t="shared" si="2"/>
        <v>0</v>
      </c>
      <c r="S5" s="127">
        <v>621528</v>
      </c>
      <c r="T5" s="322">
        <f t="shared" si="3"/>
        <v>0</v>
      </c>
      <c r="U5" s="323"/>
      <c r="V5" s="324"/>
      <c r="W5" s="323"/>
      <c r="X5" s="323"/>
    </row>
    <row r="6" spans="1:24" ht="15.5">
      <c r="A6" s="325">
        <v>2022</v>
      </c>
      <c r="B6">
        <v>607031</v>
      </c>
      <c r="C6" s="127">
        <v>607031</v>
      </c>
      <c r="D6" s="322">
        <f t="shared" si="0"/>
        <v>0</v>
      </c>
      <c r="E6" s="127">
        <v>607031</v>
      </c>
      <c r="F6" s="322">
        <f t="shared" si="4"/>
        <v>0</v>
      </c>
      <c r="G6" s="127">
        <v>607031</v>
      </c>
      <c r="H6" s="322">
        <f t="shared" si="5"/>
        <v>0</v>
      </c>
      <c r="I6" s="127">
        <v>607031</v>
      </c>
      <c r="J6" s="322">
        <f t="shared" si="6"/>
        <v>0</v>
      </c>
      <c r="K6" s="127">
        <v>607031</v>
      </c>
      <c r="L6" s="322">
        <f t="shared" si="7"/>
        <v>0</v>
      </c>
      <c r="M6" s="127">
        <v>607031</v>
      </c>
      <c r="N6" s="322">
        <f t="shared" si="8"/>
        <v>0</v>
      </c>
      <c r="O6" s="127">
        <v>607031</v>
      </c>
      <c r="P6" s="322">
        <f t="shared" si="1"/>
        <v>0</v>
      </c>
      <c r="Q6" s="127">
        <v>607031</v>
      </c>
      <c r="R6" s="322">
        <f t="shared" si="2"/>
        <v>0</v>
      </c>
      <c r="S6" s="127">
        <v>607031</v>
      </c>
      <c r="T6" s="322">
        <f t="shared" si="3"/>
        <v>0</v>
      </c>
      <c r="U6" s="323"/>
      <c r="V6" s="324"/>
      <c r="W6" s="323"/>
      <c r="X6" s="323"/>
    </row>
    <row r="7" spans="1:24" ht="15.5">
      <c r="A7" s="325">
        <v>2023</v>
      </c>
      <c r="B7">
        <v>603982</v>
      </c>
      <c r="C7" s="127">
        <v>603982</v>
      </c>
      <c r="D7" s="322">
        <f t="shared" si="0"/>
        <v>0</v>
      </c>
      <c r="E7" s="127">
        <v>603982</v>
      </c>
      <c r="F7" s="322">
        <f t="shared" si="4"/>
        <v>0</v>
      </c>
      <c r="G7" s="127">
        <v>603982</v>
      </c>
      <c r="H7" s="322">
        <f t="shared" si="5"/>
        <v>0</v>
      </c>
      <c r="I7" s="127">
        <v>603982</v>
      </c>
      <c r="J7" s="322">
        <f t="shared" si="6"/>
        <v>0</v>
      </c>
      <c r="K7" s="127">
        <v>603982</v>
      </c>
      <c r="L7" s="322">
        <f t="shared" si="7"/>
        <v>0</v>
      </c>
      <c r="M7" s="127">
        <v>603982</v>
      </c>
      <c r="N7" s="322">
        <f t="shared" si="8"/>
        <v>0</v>
      </c>
      <c r="O7" s="127">
        <v>603982</v>
      </c>
      <c r="P7" s="322">
        <f t="shared" si="1"/>
        <v>0</v>
      </c>
      <c r="Q7" s="127">
        <v>603982</v>
      </c>
      <c r="R7" s="322">
        <f t="shared" si="2"/>
        <v>0</v>
      </c>
      <c r="S7" s="127">
        <v>603982</v>
      </c>
      <c r="T7" s="322">
        <f t="shared" si="3"/>
        <v>0</v>
      </c>
      <c r="U7" s="323"/>
      <c r="V7" s="324"/>
      <c r="W7" s="323"/>
      <c r="X7" s="323"/>
    </row>
    <row r="8" spans="1:24" ht="15.5">
      <c r="A8" s="325">
        <v>2024</v>
      </c>
      <c r="B8">
        <v>600948</v>
      </c>
      <c r="C8" s="127">
        <v>600948</v>
      </c>
      <c r="D8" s="322">
        <f t="shared" si="0"/>
        <v>0</v>
      </c>
      <c r="E8" s="127">
        <v>600948</v>
      </c>
      <c r="F8" s="322">
        <f t="shared" si="4"/>
        <v>0</v>
      </c>
      <c r="G8" s="127">
        <v>600948</v>
      </c>
      <c r="H8" s="322">
        <f t="shared" si="5"/>
        <v>0</v>
      </c>
      <c r="I8" s="127">
        <v>600948</v>
      </c>
      <c r="J8" s="322">
        <f t="shared" si="6"/>
        <v>0</v>
      </c>
      <c r="K8" s="127">
        <v>600948</v>
      </c>
      <c r="L8" s="322">
        <f t="shared" si="7"/>
        <v>0</v>
      </c>
      <c r="M8" s="127">
        <v>600948</v>
      </c>
      <c r="N8" s="322">
        <f t="shared" si="8"/>
        <v>0</v>
      </c>
      <c r="O8" s="127">
        <v>600948</v>
      </c>
      <c r="P8" s="322">
        <f t="shared" si="1"/>
        <v>0</v>
      </c>
      <c r="Q8" s="127">
        <v>600948</v>
      </c>
      <c r="R8" s="322">
        <f t="shared" si="2"/>
        <v>0</v>
      </c>
      <c r="S8" s="127">
        <v>600948</v>
      </c>
      <c r="T8" s="322">
        <f t="shared" si="3"/>
        <v>0</v>
      </c>
      <c r="U8" s="323"/>
      <c r="V8" s="324"/>
      <c r="W8" s="323"/>
      <c r="X8" s="323"/>
    </row>
    <row r="9" spans="1:24" ht="15.5">
      <c r="A9" s="325">
        <v>2025</v>
      </c>
      <c r="B9">
        <v>573217</v>
      </c>
      <c r="C9" s="127">
        <v>573217</v>
      </c>
      <c r="D9" s="322">
        <f>C9-B9</f>
        <v>0</v>
      </c>
      <c r="E9" s="127">
        <v>573217</v>
      </c>
      <c r="F9" s="322">
        <f t="shared" si="4"/>
        <v>0</v>
      </c>
      <c r="G9" s="127">
        <v>573217</v>
      </c>
      <c r="H9" s="322">
        <f t="shared" si="5"/>
        <v>0</v>
      </c>
      <c r="I9" s="127">
        <v>573217</v>
      </c>
      <c r="J9" s="322">
        <f t="shared" si="6"/>
        <v>0</v>
      </c>
      <c r="K9" s="127">
        <v>573217</v>
      </c>
      <c r="L9" s="322">
        <f t="shared" si="7"/>
        <v>0</v>
      </c>
      <c r="M9" s="127">
        <v>573217</v>
      </c>
      <c r="N9" s="322">
        <f t="shared" si="8"/>
        <v>0</v>
      </c>
      <c r="O9" s="127">
        <v>573217</v>
      </c>
      <c r="P9" s="322">
        <f t="shared" si="1"/>
        <v>0</v>
      </c>
      <c r="Q9" s="127">
        <v>573217</v>
      </c>
      <c r="R9" s="322">
        <f t="shared" si="2"/>
        <v>0</v>
      </c>
      <c r="S9" s="127">
        <v>573217</v>
      </c>
      <c r="T9" s="322">
        <f t="shared" si="3"/>
        <v>0</v>
      </c>
      <c r="U9" s="323"/>
      <c r="V9" s="324"/>
      <c r="W9" s="323"/>
      <c r="X9" s="323"/>
    </row>
    <row r="10" spans="1:24" ht="15.5">
      <c r="A10" s="325">
        <v>2026</v>
      </c>
      <c r="B10">
        <v>553878</v>
      </c>
      <c r="C10" s="127">
        <v>553742</v>
      </c>
      <c r="D10" s="322">
        <f t="shared" si="0"/>
        <v>-136</v>
      </c>
      <c r="E10" s="127">
        <v>552207</v>
      </c>
      <c r="F10" s="322">
        <f t="shared" si="4"/>
        <v>-1671</v>
      </c>
      <c r="G10" s="127">
        <v>553824</v>
      </c>
      <c r="H10" s="322">
        <f t="shared" si="5"/>
        <v>-54</v>
      </c>
      <c r="I10" s="127">
        <v>553471</v>
      </c>
      <c r="J10" s="322">
        <f t="shared" si="6"/>
        <v>-407</v>
      </c>
      <c r="K10" s="127">
        <v>553705</v>
      </c>
      <c r="L10" s="322">
        <f t="shared" si="7"/>
        <v>-173</v>
      </c>
      <c r="M10" s="127">
        <v>553759</v>
      </c>
      <c r="N10" s="322">
        <f t="shared" si="8"/>
        <v>-119</v>
      </c>
      <c r="O10" s="127">
        <v>553810</v>
      </c>
      <c r="P10" s="322">
        <f t="shared" si="1"/>
        <v>-68</v>
      </c>
      <c r="Q10" s="127">
        <v>553809</v>
      </c>
      <c r="R10" s="322">
        <f t="shared" si="2"/>
        <v>-69</v>
      </c>
      <c r="S10" s="127">
        <v>553856</v>
      </c>
      <c r="T10" s="322">
        <f t="shared" si="3"/>
        <v>-22</v>
      </c>
      <c r="U10" s="323"/>
      <c r="V10" s="324"/>
      <c r="W10" s="323"/>
      <c r="X10" s="323"/>
    </row>
    <row r="11" spans="1:24" ht="15.5">
      <c r="A11" s="325">
        <v>2027</v>
      </c>
      <c r="B11">
        <v>510809</v>
      </c>
      <c r="C11" s="127">
        <v>510560</v>
      </c>
      <c r="D11" s="322">
        <f t="shared" si="0"/>
        <v>-249</v>
      </c>
      <c r="E11" s="127">
        <v>507764</v>
      </c>
      <c r="F11" s="322">
        <f>E11-B11</f>
        <v>-3045</v>
      </c>
      <c r="G11" s="127">
        <v>510710</v>
      </c>
      <c r="H11" s="322">
        <f t="shared" si="5"/>
        <v>-99</v>
      </c>
      <c r="I11" s="127">
        <v>510067</v>
      </c>
      <c r="J11" s="322">
        <f t="shared" si="6"/>
        <v>-742</v>
      </c>
      <c r="K11" s="127">
        <v>510494</v>
      </c>
      <c r="L11" s="322">
        <f t="shared" si="7"/>
        <v>-315</v>
      </c>
      <c r="M11" s="127">
        <v>510593</v>
      </c>
      <c r="N11" s="322">
        <f t="shared" si="8"/>
        <v>-216</v>
      </c>
      <c r="O11" s="127">
        <v>510685</v>
      </c>
      <c r="P11" s="322">
        <f t="shared" si="1"/>
        <v>-124</v>
      </c>
      <c r="Q11" s="127">
        <v>510683</v>
      </c>
      <c r="R11" s="322">
        <f t="shared" si="2"/>
        <v>-126</v>
      </c>
      <c r="S11" s="127">
        <v>510769</v>
      </c>
      <c r="T11" s="322">
        <f t="shared" si="3"/>
        <v>-40</v>
      </c>
      <c r="U11" s="323"/>
      <c r="V11" s="324"/>
      <c r="W11" s="323"/>
      <c r="X11" s="323"/>
    </row>
    <row r="12" spans="1:24" ht="15.5">
      <c r="A12" s="325">
        <v>2028</v>
      </c>
      <c r="B12">
        <v>471089</v>
      </c>
      <c r="C12" s="127">
        <v>470749</v>
      </c>
      <c r="D12" s="322">
        <f t="shared" si="0"/>
        <v>-340</v>
      </c>
      <c r="E12" s="127">
        <v>466929</v>
      </c>
      <c r="F12" s="322">
        <f t="shared" si="4"/>
        <v>-4160</v>
      </c>
      <c r="G12" s="127">
        <v>470954</v>
      </c>
      <c r="H12" s="322">
        <f t="shared" si="5"/>
        <v>-135</v>
      </c>
      <c r="I12" s="127">
        <v>470075</v>
      </c>
      <c r="J12" s="322">
        <f t="shared" si="6"/>
        <v>-1014</v>
      </c>
      <c r="K12" s="127">
        <v>470659</v>
      </c>
      <c r="L12" s="322">
        <f t="shared" si="7"/>
        <v>-430</v>
      </c>
      <c r="M12" s="127">
        <v>470794</v>
      </c>
      <c r="N12" s="322">
        <f t="shared" si="8"/>
        <v>-295</v>
      </c>
      <c r="O12" s="127">
        <v>470919</v>
      </c>
      <c r="P12" s="322">
        <f t="shared" si="1"/>
        <v>-170</v>
      </c>
      <c r="Q12" s="127">
        <v>470917</v>
      </c>
      <c r="R12" s="322">
        <f t="shared" si="2"/>
        <v>-172</v>
      </c>
      <c r="S12" s="127">
        <v>471034</v>
      </c>
      <c r="T12" s="322">
        <f t="shared" si="3"/>
        <v>-55</v>
      </c>
      <c r="U12" s="323"/>
      <c r="V12" s="324"/>
      <c r="W12" s="323"/>
      <c r="X12" s="323"/>
    </row>
    <row r="13" spans="1:24" ht="15.5">
      <c r="A13" s="325">
        <v>2029</v>
      </c>
      <c r="B13">
        <v>442238</v>
      </c>
      <c r="C13" s="127">
        <v>441819</v>
      </c>
      <c r="D13" s="322">
        <f t="shared" si="0"/>
        <v>-419</v>
      </c>
      <c r="E13" s="127">
        <v>437095</v>
      </c>
      <c r="F13" s="322">
        <f t="shared" si="4"/>
        <v>-5143</v>
      </c>
      <c r="G13" s="127">
        <v>442071</v>
      </c>
      <c r="H13" s="322">
        <f t="shared" si="5"/>
        <v>-167</v>
      </c>
      <c r="I13" s="127">
        <v>440986</v>
      </c>
      <c r="J13" s="322">
        <f t="shared" si="6"/>
        <v>-1252</v>
      </c>
      <c r="K13" s="127">
        <v>441707</v>
      </c>
      <c r="L13" s="322">
        <f t="shared" si="7"/>
        <v>-531</v>
      </c>
      <c r="M13" s="127">
        <v>441874</v>
      </c>
      <c r="N13" s="322">
        <f t="shared" si="8"/>
        <v>-364</v>
      </c>
      <c r="O13" s="127">
        <v>442029</v>
      </c>
      <c r="P13" s="322">
        <f t="shared" si="1"/>
        <v>-209</v>
      </c>
      <c r="Q13" s="127">
        <v>442026</v>
      </c>
      <c r="R13" s="322">
        <f t="shared" si="2"/>
        <v>-212</v>
      </c>
      <c r="S13" s="127">
        <v>442171</v>
      </c>
      <c r="T13" s="322">
        <f t="shared" si="3"/>
        <v>-67</v>
      </c>
      <c r="U13" s="323"/>
      <c r="V13" s="324"/>
      <c r="W13" s="323"/>
      <c r="X13" s="323"/>
    </row>
    <row r="14" spans="1:24" ht="15.5">
      <c r="A14" s="325">
        <v>2030</v>
      </c>
      <c r="B14">
        <v>415155</v>
      </c>
      <c r="C14" s="127">
        <v>414668</v>
      </c>
      <c r="D14" s="322">
        <f t="shared" si="0"/>
        <v>-487</v>
      </c>
      <c r="E14" s="127">
        <v>409194</v>
      </c>
      <c r="F14" s="322">
        <f t="shared" si="4"/>
        <v>-5961</v>
      </c>
      <c r="G14" s="127">
        <v>414961</v>
      </c>
      <c r="H14" s="322">
        <f t="shared" si="5"/>
        <v>-194</v>
      </c>
      <c r="I14" s="127">
        <v>413703</v>
      </c>
      <c r="J14" s="322">
        <f t="shared" si="6"/>
        <v>-1452</v>
      </c>
      <c r="K14" s="127">
        <v>414539</v>
      </c>
      <c r="L14" s="322">
        <f t="shared" si="7"/>
        <v>-616</v>
      </c>
      <c r="M14" s="127">
        <v>414732</v>
      </c>
      <c r="N14" s="322">
        <f t="shared" si="8"/>
        <v>-423</v>
      </c>
      <c r="O14" s="127">
        <v>414912</v>
      </c>
      <c r="P14" s="322">
        <f t="shared" si="1"/>
        <v>-243</v>
      </c>
      <c r="Q14" s="127">
        <v>414908</v>
      </c>
      <c r="R14" s="322">
        <f t="shared" si="2"/>
        <v>-247</v>
      </c>
      <c r="S14" s="127">
        <v>415077</v>
      </c>
      <c r="T14" s="322">
        <f t="shared" si="3"/>
        <v>-78</v>
      </c>
      <c r="U14" s="323"/>
      <c r="V14" s="324"/>
      <c r="W14" s="323"/>
      <c r="X14" s="323"/>
    </row>
    <row r="15" spans="1:24" ht="15.5">
      <c r="A15" s="325">
        <v>2031</v>
      </c>
      <c r="B15">
        <v>422905</v>
      </c>
      <c r="C15" s="127">
        <v>422415</v>
      </c>
      <c r="D15" s="322">
        <f t="shared" si="0"/>
        <v>-490</v>
      </c>
      <c r="E15" s="127">
        <v>416910</v>
      </c>
      <c r="F15" s="322">
        <f t="shared" si="4"/>
        <v>-5995</v>
      </c>
      <c r="G15" s="127">
        <v>422710</v>
      </c>
      <c r="H15" s="322">
        <f t="shared" si="5"/>
        <v>-195</v>
      </c>
      <c r="I15" s="127">
        <v>421444</v>
      </c>
      <c r="J15" s="322">
        <f t="shared" si="6"/>
        <v>-1461</v>
      </c>
      <c r="K15" s="127">
        <v>422285</v>
      </c>
      <c r="L15" s="322">
        <f t="shared" si="7"/>
        <v>-620</v>
      </c>
      <c r="M15" s="127">
        <v>422480</v>
      </c>
      <c r="N15" s="322">
        <f t="shared" si="8"/>
        <v>-425</v>
      </c>
      <c r="O15" s="127">
        <v>422660</v>
      </c>
      <c r="P15" s="322">
        <f t="shared" si="1"/>
        <v>-245</v>
      </c>
      <c r="Q15" s="127">
        <v>422657</v>
      </c>
      <c r="R15" s="322">
        <f t="shared" si="2"/>
        <v>-248</v>
      </c>
      <c r="S15" s="127">
        <v>422826</v>
      </c>
      <c r="T15" s="322">
        <f t="shared" si="3"/>
        <v>-79</v>
      </c>
      <c r="U15" s="323"/>
      <c r="V15" s="324"/>
      <c r="W15" s="323"/>
      <c r="X15" s="323"/>
    </row>
    <row r="16" spans="1:24" ht="15.5">
      <c r="A16" s="325">
        <v>2032</v>
      </c>
      <c r="B16">
        <v>430799</v>
      </c>
      <c r="C16" s="127">
        <v>430307</v>
      </c>
      <c r="D16" s="322">
        <f t="shared" si="0"/>
        <v>-492</v>
      </c>
      <c r="E16" s="127">
        <v>424770</v>
      </c>
      <c r="F16" s="322">
        <f t="shared" si="4"/>
        <v>-6029</v>
      </c>
      <c r="G16" s="127">
        <v>430603</v>
      </c>
      <c r="H16" s="322">
        <f t="shared" si="5"/>
        <v>-196</v>
      </c>
      <c r="I16" s="127">
        <v>429331</v>
      </c>
      <c r="J16" s="322">
        <f t="shared" si="6"/>
        <v>-1468</v>
      </c>
      <c r="K16" s="127">
        <v>430176</v>
      </c>
      <c r="L16" s="322">
        <f t="shared" si="7"/>
        <v>-623</v>
      </c>
      <c r="M16" s="127">
        <v>430372</v>
      </c>
      <c r="N16" s="322">
        <f t="shared" si="8"/>
        <v>-427</v>
      </c>
      <c r="O16" s="127">
        <v>430553</v>
      </c>
      <c r="P16" s="322">
        <f t="shared" si="1"/>
        <v>-246</v>
      </c>
      <c r="Q16" s="127">
        <v>430550</v>
      </c>
      <c r="R16" s="322">
        <f t="shared" si="2"/>
        <v>-249</v>
      </c>
      <c r="S16" s="127">
        <v>430720</v>
      </c>
      <c r="T16" s="322">
        <f t="shared" si="3"/>
        <v>-79</v>
      </c>
      <c r="U16" s="323"/>
      <c r="V16" s="324"/>
      <c r="W16" s="323"/>
      <c r="X16" s="323"/>
    </row>
    <row r="17" spans="1:24" ht="15.5">
      <c r="A17" s="325">
        <v>2033</v>
      </c>
      <c r="B17">
        <v>398480</v>
      </c>
      <c r="C17" s="127">
        <v>398031</v>
      </c>
      <c r="D17" s="322">
        <f t="shared" si="0"/>
        <v>-449</v>
      </c>
      <c r="E17" s="127">
        <v>392974</v>
      </c>
      <c r="F17" s="322">
        <f t="shared" si="4"/>
        <v>-5506</v>
      </c>
      <c r="G17" s="127">
        <v>398301</v>
      </c>
      <c r="H17" s="322">
        <f t="shared" si="5"/>
        <v>-179</v>
      </c>
      <c r="I17" s="127">
        <v>397139</v>
      </c>
      <c r="J17" s="322">
        <f t="shared" si="6"/>
        <v>-1341</v>
      </c>
      <c r="K17" s="127">
        <v>397912</v>
      </c>
      <c r="L17" s="322">
        <f t="shared" si="7"/>
        <v>-568</v>
      </c>
      <c r="M17" s="127">
        <v>398090</v>
      </c>
      <c r="N17" s="322">
        <f t="shared" si="8"/>
        <v>-390</v>
      </c>
      <c r="O17" s="127">
        <v>398256</v>
      </c>
      <c r="P17" s="322">
        <f t="shared" si="1"/>
        <v>-224</v>
      </c>
      <c r="Q17" s="127">
        <v>398253</v>
      </c>
      <c r="R17" s="322">
        <f t="shared" si="2"/>
        <v>-227</v>
      </c>
      <c r="S17" s="127">
        <v>398408</v>
      </c>
      <c r="T17" s="322">
        <f t="shared" si="3"/>
        <v>-72</v>
      </c>
      <c r="U17" s="323"/>
      <c r="V17" s="324"/>
      <c r="W17" s="323"/>
      <c r="X17" s="323"/>
    </row>
    <row r="18" spans="1:24" ht="15.5">
      <c r="A18" s="325">
        <v>2034</v>
      </c>
      <c r="B18">
        <v>368586</v>
      </c>
      <c r="C18" s="127">
        <v>368176</v>
      </c>
      <c r="D18" s="322">
        <f t="shared" si="0"/>
        <v>-410</v>
      </c>
      <c r="E18" s="127">
        <v>363557</v>
      </c>
      <c r="F18" s="322">
        <f t="shared" si="4"/>
        <v>-5029</v>
      </c>
      <c r="G18" s="127">
        <v>368423</v>
      </c>
      <c r="H18" s="322">
        <f t="shared" si="5"/>
        <v>-163</v>
      </c>
      <c r="I18" s="127">
        <v>367361</v>
      </c>
      <c r="J18" s="322">
        <f t="shared" si="6"/>
        <v>-1225</v>
      </c>
      <c r="K18" s="127">
        <v>368067</v>
      </c>
      <c r="L18" s="322">
        <f t="shared" si="7"/>
        <v>-519</v>
      </c>
      <c r="M18" s="127">
        <v>368230</v>
      </c>
      <c r="N18" s="322">
        <f t="shared" si="8"/>
        <v>-356</v>
      </c>
      <c r="O18" s="127">
        <v>368381</v>
      </c>
      <c r="P18" s="322">
        <f t="shared" si="1"/>
        <v>-205</v>
      </c>
      <c r="Q18" s="127">
        <v>368378</v>
      </c>
      <c r="R18" s="322">
        <f t="shared" si="2"/>
        <v>-208</v>
      </c>
      <c r="S18" s="127">
        <v>368520</v>
      </c>
      <c r="T18" s="322">
        <f t="shared" si="3"/>
        <v>-66</v>
      </c>
      <c r="U18" s="323"/>
      <c r="V18" s="324"/>
      <c r="W18" s="323"/>
      <c r="X18" s="323"/>
    </row>
    <row r="19" spans="1:24" ht="15.5">
      <c r="A19" s="325">
        <v>2035</v>
      </c>
      <c r="B19">
        <v>368632</v>
      </c>
      <c r="C19" s="127">
        <v>368227</v>
      </c>
      <c r="D19" s="322">
        <f t="shared" si="0"/>
        <v>-405</v>
      </c>
      <c r="E19" s="127">
        <v>363667</v>
      </c>
      <c r="F19" s="322">
        <f t="shared" si="4"/>
        <v>-4965</v>
      </c>
      <c r="G19" s="127">
        <v>368471</v>
      </c>
      <c r="H19" s="322">
        <f t="shared" si="5"/>
        <v>-161</v>
      </c>
      <c r="I19" s="127">
        <v>367423</v>
      </c>
      <c r="J19" s="322">
        <f t="shared" si="6"/>
        <v>-1209</v>
      </c>
      <c r="K19" s="127">
        <v>368119</v>
      </c>
      <c r="L19" s="322">
        <f t="shared" si="7"/>
        <v>-513</v>
      </c>
      <c r="M19" s="127">
        <v>368280</v>
      </c>
      <c r="N19" s="322">
        <f t="shared" si="8"/>
        <v>-352</v>
      </c>
      <c r="O19" s="127">
        <v>368430</v>
      </c>
      <c r="P19" s="322">
        <f t="shared" si="1"/>
        <v>-202</v>
      </c>
      <c r="Q19" s="127">
        <v>368427</v>
      </c>
      <c r="R19" s="322">
        <f t="shared" si="2"/>
        <v>-205</v>
      </c>
      <c r="S19" s="127">
        <v>368567</v>
      </c>
      <c r="T19" s="322">
        <f t="shared" si="3"/>
        <v>-65</v>
      </c>
      <c r="U19" s="323"/>
      <c r="V19" s="324"/>
      <c r="W19" s="323"/>
      <c r="X19" s="323"/>
    </row>
    <row r="20" spans="1:24" ht="15.5">
      <c r="A20" s="325">
        <v>2036</v>
      </c>
      <c r="B20">
        <v>368115</v>
      </c>
      <c r="C20" s="127">
        <v>367715</v>
      </c>
      <c r="D20" s="322">
        <f t="shared" si="0"/>
        <v>-400</v>
      </c>
      <c r="E20" s="127">
        <v>363212</v>
      </c>
      <c r="F20" s="322">
        <f t="shared" si="4"/>
        <v>-4903</v>
      </c>
      <c r="G20" s="127">
        <v>367956</v>
      </c>
      <c r="H20" s="322">
        <f t="shared" si="5"/>
        <v>-159</v>
      </c>
      <c r="I20" s="127">
        <v>366921</v>
      </c>
      <c r="J20" s="322">
        <f t="shared" si="6"/>
        <v>-1194</v>
      </c>
      <c r="K20" s="127">
        <v>367609</v>
      </c>
      <c r="L20" s="322">
        <f t="shared" si="7"/>
        <v>-506</v>
      </c>
      <c r="M20" s="127">
        <v>367768</v>
      </c>
      <c r="N20" s="322">
        <f t="shared" si="8"/>
        <v>-347</v>
      </c>
      <c r="O20" s="127">
        <v>367915</v>
      </c>
      <c r="P20" s="322">
        <f t="shared" si="1"/>
        <v>-200</v>
      </c>
      <c r="Q20" s="127">
        <v>367912</v>
      </c>
      <c r="R20" s="322">
        <f t="shared" si="2"/>
        <v>-203</v>
      </c>
      <c r="S20" s="127">
        <v>368051</v>
      </c>
      <c r="T20" s="322">
        <f t="shared" si="3"/>
        <v>-64</v>
      </c>
      <c r="U20" s="323"/>
      <c r="V20" s="324"/>
      <c r="W20" s="323"/>
      <c r="X20" s="323"/>
    </row>
    <row r="21" spans="1:24" ht="15.5">
      <c r="A21" s="325">
        <v>2037</v>
      </c>
      <c r="B21">
        <v>363565</v>
      </c>
      <c r="C21" s="127">
        <v>363174</v>
      </c>
      <c r="D21" s="322">
        <f t="shared" si="0"/>
        <v>-391</v>
      </c>
      <c r="E21" s="127">
        <v>358776</v>
      </c>
      <c r="F21" s="322">
        <f t="shared" si="4"/>
        <v>-4789</v>
      </c>
      <c r="G21" s="127">
        <v>363409</v>
      </c>
      <c r="H21" s="322">
        <f t="shared" si="5"/>
        <v>-156</v>
      </c>
      <c r="I21" s="127">
        <v>362398</v>
      </c>
      <c r="J21" s="322">
        <f t="shared" si="6"/>
        <v>-1167</v>
      </c>
      <c r="K21" s="127">
        <v>363070</v>
      </c>
      <c r="L21" s="322">
        <f t="shared" si="7"/>
        <v>-495</v>
      </c>
      <c r="M21" s="127">
        <v>363225</v>
      </c>
      <c r="N21" s="322">
        <f t="shared" si="8"/>
        <v>-340</v>
      </c>
      <c r="O21" s="127">
        <v>363370</v>
      </c>
      <c r="P21" s="322">
        <f t="shared" si="1"/>
        <v>-195</v>
      </c>
      <c r="Q21" s="127">
        <v>363367</v>
      </c>
      <c r="R21" s="322">
        <f t="shared" si="2"/>
        <v>-198</v>
      </c>
      <c r="S21" s="127">
        <v>363502</v>
      </c>
      <c r="T21" s="322">
        <f t="shared" si="3"/>
        <v>-63</v>
      </c>
      <c r="U21" s="323"/>
      <c r="V21" s="324"/>
      <c r="W21" s="323"/>
      <c r="X21" s="323"/>
    </row>
    <row r="22" spans="1:24" ht="15.5">
      <c r="A22" s="325">
        <v>2038</v>
      </c>
      <c r="B22">
        <v>359071</v>
      </c>
      <c r="C22" s="127">
        <v>358689</v>
      </c>
      <c r="D22" s="322">
        <f t="shared" si="0"/>
        <v>-382</v>
      </c>
      <c r="E22" s="127">
        <v>354394</v>
      </c>
      <c r="F22" s="322">
        <f t="shared" si="4"/>
        <v>-4677</v>
      </c>
      <c r="G22" s="127">
        <v>358919</v>
      </c>
      <c r="H22" s="322">
        <f t="shared" si="5"/>
        <v>-152</v>
      </c>
      <c r="I22" s="127">
        <v>357932</v>
      </c>
      <c r="J22" s="322">
        <f t="shared" si="6"/>
        <v>-1139</v>
      </c>
      <c r="K22" s="127">
        <v>358588</v>
      </c>
      <c r="L22" s="322">
        <f t="shared" si="7"/>
        <v>-483</v>
      </c>
      <c r="M22" s="127">
        <v>358739</v>
      </c>
      <c r="N22" s="322">
        <f t="shared" si="8"/>
        <v>-332</v>
      </c>
      <c r="O22" s="127">
        <v>358880</v>
      </c>
      <c r="P22" s="322">
        <f t="shared" si="1"/>
        <v>-191</v>
      </c>
      <c r="Q22" s="127">
        <v>358877</v>
      </c>
      <c r="R22" s="322">
        <f t="shared" si="2"/>
        <v>-194</v>
      </c>
      <c r="S22" s="127">
        <v>359009</v>
      </c>
      <c r="T22" s="322">
        <f t="shared" si="3"/>
        <v>-62</v>
      </c>
      <c r="U22" s="323"/>
      <c r="V22" s="324"/>
      <c r="W22" s="323"/>
      <c r="X22" s="323"/>
    </row>
    <row r="23" spans="1:24" ht="15.5">
      <c r="A23" s="325">
        <v>2039</v>
      </c>
      <c r="B23">
        <v>365681</v>
      </c>
      <c r="C23" s="127">
        <v>365297</v>
      </c>
      <c r="D23" s="322">
        <f t="shared" si="0"/>
        <v>-384</v>
      </c>
      <c r="E23" s="127">
        <v>360972</v>
      </c>
      <c r="F23" s="322">
        <f t="shared" si="4"/>
        <v>-4709</v>
      </c>
      <c r="G23" s="127">
        <v>365528</v>
      </c>
      <c r="H23" s="322">
        <f t="shared" si="5"/>
        <v>-153</v>
      </c>
      <c r="I23" s="127">
        <v>364534</v>
      </c>
      <c r="J23" s="322">
        <f t="shared" si="6"/>
        <v>-1147</v>
      </c>
      <c r="K23" s="127">
        <v>365195</v>
      </c>
      <c r="L23" s="322">
        <f t="shared" si="7"/>
        <v>-486</v>
      </c>
      <c r="M23" s="127">
        <v>365347</v>
      </c>
      <c r="N23" s="322">
        <f t="shared" si="8"/>
        <v>-334</v>
      </c>
      <c r="O23" s="127">
        <v>365489</v>
      </c>
      <c r="P23" s="322">
        <f t="shared" si="1"/>
        <v>-192</v>
      </c>
      <c r="Q23" s="127">
        <v>365486</v>
      </c>
      <c r="R23" s="322">
        <f t="shared" si="2"/>
        <v>-195</v>
      </c>
      <c r="S23" s="127">
        <v>365619</v>
      </c>
      <c r="T23" s="322">
        <f t="shared" si="3"/>
        <v>-62</v>
      </c>
      <c r="U23" s="323"/>
      <c r="V23" s="324"/>
      <c r="W23" s="323"/>
      <c r="X23" s="323"/>
    </row>
    <row r="24" spans="1:24" ht="15.5">
      <c r="A24" s="325">
        <v>2040</v>
      </c>
      <c r="B24">
        <v>372413</v>
      </c>
      <c r="C24" s="127">
        <v>372026</v>
      </c>
      <c r="D24" s="322">
        <f t="shared" si="0"/>
        <v>-387</v>
      </c>
      <c r="E24" s="127">
        <v>367671</v>
      </c>
      <c r="F24" s="322">
        <f t="shared" si="4"/>
        <v>-4742</v>
      </c>
      <c r="G24" s="127">
        <v>372259</v>
      </c>
      <c r="H24" s="322">
        <f t="shared" si="5"/>
        <v>-154</v>
      </c>
      <c r="I24" s="127">
        <v>371258</v>
      </c>
      <c r="J24" s="322">
        <f t="shared" si="6"/>
        <v>-1155</v>
      </c>
      <c r="K24" s="127">
        <v>371923</v>
      </c>
      <c r="L24" s="322">
        <f t="shared" si="7"/>
        <v>-490</v>
      </c>
      <c r="M24" s="127">
        <v>372077</v>
      </c>
      <c r="N24" s="322">
        <f t="shared" si="8"/>
        <v>-336</v>
      </c>
      <c r="O24" s="127">
        <v>372220</v>
      </c>
      <c r="P24" s="322">
        <f t="shared" si="1"/>
        <v>-193</v>
      </c>
      <c r="Q24" s="127">
        <v>372217</v>
      </c>
      <c r="R24" s="322">
        <f t="shared" si="2"/>
        <v>-196</v>
      </c>
      <c r="S24" s="127">
        <v>372351</v>
      </c>
      <c r="T24" s="322">
        <f t="shared" si="3"/>
        <v>-62</v>
      </c>
      <c r="U24" s="323"/>
      <c r="V24" s="324"/>
      <c r="W24" s="323"/>
      <c r="X24" s="323"/>
    </row>
    <row r="25" spans="1:24" ht="15.5">
      <c r="A25" s="325">
        <v>2041</v>
      </c>
      <c r="B25">
        <v>361226</v>
      </c>
      <c r="C25" s="127">
        <v>360854</v>
      </c>
      <c r="D25" s="322">
        <f t="shared" si="0"/>
        <v>-372</v>
      </c>
      <c r="E25" s="127">
        <v>356672</v>
      </c>
      <c r="F25" s="322">
        <f t="shared" si="4"/>
        <v>-4554</v>
      </c>
      <c r="G25" s="127">
        <v>361078</v>
      </c>
      <c r="H25" s="322">
        <f t="shared" si="5"/>
        <v>-148</v>
      </c>
      <c r="I25" s="127">
        <v>360117</v>
      </c>
      <c r="J25" s="322">
        <f t="shared" si="6"/>
        <v>-1109</v>
      </c>
      <c r="K25" s="127">
        <v>360755</v>
      </c>
      <c r="L25" s="322">
        <f t="shared" si="7"/>
        <v>-471</v>
      </c>
      <c r="M25" s="127">
        <v>360903</v>
      </c>
      <c r="N25" s="322">
        <f t="shared" si="8"/>
        <v>-323</v>
      </c>
      <c r="O25" s="127">
        <v>361040</v>
      </c>
      <c r="P25" s="322">
        <f t="shared" si="1"/>
        <v>-186</v>
      </c>
      <c r="Q25" s="127">
        <v>361038</v>
      </c>
      <c r="R25" s="322">
        <f t="shared" si="2"/>
        <v>-188</v>
      </c>
      <c r="S25" s="127">
        <v>361166</v>
      </c>
      <c r="T25" s="322">
        <f t="shared" si="3"/>
        <v>-60</v>
      </c>
      <c r="U25" s="323"/>
      <c r="V25" s="324"/>
      <c r="W25" s="323"/>
      <c r="X25" s="323"/>
    </row>
    <row r="26" spans="1:24" ht="15.5">
      <c r="A26" s="325">
        <v>2042</v>
      </c>
      <c r="B26">
        <v>350375</v>
      </c>
      <c r="C26" s="127">
        <v>350018</v>
      </c>
      <c r="D26" s="322">
        <f t="shared" si="0"/>
        <v>-357</v>
      </c>
      <c r="E26" s="127">
        <v>346002</v>
      </c>
      <c r="F26" s="322">
        <f t="shared" si="4"/>
        <v>-4373</v>
      </c>
      <c r="G26" s="127">
        <v>350232</v>
      </c>
      <c r="H26" s="322">
        <f t="shared" si="5"/>
        <v>-143</v>
      </c>
      <c r="I26" s="127">
        <v>349310</v>
      </c>
      <c r="J26" s="322">
        <f t="shared" si="6"/>
        <v>-1065</v>
      </c>
      <c r="K26" s="127">
        <v>349923</v>
      </c>
      <c r="L26" s="322">
        <f t="shared" si="7"/>
        <v>-452</v>
      </c>
      <c r="M26" s="127">
        <v>350064</v>
      </c>
      <c r="N26" s="322">
        <f t="shared" si="8"/>
        <v>-311</v>
      </c>
      <c r="O26" s="127">
        <v>350196</v>
      </c>
      <c r="P26" s="322">
        <f t="shared" si="1"/>
        <v>-179</v>
      </c>
      <c r="Q26" s="127">
        <v>350194</v>
      </c>
      <c r="R26" s="322">
        <f t="shared" si="2"/>
        <v>-181</v>
      </c>
      <c r="S26" s="127">
        <v>350317</v>
      </c>
      <c r="T26" s="322">
        <f t="shared" si="3"/>
        <v>-58</v>
      </c>
      <c r="U26" s="323"/>
      <c r="V26" s="324"/>
      <c r="W26" s="323"/>
      <c r="X26" s="323"/>
    </row>
    <row r="27" spans="1:24" ht="15.5">
      <c r="A27" s="325">
        <v>2043</v>
      </c>
      <c r="B27">
        <v>352309</v>
      </c>
      <c r="C27" s="127">
        <v>351953</v>
      </c>
      <c r="D27" s="322">
        <f t="shared" si="0"/>
        <v>-356</v>
      </c>
      <c r="E27" s="127">
        <v>347957</v>
      </c>
      <c r="F27" s="322">
        <f t="shared" si="4"/>
        <v>-4352</v>
      </c>
      <c r="G27" s="127">
        <v>352167</v>
      </c>
      <c r="H27" s="322">
        <f t="shared" si="5"/>
        <v>-142</v>
      </c>
      <c r="I27" s="127">
        <v>351249</v>
      </c>
      <c r="J27" s="322">
        <f t="shared" si="6"/>
        <v>-1060</v>
      </c>
      <c r="K27" s="127">
        <v>351859</v>
      </c>
      <c r="L27" s="322">
        <f t="shared" si="7"/>
        <v>-450</v>
      </c>
      <c r="M27" s="127">
        <v>352000</v>
      </c>
      <c r="N27" s="322">
        <f t="shared" si="8"/>
        <v>-309</v>
      </c>
      <c r="O27" s="127">
        <v>352131</v>
      </c>
      <c r="P27" s="322">
        <f t="shared" si="1"/>
        <v>-178</v>
      </c>
      <c r="Q27" s="127">
        <v>352129</v>
      </c>
      <c r="R27" s="322">
        <f t="shared" si="2"/>
        <v>-180</v>
      </c>
      <c r="S27" s="127">
        <v>352252</v>
      </c>
      <c r="T27" s="322">
        <f t="shared" si="3"/>
        <v>-57</v>
      </c>
      <c r="U27" s="323"/>
      <c r="V27" s="324"/>
      <c r="W27" s="323"/>
      <c r="X27" s="323"/>
    </row>
    <row r="28" spans="1:24" ht="15.5">
      <c r="A28" s="325">
        <v>2044</v>
      </c>
      <c r="B28">
        <v>354253</v>
      </c>
      <c r="C28" s="127">
        <v>353900</v>
      </c>
      <c r="D28" s="322">
        <f t="shared" si="0"/>
        <v>-353</v>
      </c>
      <c r="E28" s="127">
        <v>349922</v>
      </c>
      <c r="F28" s="322">
        <f t="shared" si="4"/>
        <v>-4331</v>
      </c>
      <c r="G28" s="127">
        <v>354113</v>
      </c>
      <c r="H28" s="322">
        <f t="shared" si="5"/>
        <v>-140</v>
      </c>
      <c r="I28" s="127">
        <v>353199</v>
      </c>
      <c r="J28" s="322">
        <f t="shared" si="6"/>
        <v>-1054</v>
      </c>
      <c r="K28" s="127">
        <v>353806</v>
      </c>
      <c r="L28" s="322">
        <f t="shared" si="7"/>
        <v>-447</v>
      </c>
      <c r="M28" s="127">
        <v>353946</v>
      </c>
      <c r="N28" s="322">
        <f t="shared" si="8"/>
        <v>-307</v>
      </c>
      <c r="O28" s="127">
        <v>354077</v>
      </c>
      <c r="P28" s="322">
        <f t="shared" si="1"/>
        <v>-176</v>
      </c>
      <c r="Q28" s="127">
        <v>354074</v>
      </c>
      <c r="R28" s="322">
        <f t="shared" si="2"/>
        <v>-179</v>
      </c>
      <c r="S28" s="127">
        <v>354197</v>
      </c>
      <c r="T28" s="322">
        <f t="shared" si="3"/>
        <v>-56</v>
      </c>
      <c r="U28" s="323"/>
      <c r="V28" s="324"/>
      <c r="W28" s="323"/>
      <c r="X28" s="323"/>
    </row>
    <row r="29" spans="1:24" ht="15.5">
      <c r="A29" s="325">
        <v>2045</v>
      </c>
      <c r="B29">
        <v>353408</v>
      </c>
      <c r="C29" s="127">
        <v>353059</v>
      </c>
      <c r="D29" s="322">
        <f t="shared" si="0"/>
        <v>-349</v>
      </c>
      <c r="E29" s="127">
        <v>349131</v>
      </c>
      <c r="F29" s="322">
        <f t="shared" si="4"/>
        <v>-4277</v>
      </c>
      <c r="G29" s="127">
        <v>353269</v>
      </c>
      <c r="H29" s="322">
        <f t="shared" si="5"/>
        <v>-139</v>
      </c>
      <c r="I29" s="127">
        <v>352367</v>
      </c>
      <c r="J29" s="322">
        <f t="shared" si="6"/>
        <v>-1041</v>
      </c>
      <c r="K29" s="127">
        <v>352967</v>
      </c>
      <c r="L29" s="322">
        <f t="shared" si="7"/>
        <v>-441</v>
      </c>
      <c r="M29" s="127">
        <v>353105</v>
      </c>
      <c r="N29" s="322">
        <f t="shared" si="8"/>
        <v>-303</v>
      </c>
      <c r="O29" s="127">
        <v>353234</v>
      </c>
      <c r="P29" s="322">
        <f t="shared" si="1"/>
        <v>-174</v>
      </c>
      <c r="Q29" s="127">
        <v>353232</v>
      </c>
      <c r="R29" s="322">
        <f t="shared" si="2"/>
        <v>-176</v>
      </c>
      <c r="S29" s="127">
        <v>353352</v>
      </c>
      <c r="T29" s="322">
        <f t="shared" si="3"/>
        <v>-56</v>
      </c>
      <c r="U29" s="323"/>
      <c r="V29" s="324"/>
      <c r="W29" s="323"/>
      <c r="X29" s="323"/>
    </row>
    <row r="30" spans="1:24" ht="15.5">
      <c r="A30" s="325">
        <v>2046</v>
      </c>
      <c r="B30">
        <v>352640</v>
      </c>
      <c r="C30" s="127">
        <v>352295</v>
      </c>
      <c r="D30" s="322">
        <f t="shared" si="0"/>
        <v>-345</v>
      </c>
      <c r="E30" s="127">
        <v>348416</v>
      </c>
      <c r="F30" s="322">
        <f t="shared" si="4"/>
        <v>-4224</v>
      </c>
      <c r="G30" s="127">
        <v>352503</v>
      </c>
      <c r="H30" s="322">
        <f t="shared" si="5"/>
        <v>-137</v>
      </c>
      <c r="I30" s="127">
        <v>351612</v>
      </c>
      <c r="J30" s="322">
        <f t="shared" si="6"/>
        <v>-1028</v>
      </c>
      <c r="K30" s="127">
        <v>352204</v>
      </c>
      <c r="L30" s="322">
        <f t="shared" si="7"/>
        <v>-436</v>
      </c>
      <c r="M30" s="127">
        <v>352341</v>
      </c>
      <c r="N30" s="322">
        <f t="shared" si="8"/>
        <v>-299</v>
      </c>
      <c r="O30" s="127">
        <v>352468</v>
      </c>
      <c r="P30" s="322">
        <f t="shared" si="1"/>
        <v>-172</v>
      </c>
      <c r="Q30" s="127">
        <v>352465</v>
      </c>
      <c r="R30" s="322">
        <f t="shared" si="2"/>
        <v>-175</v>
      </c>
      <c r="S30" s="127">
        <v>352585</v>
      </c>
      <c r="T30" s="322">
        <f t="shared" si="3"/>
        <v>-55</v>
      </c>
      <c r="U30" s="323"/>
      <c r="V30" s="324"/>
      <c r="W30" s="323"/>
      <c r="X30" s="323"/>
    </row>
    <row r="31" spans="1:24" ht="15.5">
      <c r="A31" s="325">
        <v>2047</v>
      </c>
      <c r="B31">
        <v>345428</v>
      </c>
      <c r="C31" s="127">
        <v>345093</v>
      </c>
      <c r="D31" s="322">
        <f t="shared" si="0"/>
        <v>-335</v>
      </c>
      <c r="E31" s="127">
        <v>341333</v>
      </c>
      <c r="F31" s="322">
        <f t="shared" si="4"/>
        <v>-4095</v>
      </c>
      <c r="G31" s="127">
        <v>345295</v>
      </c>
      <c r="H31" s="322">
        <f t="shared" si="5"/>
        <v>-133</v>
      </c>
      <c r="I31" s="127">
        <v>344431</v>
      </c>
      <c r="J31" s="322">
        <f t="shared" si="6"/>
        <v>-997</v>
      </c>
      <c r="K31" s="127">
        <v>345005</v>
      </c>
      <c r="L31" s="322">
        <f t="shared" si="7"/>
        <v>-423</v>
      </c>
      <c r="M31" s="127">
        <v>345137</v>
      </c>
      <c r="N31" s="322">
        <f t="shared" si="8"/>
        <v>-291</v>
      </c>
      <c r="O31" s="127">
        <v>345261</v>
      </c>
      <c r="P31" s="322">
        <f t="shared" si="1"/>
        <v>-167</v>
      </c>
      <c r="Q31" s="127">
        <v>345258</v>
      </c>
      <c r="R31" s="322">
        <f t="shared" si="2"/>
        <v>-170</v>
      </c>
      <c r="S31" s="127">
        <v>345374</v>
      </c>
      <c r="T31" s="322">
        <f t="shared" si="3"/>
        <v>-54</v>
      </c>
      <c r="U31" s="323"/>
      <c r="V31" s="324"/>
      <c r="W31" s="323"/>
      <c r="X31" s="323"/>
    </row>
    <row r="32" spans="1:24" ht="15.5">
      <c r="A32" s="325">
        <v>2048</v>
      </c>
      <c r="B32">
        <v>338363</v>
      </c>
      <c r="C32" s="127">
        <v>338039</v>
      </c>
      <c r="D32" s="322">
        <f t="shared" si="0"/>
        <v>-324</v>
      </c>
      <c r="E32" s="127">
        <v>334393</v>
      </c>
      <c r="F32" s="322">
        <f t="shared" si="4"/>
        <v>-3970</v>
      </c>
      <c r="G32" s="127">
        <v>338234</v>
      </c>
      <c r="H32" s="322">
        <f t="shared" si="5"/>
        <v>-129</v>
      </c>
      <c r="I32" s="127">
        <v>337396</v>
      </c>
      <c r="J32" s="322">
        <f t="shared" si="6"/>
        <v>-967</v>
      </c>
      <c r="K32" s="127">
        <v>337953</v>
      </c>
      <c r="L32" s="322">
        <f t="shared" si="7"/>
        <v>-410</v>
      </c>
      <c r="M32" s="127">
        <v>338081</v>
      </c>
      <c r="N32" s="322">
        <f t="shared" si="8"/>
        <v>-282</v>
      </c>
      <c r="O32" s="127">
        <v>338201</v>
      </c>
      <c r="P32" s="322">
        <f t="shared" si="1"/>
        <v>-162</v>
      </c>
      <c r="Q32" s="127">
        <v>338199</v>
      </c>
      <c r="R32" s="322">
        <f t="shared" si="2"/>
        <v>-164</v>
      </c>
      <c r="S32" s="127">
        <v>338311</v>
      </c>
      <c r="T32" s="322">
        <f t="shared" si="3"/>
        <v>-52</v>
      </c>
      <c r="U32" s="323"/>
      <c r="V32" s="324"/>
      <c r="W32" s="323"/>
      <c r="X32" s="323"/>
    </row>
    <row r="33" spans="1:25">
      <c r="A33" s="325">
        <v>2049</v>
      </c>
      <c r="B33">
        <v>338127</v>
      </c>
      <c r="C33" s="127">
        <v>337806</v>
      </c>
      <c r="D33" s="322">
        <f>C33-B33</f>
        <v>-321</v>
      </c>
      <c r="E33" s="127">
        <v>334200</v>
      </c>
      <c r="F33" s="322">
        <f t="shared" si="4"/>
        <v>-3927</v>
      </c>
      <c r="G33" s="127">
        <v>337999</v>
      </c>
      <c r="H33" s="322">
        <f t="shared" si="5"/>
        <v>-128</v>
      </c>
      <c r="I33" s="127">
        <v>337171</v>
      </c>
      <c r="J33" s="322">
        <f t="shared" si="6"/>
        <v>-956</v>
      </c>
      <c r="K33" s="127">
        <v>337721</v>
      </c>
      <c r="L33" s="322">
        <f t="shared" si="7"/>
        <v>-406</v>
      </c>
      <c r="M33" s="127">
        <v>337848</v>
      </c>
      <c r="N33" s="322">
        <f t="shared" si="8"/>
        <v>-279</v>
      </c>
      <c r="O33" s="127">
        <v>337966</v>
      </c>
      <c r="P33" s="322">
        <f t="shared" si="1"/>
        <v>-161</v>
      </c>
      <c r="Q33" s="127">
        <v>337964</v>
      </c>
      <c r="R33" s="322">
        <f t="shared" si="2"/>
        <v>-163</v>
      </c>
      <c r="S33" s="127">
        <v>338075</v>
      </c>
      <c r="T33" s="322">
        <f t="shared" si="3"/>
        <v>-52</v>
      </c>
    </row>
    <row r="34" spans="1:25">
      <c r="A34" s="325">
        <v>2050</v>
      </c>
      <c r="B34">
        <v>337890</v>
      </c>
      <c r="C34" s="127">
        <v>337574</v>
      </c>
      <c r="D34" s="322">
        <f t="shared" si="0"/>
        <v>-316</v>
      </c>
      <c r="E34" s="127">
        <v>334008</v>
      </c>
      <c r="F34" s="322">
        <f t="shared" si="4"/>
        <v>-3882</v>
      </c>
      <c r="G34" s="127">
        <v>337764</v>
      </c>
      <c r="H34" s="322">
        <f>G34-B34</f>
        <v>-126</v>
      </c>
      <c r="I34" s="127">
        <v>336945</v>
      </c>
      <c r="J34" s="322">
        <f t="shared" si="6"/>
        <v>-945</v>
      </c>
      <c r="K34" s="127">
        <v>337489</v>
      </c>
      <c r="L34" s="322">
        <f t="shared" si="7"/>
        <v>-401</v>
      </c>
      <c r="M34" s="127">
        <v>337615</v>
      </c>
      <c r="N34" s="322">
        <f t="shared" si="8"/>
        <v>-275</v>
      </c>
      <c r="O34" s="127">
        <v>337732</v>
      </c>
      <c r="P34" s="322">
        <f>O34-B34</f>
        <v>-158</v>
      </c>
      <c r="Q34" s="127">
        <v>337730</v>
      </c>
      <c r="R34" s="322">
        <f>Q34-B34</f>
        <v>-160</v>
      </c>
      <c r="S34" s="127">
        <v>337839</v>
      </c>
      <c r="T34" s="322">
        <f>S34-B34</f>
        <v>-51</v>
      </c>
    </row>
    <row r="35" spans="1:25">
      <c r="B35"/>
      <c r="V35" s="326" t="s">
        <v>13</v>
      </c>
    </row>
    <row r="36" spans="1:25">
      <c r="B36" s="327" t="s">
        <v>14</v>
      </c>
      <c r="C36" s="327"/>
      <c r="D36" s="328">
        <f>SUM(D9:D14)</f>
        <v>-1631</v>
      </c>
      <c r="E36" s="328"/>
      <c r="F36" s="328">
        <f>SUM(F9:F14)</f>
        <v>-19980</v>
      </c>
      <c r="G36" s="328"/>
      <c r="H36" s="328">
        <f t="shared" ref="H36:T36" si="9">SUM(H9:H14)</f>
        <v>-649</v>
      </c>
      <c r="I36" s="328"/>
      <c r="J36" s="328">
        <f t="shared" si="9"/>
        <v>-4867</v>
      </c>
      <c r="K36" s="328"/>
      <c r="L36" s="328">
        <f t="shared" si="9"/>
        <v>-2065</v>
      </c>
      <c r="M36" s="328"/>
      <c r="N36" s="328">
        <f t="shared" si="9"/>
        <v>-1417</v>
      </c>
      <c r="O36" s="328"/>
      <c r="P36" s="328">
        <f t="shared" si="9"/>
        <v>-814</v>
      </c>
      <c r="Q36" s="328"/>
      <c r="R36" s="328">
        <f t="shared" si="9"/>
        <v>-826</v>
      </c>
      <c r="S36" s="328"/>
      <c r="T36" s="328">
        <f t="shared" si="9"/>
        <v>-262</v>
      </c>
      <c r="V36" s="329">
        <f>SUM(D36:T36)</f>
        <v>-32511</v>
      </c>
      <c r="W36" s="327" t="s">
        <v>14</v>
      </c>
      <c r="X36" s="327"/>
      <c r="Y36" s="327"/>
    </row>
    <row r="37" spans="1:25" ht="27.65" customHeight="1">
      <c r="B37" s="330" t="s">
        <v>15</v>
      </c>
      <c r="C37" s="330"/>
      <c r="D37" s="331">
        <f>(D36/6)</f>
        <v>-271.83333333333331</v>
      </c>
      <c r="E37" s="331"/>
      <c r="F37" s="331">
        <f t="shared" ref="F37:T37" si="10">(F36/6)</f>
        <v>-3330</v>
      </c>
      <c r="G37" s="331"/>
      <c r="H37" s="331">
        <f t="shared" si="10"/>
        <v>-108.16666666666667</v>
      </c>
      <c r="I37" s="331"/>
      <c r="J37" s="331">
        <f t="shared" si="10"/>
        <v>-811.16666666666663</v>
      </c>
      <c r="K37" s="331"/>
      <c r="L37" s="331">
        <f t="shared" si="10"/>
        <v>-344.16666666666669</v>
      </c>
      <c r="M37" s="331"/>
      <c r="N37" s="331">
        <f t="shared" si="10"/>
        <v>-236.16666666666666</v>
      </c>
      <c r="O37" s="331"/>
      <c r="P37" s="331">
        <f t="shared" si="10"/>
        <v>-135.66666666666666</v>
      </c>
      <c r="Q37" s="331"/>
      <c r="R37" s="331">
        <f t="shared" si="10"/>
        <v>-137.66666666666666</v>
      </c>
      <c r="S37" s="331"/>
      <c r="T37" s="331">
        <f t="shared" si="10"/>
        <v>-43.666666666666664</v>
      </c>
      <c r="V37" s="339">
        <f>(V36/6)</f>
        <v>-5418.5</v>
      </c>
      <c r="W37" s="330" t="s">
        <v>15</v>
      </c>
      <c r="X37" s="330"/>
      <c r="Y37" s="330"/>
    </row>
    <row r="38" spans="1:25">
      <c r="B38" s="332" t="s">
        <v>16</v>
      </c>
      <c r="C38" s="332"/>
      <c r="D38" s="333">
        <f>SUM(D9:D34)</f>
        <v>-9249</v>
      </c>
      <c r="E38" s="333"/>
      <c r="F38" s="333">
        <f t="shared" ref="F38:T38" si="11">SUM(F9:F34)</f>
        <v>-113309</v>
      </c>
      <c r="G38" s="333"/>
      <c r="H38" s="333">
        <f t="shared" si="11"/>
        <v>-3682</v>
      </c>
      <c r="I38" s="333"/>
      <c r="J38" s="333">
        <f t="shared" si="11"/>
        <v>-27595</v>
      </c>
      <c r="K38" s="333"/>
      <c r="L38" s="333">
        <f t="shared" si="11"/>
        <v>-11705</v>
      </c>
      <c r="M38" s="333"/>
      <c r="N38" s="333">
        <f t="shared" si="11"/>
        <v>-8035</v>
      </c>
      <c r="O38" s="333"/>
      <c r="P38" s="333">
        <f t="shared" si="11"/>
        <v>-4620</v>
      </c>
      <c r="Q38" s="333"/>
      <c r="R38" s="333">
        <f t="shared" si="11"/>
        <v>-4685</v>
      </c>
      <c r="S38" s="333"/>
      <c r="T38" s="333">
        <f t="shared" si="11"/>
        <v>-1487</v>
      </c>
      <c r="V38" s="334">
        <f>SUM(D38:T38)</f>
        <v>-184367</v>
      </c>
      <c r="W38" s="332" t="s">
        <v>16</v>
      </c>
      <c r="X38" s="332"/>
      <c r="Y38" s="332"/>
    </row>
    <row r="39" spans="1:25">
      <c r="B39" s="335" t="s">
        <v>17</v>
      </c>
      <c r="C39" s="335"/>
      <c r="D39" s="336">
        <f>(D38/26)</f>
        <v>-355.73076923076923</v>
      </c>
      <c r="E39" s="336"/>
      <c r="F39" s="336">
        <f t="shared" ref="F39:T39" si="12">(F38/26)</f>
        <v>-4358.0384615384619</v>
      </c>
      <c r="G39" s="336"/>
      <c r="H39" s="336">
        <f t="shared" si="12"/>
        <v>-141.61538461538461</v>
      </c>
      <c r="I39" s="336"/>
      <c r="J39" s="336">
        <f t="shared" si="12"/>
        <v>-1061.3461538461538</v>
      </c>
      <c r="K39" s="336"/>
      <c r="L39" s="336">
        <f t="shared" si="12"/>
        <v>-450.19230769230768</v>
      </c>
      <c r="M39" s="336"/>
      <c r="N39" s="336">
        <f t="shared" si="12"/>
        <v>-309.03846153846155</v>
      </c>
      <c r="O39" s="336"/>
      <c r="P39" s="336">
        <f t="shared" si="12"/>
        <v>-177.69230769230768</v>
      </c>
      <c r="Q39" s="336"/>
      <c r="R39" s="336">
        <f t="shared" si="12"/>
        <v>-180.19230769230768</v>
      </c>
      <c r="S39" s="336"/>
      <c r="T39" s="336">
        <f t="shared" si="12"/>
        <v>-57.192307692307693</v>
      </c>
      <c r="V39" s="338">
        <f>V38/26</f>
        <v>-7091.0384615384619</v>
      </c>
      <c r="W39" s="335" t="s">
        <v>17</v>
      </c>
      <c r="X39" s="335"/>
      <c r="Y39" s="335"/>
    </row>
    <row r="41" spans="1:25">
      <c r="V41" t="s">
        <v>18</v>
      </c>
      <c r="W41">
        <v>36880459</v>
      </c>
    </row>
    <row r="42" spans="1:25">
      <c r="V42" t="s">
        <v>19</v>
      </c>
      <c r="W42">
        <f>W41/V36</f>
        <v>-1134.3994032788903</v>
      </c>
    </row>
  </sheetData>
  <mergeCells count="11">
    <mergeCell ref="O1:P1"/>
    <mergeCell ref="Q1:R1"/>
    <mergeCell ref="S1:T1"/>
    <mergeCell ref="U1:V1"/>
    <mergeCell ref="W1:X1"/>
    <mergeCell ref="M1:N1"/>
    <mergeCell ref="C1:D1"/>
    <mergeCell ref="E1:F1"/>
    <mergeCell ref="G1:H1"/>
    <mergeCell ref="I1:J1"/>
    <mergeCell ref="K1:L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3C81D-D8B7-4FDC-9A8E-B306A41D7B1C}">
  <sheetPr>
    <tabColor rgb="FF00FFFF"/>
  </sheetPr>
  <dimension ref="A1:AE70"/>
  <sheetViews>
    <sheetView topLeftCell="B1" zoomScaleNormal="100" workbookViewId="0">
      <pane ySplit="5" topLeftCell="A6" activePane="bottomLeft" state="frozen"/>
      <selection pane="bottomLeft" activeCell="D6" sqref="D6"/>
    </sheetView>
  </sheetViews>
  <sheetFormatPr defaultColWidth="8.7265625" defaultRowHeight="15" customHeight="1"/>
  <cols>
    <col min="1" max="1" width="20.81640625" customWidth="1"/>
    <col min="2" max="2" width="27.7265625" customWidth="1"/>
    <col min="3" max="3" width="22.26953125" customWidth="1"/>
    <col min="4" max="6" width="14.1796875" customWidth="1"/>
    <col min="7" max="7" width="11.7265625" customWidth="1"/>
    <col min="8" max="8" width="12.1796875" customWidth="1"/>
    <col min="9" max="9" width="13.453125" customWidth="1"/>
    <col min="10" max="10" width="13.1796875" customWidth="1"/>
    <col min="11" max="12" width="12.1796875" customWidth="1"/>
    <col min="13" max="13" width="18.453125" customWidth="1"/>
    <col min="14" max="14" width="14.1796875" customWidth="1"/>
    <col min="15" max="15" width="33.453125" customWidth="1"/>
    <col min="16" max="16" width="11.1796875" hidden="1" customWidth="1"/>
    <col min="17" max="17" width="11.7265625" hidden="1" customWidth="1"/>
    <col min="18" max="18" width="12.26953125" hidden="1" customWidth="1"/>
    <col min="19" max="19" width="11" hidden="1" customWidth="1"/>
    <col min="20" max="20" width="11.7265625" hidden="1" customWidth="1"/>
    <col min="21" max="21" width="12" hidden="1" customWidth="1"/>
    <col min="22" max="22" width="11.1796875" hidden="1" customWidth="1"/>
    <col min="23" max="23" width="12" hidden="1" customWidth="1"/>
    <col min="24" max="24" width="11.7265625" hidden="1" customWidth="1"/>
    <col min="25" max="25" width="11.1796875" hidden="1" customWidth="1"/>
    <col min="26" max="26" width="20.54296875" hidden="1" customWidth="1"/>
    <col min="27" max="27" width="9.1796875" hidden="1" customWidth="1"/>
    <col min="28" max="28" width="12.26953125" customWidth="1"/>
    <col min="29" max="29" width="17" hidden="1" customWidth="1"/>
    <col min="30" max="31" width="9.7265625" customWidth="1"/>
  </cols>
  <sheetData>
    <row r="1" spans="1:31" ht="32.25" customHeight="1">
      <c r="A1" t="s">
        <v>20</v>
      </c>
      <c r="K1" s="117" t="s">
        <v>21</v>
      </c>
      <c r="L1" s="118" t="s">
        <v>22</v>
      </c>
    </row>
    <row r="2" spans="1:31" ht="14.5">
      <c r="I2" s="357" t="s">
        <v>23</v>
      </c>
      <c r="J2" s="357"/>
      <c r="K2" s="121">
        <f>'CW GHG Inventory (ICLEI)'!$D$25/'CW GHG Inventory (ICLEI)'!$D$30</f>
        <v>0.95731559736195604</v>
      </c>
      <c r="L2" s="119">
        <f>'CW GHG Inventory (ICLEI)'!$D$29/'CW GHG Inventory (ICLEI)'!$D$30</f>
        <v>4.2684402638043947E-2</v>
      </c>
    </row>
    <row r="3" spans="1:31" ht="14.5">
      <c r="I3" s="358" t="s">
        <v>24</v>
      </c>
      <c r="J3" s="358"/>
      <c r="K3" s="122">
        <f>'CW GHG Inventory (ICLEI)'!$D$36/'CW GHG Inventory (ICLEI)'!$D$41</f>
        <v>0.84673456275155345</v>
      </c>
      <c r="L3" s="120">
        <f>'CW GHG Inventory (ICLEI)'!$D$40/'CW GHG Inventory (ICLEI)'!$D$41</f>
        <v>0.15326543724844649</v>
      </c>
      <c r="M3" t="s">
        <v>25</v>
      </c>
    </row>
    <row r="4" spans="1:31" ht="14.5"/>
    <row r="5" spans="1:31" s="2" customFormat="1" ht="75" customHeight="1">
      <c r="A5" s="223"/>
      <c r="B5" s="224" t="s">
        <v>26</v>
      </c>
      <c r="C5" s="224" t="s">
        <v>27</v>
      </c>
      <c r="D5" s="224" t="s">
        <v>28</v>
      </c>
      <c r="E5" s="224" t="s">
        <v>29</v>
      </c>
      <c r="F5" s="224" t="s">
        <v>30</v>
      </c>
      <c r="G5" s="225" t="s">
        <v>31</v>
      </c>
      <c r="H5" s="225" t="s">
        <v>32</v>
      </c>
      <c r="I5" s="226" t="s">
        <v>33</v>
      </c>
      <c r="J5" s="226" t="s">
        <v>34</v>
      </c>
      <c r="K5" s="226" t="s">
        <v>35</v>
      </c>
      <c r="L5" s="226" t="s">
        <v>36</v>
      </c>
      <c r="M5" s="227" t="s">
        <v>37</v>
      </c>
      <c r="N5" s="227" t="s">
        <v>38</v>
      </c>
      <c r="O5" s="225" t="s">
        <v>39</v>
      </c>
      <c r="P5" s="40" t="s">
        <v>40</v>
      </c>
      <c r="Q5" s="20" t="s">
        <v>41</v>
      </c>
      <c r="R5" s="21" t="s">
        <v>42</v>
      </c>
      <c r="S5" s="19" t="s">
        <v>40</v>
      </c>
      <c r="T5" s="20" t="s">
        <v>41</v>
      </c>
      <c r="U5" s="21" t="s">
        <v>42</v>
      </c>
      <c r="V5" s="19" t="s">
        <v>40</v>
      </c>
      <c r="W5" s="20" t="s">
        <v>41</v>
      </c>
      <c r="X5" s="22" t="s">
        <v>42</v>
      </c>
      <c r="Y5" s="19" t="s">
        <v>40</v>
      </c>
      <c r="Z5" s="20" t="s">
        <v>41</v>
      </c>
      <c r="AA5" s="22" t="s">
        <v>42</v>
      </c>
      <c r="AB5"/>
      <c r="AC5"/>
      <c r="AD5"/>
      <c r="AE5"/>
    </row>
    <row r="6" spans="1:31" ht="27" customHeight="1">
      <c r="A6" s="344" t="s">
        <v>43</v>
      </c>
      <c r="B6" s="347" t="s">
        <v>44</v>
      </c>
      <c r="C6" s="354" t="s">
        <v>45</v>
      </c>
      <c r="D6" s="210">
        <v>0.1</v>
      </c>
      <c r="E6" s="211">
        <f>D6*'County Units and Area Data'!$D$12</f>
        <v>222003.1</v>
      </c>
      <c r="F6" s="212" t="s">
        <v>46</v>
      </c>
      <c r="G6" s="213">
        <f>(1-(1/3))*'Res - Baseline End-use'!C18+(1-(12/15))*'Res - Baseline End-use'!E18</f>
        <v>0.11279999999999998</v>
      </c>
      <c r="H6" s="214">
        <f>G6*D6</f>
        <v>1.1279999999999998E-2</v>
      </c>
      <c r="I6" s="215">
        <f>(H6*'CW GHG Inventory (ICLEI)'!$D$24*$K$2)-(K6*(1/3))</f>
        <v>350433.09409634344</v>
      </c>
      <c r="J6" s="215">
        <f>I6*'CW GHG Inventory (ICLEI)'!$J$24</f>
        <v>106244.0366143158</v>
      </c>
      <c r="K6" s="215">
        <f>H6*'CW GHG Inventory (ICLEI)'!$D$29*$L$2</f>
        <v>2382.5580079632755</v>
      </c>
      <c r="L6" s="215">
        <f>K6*'CW GHG Inventory (ICLEI)'!$J$30</f>
        <v>134.9620474797527</v>
      </c>
      <c r="M6" s="216">
        <f t="shared" ref="M6:M15" si="0">SUM(J6,L6)</f>
        <v>106378.99866179556</v>
      </c>
      <c r="N6" s="216"/>
      <c r="O6" s="217" t="s">
        <v>47</v>
      </c>
      <c r="P6" s="37">
        <f>(166+143+192+243+197)</f>
        <v>941</v>
      </c>
      <c r="Q6" s="28" t="s">
        <v>48</v>
      </c>
      <c r="R6" s="34" t="e">
        <f>P6*#REF!*(#REF!-#REF!)/1000000</f>
        <v>#REF!</v>
      </c>
      <c r="S6" s="29">
        <v>1</v>
      </c>
      <c r="T6" s="28" t="s">
        <v>48</v>
      </c>
      <c r="U6" s="34" t="e">
        <f>S6*#REF!*(#REF!-#REF!)/1000000</f>
        <v>#REF!</v>
      </c>
      <c r="V6" s="29">
        <v>1</v>
      </c>
      <c r="W6" s="28" t="s">
        <v>48</v>
      </c>
      <c r="X6" s="34" t="e">
        <f>V6*#REF!*(#REF!-#REF!)/1000000</f>
        <v>#REF!</v>
      </c>
      <c r="Y6" s="29">
        <v>1</v>
      </c>
      <c r="Z6" s="28" t="s">
        <v>48</v>
      </c>
      <c r="AA6" s="34" t="e">
        <f>Y6*#REF!*(#REF!-#REF!)/1000000</f>
        <v>#REF!</v>
      </c>
    </row>
    <row r="7" spans="1:31" ht="27" customHeight="1">
      <c r="A7" s="345"/>
      <c r="B7" s="348"/>
      <c r="C7" s="355"/>
      <c r="D7" s="197">
        <v>0.2</v>
      </c>
      <c r="E7" s="198">
        <f>D7*'County Units and Area Data'!$D$12</f>
        <v>444006.2</v>
      </c>
      <c r="F7" s="199" t="s">
        <v>46</v>
      </c>
      <c r="G7" s="206">
        <f>G6</f>
        <v>0.11279999999999998</v>
      </c>
      <c r="H7" s="200">
        <f>G7*D7</f>
        <v>2.2559999999999997E-2</v>
      </c>
      <c r="I7" s="202">
        <f>(H7*'CW GHG Inventory (ICLEI)'!$D$24*$K$2)-(K7*(1/3))</f>
        <v>700866.18819268688</v>
      </c>
      <c r="J7" s="202">
        <f>I7*'CW GHG Inventory (ICLEI)'!$J$24</f>
        <v>212488.07322863161</v>
      </c>
      <c r="K7" s="202">
        <f>H7*'CW GHG Inventory (ICLEI)'!$D$29*$L$2</f>
        <v>4765.116015926551</v>
      </c>
      <c r="L7" s="202">
        <f>K7*'CW GHG Inventory (ICLEI)'!$J$30</f>
        <v>269.9240949595054</v>
      </c>
      <c r="M7" s="203">
        <f t="shared" si="0"/>
        <v>212757.99732359112</v>
      </c>
      <c r="N7" s="203"/>
      <c r="O7" s="218" t="s">
        <v>49</v>
      </c>
      <c r="P7" s="37"/>
      <c r="Q7" s="28"/>
      <c r="R7" s="34"/>
      <c r="S7" s="29"/>
      <c r="T7" s="28"/>
      <c r="U7" s="34"/>
      <c r="V7" s="29"/>
      <c r="W7" s="28"/>
      <c r="X7" s="34"/>
      <c r="Y7" s="29"/>
      <c r="Z7" s="28"/>
      <c r="AA7" s="34"/>
    </row>
    <row r="8" spans="1:31" ht="27" customHeight="1">
      <c r="A8" s="346"/>
      <c r="B8" s="349"/>
      <c r="C8" s="356"/>
      <c r="D8" s="229">
        <v>0.3</v>
      </c>
      <c r="E8" s="230">
        <f>D8*'County Units and Area Data'!$D$12</f>
        <v>666009.29999999993</v>
      </c>
      <c r="F8" s="231" t="s">
        <v>46</v>
      </c>
      <c r="G8" s="232">
        <f>G6</f>
        <v>0.11279999999999998</v>
      </c>
      <c r="H8" s="233">
        <f>G8*D8</f>
        <v>3.3839999999999995E-2</v>
      </c>
      <c r="I8" s="234">
        <f>(H8*'CW GHG Inventory (ICLEI)'!$D$24*$K$2)-(K8*(1/3))</f>
        <v>1051299.2822890305</v>
      </c>
      <c r="J8" s="234">
        <f>I8*'CW GHG Inventory (ICLEI)'!$J$24</f>
        <v>318732.10984294745</v>
      </c>
      <c r="K8" s="234">
        <f>H8*'CW GHG Inventory (ICLEI)'!$D$29*$L$2</f>
        <v>7147.6740238898265</v>
      </c>
      <c r="L8" s="234">
        <f>K8*'CW GHG Inventory (ICLEI)'!$J$30</f>
        <v>404.88614243925815</v>
      </c>
      <c r="M8" s="235">
        <f t="shared" si="0"/>
        <v>319136.99598538672</v>
      </c>
      <c r="N8" s="235"/>
      <c r="O8" s="236" t="s">
        <v>50</v>
      </c>
      <c r="P8" s="37"/>
      <c r="Q8" s="28"/>
      <c r="R8" s="34"/>
      <c r="S8" s="29"/>
      <c r="T8" s="28"/>
      <c r="U8" s="34"/>
      <c r="V8" s="29"/>
      <c r="W8" s="28"/>
      <c r="X8" s="34"/>
      <c r="Y8" s="29"/>
      <c r="Z8" s="28"/>
      <c r="AA8" s="34"/>
    </row>
    <row r="9" spans="1:31" ht="29.25" customHeight="1">
      <c r="A9" s="344" t="s">
        <v>51</v>
      </c>
      <c r="B9" s="347" t="s">
        <v>52</v>
      </c>
      <c r="C9" s="354" t="s">
        <v>53</v>
      </c>
      <c r="D9" s="88">
        <v>0.1</v>
      </c>
      <c r="E9" s="147">
        <f>D9*'County Units and Area Data'!$E$12</f>
        <v>104260.36812634289</v>
      </c>
      <c r="F9" s="47" t="s">
        <v>54</v>
      </c>
      <c r="G9" s="228"/>
      <c r="H9" s="46"/>
      <c r="I9" s="83">
        <f>N9*1450</f>
        <v>1511775.3378319717</v>
      </c>
      <c r="J9" s="83">
        <f>I9*'CW GHG Inventory (ICLEI)'!$J$24</f>
        <v>458338.88708319794</v>
      </c>
      <c r="K9" s="83"/>
      <c r="L9" s="83"/>
      <c r="M9" s="83">
        <f t="shared" si="0"/>
        <v>458338.88708319794</v>
      </c>
      <c r="N9" s="83">
        <f>10*'County Units and Area Data'!$E$12*'PCAP Impact Calculations'!D9/1000</f>
        <v>1042.6036812634288</v>
      </c>
      <c r="O9" s="60" t="s">
        <v>55</v>
      </c>
      <c r="P9" s="38">
        <v>20</v>
      </c>
      <c r="Q9" s="18" t="s">
        <v>56</v>
      </c>
      <c r="R9" s="25" t="e">
        <f>P9*#REF!*(#REF!-#REF!)/1000000</f>
        <v>#REF!</v>
      </c>
      <c r="S9" s="23">
        <v>1</v>
      </c>
      <c r="T9" s="18" t="s">
        <v>56</v>
      </c>
      <c r="U9" s="25" t="e">
        <f>S9*#REF!*(#REF!-#REF!)/1000000</f>
        <v>#REF!</v>
      </c>
      <c r="V9" s="23">
        <v>1</v>
      </c>
      <c r="W9" s="18" t="s">
        <v>56</v>
      </c>
      <c r="X9" s="25" t="e">
        <f>V9*#REF!*(#REF!-#REF!)/1000000</f>
        <v>#REF!</v>
      </c>
      <c r="Y9" s="23">
        <v>1</v>
      </c>
      <c r="Z9" s="18" t="s">
        <v>56</v>
      </c>
      <c r="AA9" s="25" t="e">
        <f>Y9*#REF!*(#REF!-#REF!)/1000000</f>
        <v>#REF!</v>
      </c>
    </row>
    <row r="10" spans="1:31" ht="29.25" customHeight="1">
      <c r="A10" s="345"/>
      <c r="B10" s="348"/>
      <c r="C10" s="355"/>
      <c r="D10" s="89">
        <v>0.2</v>
      </c>
      <c r="E10" s="148">
        <f>D10*'County Units and Area Data'!$E$12</f>
        <v>208520.73625268578</v>
      </c>
      <c r="F10" s="6" t="s">
        <v>54</v>
      </c>
      <c r="G10" s="207"/>
      <c r="H10" s="44"/>
      <c r="I10" s="84">
        <f t="shared" ref="I10:I11" si="1">N10*1450</f>
        <v>3023550.6756639434</v>
      </c>
      <c r="J10" s="84">
        <f>I10*'CW GHG Inventory (ICLEI)'!$J$24</f>
        <v>916677.77416639589</v>
      </c>
      <c r="K10" s="84"/>
      <c r="L10" s="84"/>
      <c r="M10" s="84">
        <f t="shared" si="0"/>
        <v>916677.77416639589</v>
      </c>
      <c r="N10" s="84">
        <f>10*'County Units and Area Data'!$E$12*'PCAP Impact Calculations'!D10/1000</f>
        <v>2085.2073625268577</v>
      </c>
      <c r="O10" s="59" t="s">
        <v>57</v>
      </c>
      <c r="P10" s="38"/>
      <c r="Q10" s="18"/>
      <c r="R10" s="25"/>
      <c r="S10" s="23"/>
      <c r="T10" s="18"/>
      <c r="U10" s="25"/>
      <c r="V10" s="23"/>
      <c r="W10" s="18"/>
      <c r="X10" s="25"/>
      <c r="Y10" s="23"/>
      <c r="Z10" s="18"/>
      <c r="AA10" s="25"/>
    </row>
    <row r="11" spans="1:31" ht="29.25" customHeight="1">
      <c r="A11" s="346"/>
      <c r="B11" s="349"/>
      <c r="C11" s="356"/>
      <c r="D11" s="90">
        <v>0.3</v>
      </c>
      <c r="E11" s="149">
        <f>D11*'County Units and Area Data'!$E$12</f>
        <v>312781.10437902861</v>
      </c>
      <c r="F11" s="7" t="s">
        <v>54</v>
      </c>
      <c r="G11" s="239"/>
      <c r="H11" s="72"/>
      <c r="I11" s="85">
        <f t="shared" si="1"/>
        <v>4535326.0134959146</v>
      </c>
      <c r="J11" s="85">
        <f>I11*'CW GHG Inventory (ICLEI)'!$J$24</f>
        <v>1375016.6612495938</v>
      </c>
      <c r="K11" s="85"/>
      <c r="L11" s="85"/>
      <c r="M11" s="85">
        <f t="shared" si="0"/>
        <v>1375016.6612495938</v>
      </c>
      <c r="N11" s="85">
        <f>10*'County Units and Area Data'!$E$12*'PCAP Impact Calculations'!D11/1000</f>
        <v>3127.811043790286</v>
      </c>
      <c r="O11" s="74"/>
      <c r="P11" s="38"/>
      <c r="Q11" s="18"/>
      <c r="R11" s="25"/>
      <c r="S11" s="23"/>
      <c r="T11" s="18"/>
      <c r="U11" s="25"/>
      <c r="V11" s="23"/>
      <c r="W11" s="18"/>
      <c r="X11" s="25"/>
      <c r="Y11" s="23"/>
      <c r="Z11" s="18"/>
      <c r="AA11" s="25"/>
    </row>
    <row r="12" spans="1:31" ht="22.5" customHeight="1">
      <c r="A12" s="344" t="s">
        <v>58</v>
      </c>
      <c r="B12" s="347" t="s">
        <v>59</v>
      </c>
      <c r="C12" s="354" t="s">
        <v>60</v>
      </c>
      <c r="D12" s="210">
        <v>0.1</v>
      </c>
      <c r="E12" s="211">
        <f>D12*'County Units and Area Data'!$D$12</f>
        <v>222003.1</v>
      </c>
      <c r="F12" s="212" t="s">
        <v>54</v>
      </c>
      <c r="G12" s="237">
        <f>'Res - Baseline End-use'!$G$18*0.6</f>
        <v>4.5493107104984096E-2</v>
      </c>
      <c r="H12" s="214">
        <f>G12*D12</f>
        <v>4.5493107104984101E-3</v>
      </c>
      <c r="I12" s="215">
        <f>H12*'CW GHG Inventory (ICLEI)'!$D$24</f>
        <v>147968.61387594912</v>
      </c>
      <c r="J12" s="215">
        <f>I12*'CW GHG Inventory (ICLEI)'!$J$24</f>
        <v>44861.010832737818</v>
      </c>
      <c r="K12" s="215"/>
      <c r="L12" s="215"/>
      <c r="M12" s="216">
        <f t="shared" si="0"/>
        <v>44861.010832737818</v>
      </c>
      <c r="N12" s="216"/>
      <c r="O12" s="238" t="s">
        <v>47</v>
      </c>
      <c r="P12" s="39">
        <v>325</v>
      </c>
      <c r="Q12" s="24" t="s">
        <v>61</v>
      </c>
      <c r="R12" s="25" t="e">
        <f>#REF!*(#REF!-#REF!)/1000000</f>
        <v>#REF!</v>
      </c>
      <c r="S12" s="23">
        <v>1</v>
      </c>
      <c r="T12" s="18" t="s">
        <v>61</v>
      </c>
      <c r="U12" s="25" t="e">
        <f>S12*#REF!*(#REF!-#REF!)/1000000</f>
        <v>#REF!</v>
      </c>
      <c r="V12" s="23">
        <v>1</v>
      </c>
      <c r="W12" s="18" t="s">
        <v>61</v>
      </c>
      <c r="X12" s="25" t="e">
        <f>V12*#REF!*(#REF!-#REF!)/1000000</f>
        <v>#REF!</v>
      </c>
      <c r="Y12" s="23">
        <v>1</v>
      </c>
      <c r="Z12" s="18" t="s">
        <v>61</v>
      </c>
      <c r="AA12" s="25" t="e">
        <f>Y12*#REF!*(#REF!-#REF!)/1000000</f>
        <v>#REF!</v>
      </c>
    </row>
    <row r="13" spans="1:31" ht="22.5" customHeight="1">
      <c r="A13" s="345"/>
      <c r="B13" s="348"/>
      <c r="C13" s="355"/>
      <c r="D13" s="197">
        <v>0.2</v>
      </c>
      <c r="E13" s="198">
        <f>D13*'County Units and Area Data'!$D$12</f>
        <v>444006.2</v>
      </c>
      <c r="F13" s="199" t="s">
        <v>54</v>
      </c>
      <c r="G13" s="208">
        <f>G12</f>
        <v>4.5493107104984096E-2</v>
      </c>
      <c r="H13" s="200">
        <f>G13*D13</f>
        <v>9.0986214209968202E-3</v>
      </c>
      <c r="I13" s="202">
        <f>H13*'CW GHG Inventory (ICLEI)'!$D$24</f>
        <v>295937.22775189823</v>
      </c>
      <c r="J13" s="202">
        <f>I13*'CW GHG Inventory (ICLEI)'!$J$24</f>
        <v>89722.021665475637</v>
      </c>
      <c r="K13" s="202"/>
      <c r="L13" s="202"/>
      <c r="M13" s="203">
        <f t="shared" si="0"/>
        <v>89722.021665475637</v>
      </c>
      <c r="N13" s="203"/>
      <c r="O13" s="218" t="s">
        <v>62</v>
      </c>
      <c r="P13" s="39"/>
      <c r="Q13" s="24"/>
      <c r="R13" s="25"/>
      <c r="S13" s="23"/>
      <c r="T13" s="18"/>
      <c r="U13" s="25"/>
      <c r="V13" s="23"/>
      <c r="W13" s="18"/>
      <c r="X13" s="25"/>
      <c r="Y13" s="23"/>
      <c r="Z13" s="18"/>
      <c r="AA13" s="25"/>
    </row>
    <row r="14" spans="1:31" ht="22.5" customHeight="1">
      <c r="A14" s="346"/>
      <c r="B14" s="349"/>
      <c r="C14" s="356"/>
      <c r="D14" s="229">
        <v>0.3</v>
      </c>
      <c r="E14" s="230">
        <f>D14*'County Units and Area Data'!$D$12</f>
        <v>666009.29999999993</v>
      </c>
      <c r="F14" s="231" t="s">
        <v>54</v>
      </c>
      <c r="G14" s="245">
        <f>G12</f>
        <v>4.5493107104984096E-2</v>
      </c>
      <c r="H14" s="233">
        <f>G14*D14</f>
        <v>1.3647932131495228E-2</v>
      </c>
      <c r="I14" s="234">
        <f>H14*'CW GHG Inventory (ICLEI)'!$D$24</f>
        <v>443905.84162784729</v>
      </c>
      <c r="J14" s="234">
        <f>I14*'CW GHG Inventory (ICLEI)'!$J$24</f>
        <v>134583.03249821343</v>
      </c>
      <c r="K14" s="234"/>
      <c r="L14" s="234"/>
      <c r="M14" s="235">
        <f t="shared" si="0"/>
        <v>134583.03249821343</v>
      </c>
      <c r="N14" s="235"/>
      <c r="O14" s="246" t="s">
        <v>63</v>
      </c>
      <c r="P14" s="39"/>
      <c r="Q14" s="24"/>
      <c r="R14" s="25"/>
      <c r="S14" s="23"/>
      <c r="T14" s="18"/>
      <c r="U14" s="25"/>
      <c r="V14" s="23"/>
      <c r="W14" s="18"/>
      <c r="X14" s="25"/>
      <c r="Y14" s="23"/>
      <c r="Z14" s="18"/>
      <c r="AA14" s="25"/>
    </row>
    <row r="15" spans="1:31" ht="20.25" customHeight="1">
      <c r="A15" s="344" t="s">
        <v>64</v>
      </c>
      <c r="B15" s="347" t="s">
        <v>65</v>
      </c>
      <c r="C15" s="354" t="s">
        <v>66</v>
      </c>
      <c r="D15" s="88">
        <v>0.1</v>
      </c>
      <c r="E15" s="147">
        <f>D15*'County Units and Area Data'!$D$12</f>
        <v>222003.1</v>
      </c>
      <c r="F15" s="47" t="s">
        <v>46</v>
      </c>
      <c r="G15" s="237">
        <f>0.25*('Res - Baseline End-use'!C18+'Res - Baseline End-use'!E18)</f>
        <v>9.9000000000000005E-2</v>
      </c>
      <c r="H15" s="96">
        <f>G15*D15</f>
        <v>9.9000000000000008E-3</v>
      </c>
      <c r="I15" s="54">
        <f>(H15*'CW GHG Inventory (ICLEI)'!$D$24*$K$2)</f>
        <v>308257.9851932695</v>
      </c>
      <c r="J15" s="92">
        <f>I15*'CW GHG Inventory (ICLEI)'!$J$24</f>
        <v>93457.419454011193</v>
      </c>
      <c r="K15" s="92">
        <f>H15*'CW GHG Inventory (ICLEI)'!$D$29*$L$2</f>
        <v>2091.0748474145776</v>
      </c>
      <c r="L15" s="92">
        <f>K15*'CW GHG Inventory (ICLEI)'!$J$30</f>
        <v>118.45073316042129</v>
      </c>
      <c r="M15" s="55">
        <f t="shared" si="0"/>
        <v>93575.870187171618</v>
      </c>
      <c r="N15" s="240"/>
      <c r="O15" s="50" t="s">
        <v>47</v>
      </c>
      <c r="P15" s="35">
        <v>390</v>
      </c>
      <c r="Q15" s="30" t="s">
        <v>67</v>
      </c>
      <c r="R15" s="32" t="e">
        <f>P15*#REF!*#REF!*$C$1</f>
        <v>#REF!</v>
      </c>
      <c r="S15" s="31" t="e">
        <f>VLOOKUP($D$15,#REF!,2,FALSE)</f>
        <v>#REF!</v>
      </c>
      <c r="T15" s="30" t="s">
        <v>68</v>
      </c>
      <c r="U15" s="32" t="e">
        <f>S15*#REF!*#REF!*$C$1</f>
        <v>#REF!</v>
      </c>
      <c r="V15" s="31" t="e">
        <f>VLOOKUP($D$15,#REF!,2,FALSE)</f>
        <v>#REF!</v>
      </c>
      <c r="W15" s="30" t="s">
        <v>68</v>
      </c>
      <c r="X15" s="32" t="e">
        <f>V15*#REF!*#REF!*$C$1</f>
        <v>#REF!</v>
      </c>
      <c r="Y15" s="31" t="e">
        <f>VLOOKUP($D$15,#REF!,2,FALSE)</f>
        <v>#REF!</v>
      </c>
      <c r="Z15" s="30" t="s">
        <v>68</v>
      </c>
      <c r="AA15" s="32" t="e">
        <f>Y15*#REF!*#REF!*$C$1</f>
        <v>#REF!</v>
      </c>
      <c r="AC15" s="171">
        <f>SUM(I15,I18)</f>
        <v>431561.17927057733</v>
      </c>
    </row>
    <row r="16" spans="1:31" ht="20.25" customHeight="1">
      <c r="A16" s="345"/>
      <c r="B16" s="348"/>
      <c r="C16" s="355"/>
      <c r="D16" s="89">
        <v>0.2</v>
      </c>
      <c r="E16" s="148">
        <f>D16*'County Units and Area Data'!$D$12</f>
        <v>444006.2</v>
      </c>
      <c r="F16" s="6" t="s">
        <v>46</v>
      </c>
      <c r="G16" s="206">
        <f>G15</f>
        <v>9.9000000000000005E-2</v>
      </c>
      <c r="H16" s="196">
        <f t="shared" ref="H16:H32" si="2">G16*D16</f>
        <v>1.9800000000000002E-2</v>
      </c>
      <c r="I16" s="186">
        <f>(H16*'CW GHG Inventory (ICLEI)'!$D$24*$K$2)</f>
        <v>616515.970386539</v>
      </c>
      <c r="J16" s="186">
        <f>I16*'CW GHG Inventory (ICLEI)'!$J$24</f>
        <v>186914.83890802239</v>
      </c>
      <c r="K16" s="186">
        <f>H16*'CW GHG Inventory (ICLEI)'!$D$29*$L$2</f>
        <v>4182.1496948291551</v>
      </c>
      <c r="L16" s="186">
        <f>K16*'CW GHG Inventory (ICLEI)'!$J$30</f>
        <v>236.90146632084259</v>
      </c>
      <c r="M16" s="187">
        <f t="shared" ref="M16:M32" si="3">SUM(J16,L16)</f>
        <v>187151.74037434324</v>
      </c>
      <c r="N16" s="188"/>
      <c r="O16" s="241" t="s">
        <v>69</v>
      </c>
      <c r="P16" s="67"/>
      <c r="Q16" s="68"/>
      <c r="R16" s="69"/>
      <c r="S16" s="70"/>
      <c r="T16" s="68"/>
      <c r="U16" s="69"/>
      <c r="V16" s="70"/>
      <c r="W16" s="68"/>
      <c r="X16" s="69"/>
      <c r="Y16" s="70"/>
      <c r="Z16" s="68"/>
      <c r="AA16" s="69"/>
      <c r="AC16" s="171">
        <f>SUM(K15,K18)</f>
        <v>2927.5047863804084</v>
      </c>
    </row>
    <row r="17" spans="1:29" ht="20.25" customHeight="1">
      <c r="A17" s="345"/>
      <c r="B17" s="348"/>
      <c r="C17" s="355"/>
      <c r="D17" s="89">
        <v>0.3</v>
      </c>
      <c r="E17" s="148">
        <f>D17*'County Units and Area Data'!$D$12</f>
        <v>666009.29999999993</v>
      </c>
      <c r="F17" s="6" t="s">
        <v>46</v>
      </c>
      <c r="G17" s="206">
        <f>G16</f>
        <v>9.9000000000000005E-2</v>
      </c>
      <c r="H17" s="196">
        <f t="shared" si="2"/>
        <v>2.9700000000000001E-2</v>
      </c>
      <c r="I17" s="189">
        <f>(H17*'CW GHG Inventory (ICLEI)'!$D$24*$K$2)</f>
        <v>924773.95557980845</v>
      </c>
      <c r="J17" s="186">
        <f>I17*'CW GHG Inventory (ICLEI)'!$J$24</f>
        <v>280372.25836203358</v>
      </c>
      <c r="K17" s="186">
        <f>H17*'CW GHG Inventory (ICLEI)'!$D$29*$L$2</f>
        <v>6273.2245422437327</v>
      </c>
      <c r="L17" s="186">
        <f>K17*'CW GHG Inventory (ICLEI)'!$J$30</f>
        <v>355.35219948126388</v>
      </c>
      <c r="M17" s="187">
        <f t="shared" si="3"/>
        <v>280727.61056151486</v>
      </c>
      <c r="N17" s="188"/>
      <c r="O17" s="242"/>
      <c r="P17" s="67"/>
      <c r="Q17" s="68"/>
      <c r="R17" s="69"/>
      <c r="S17" s="70"/>
      <c r="T17" s="68"/>
      <c r="U17" s="69"/>
      <c r="V17" s="70"/>
      <c r="W17" s="68"/>
      <c r="X17" s="69"/>
      <c r="Y17" s="70"/>
      <c r="Z17" s="68"/>
      <c r="AA17" s="69"/>
      <c r="AC17" s="171">
        <f>SUM(M15,M18)</f>
        <v>131006.21826204026</v>
      </c>
    </row>
    <row r="18" spans="1:29" ht="13.5" customHeight="1">
      <c r="A18" s="345"/>
      <c r="B18" s="348" t="s">
        <v>70</v>
      </c>
      <c r="C18" s="355" t="s">
        <v>71</v>
      </c>
      <c r="D18" s="197">
        <v>0.1</v>
      </c>
      <c r="E18" s="198">
        <f>D18*'County Units and Area Data'!$D$12</f>
        <v>222003.1</v>
      </c>
      <c r="F18" s="199" t="s">
        <v>46</v>
      </c>
      <c r="G18" s="206">
        <f>0.1*('Res - Baseline End-use'!C18+'Res - Baseline End-use'!E18)</f>
        <v>3.9600000000000003E-2</v>
      </c>
      <c r="H18" s="200">
        <f>G18*D18</f>
        <v>3.9600000000000008E-3</v>
      </c>
      <c r="I18" s="202">
        <f>(H18*'CW GHG Inventory (ICLEI)'!$D$24*$K$2)</f>
        <v>123303.19407730781</v>
      </c>
      <c r="J18" s="202">
        <f>I18*'CW GHG Inventory (ICLEI)'!$J$24</f>
        <v>37382.967781604479</v>
      </c>
      <c r="K18" s="202">
        <f>H18*'CW GHG Inventory (ICLEI)'!$D$29*$L$2</f>
        <v>836.42993896583107</v>
      </c>
      <c r="L18" s="202">
        <f>K18*'CW GHG Inventory (ICLEI)'!$J$30</f>
        <v>47.380293264168522</v>
      </c>
      <c r="M18" s="204">
        <f>SUM(J18,L18)</f>
        <v>37430.348074868649</v>
      </c>
      <c r="N18" s="203"/>
      <c r="O18" s="243" t="s">
        <v>72</v>
      </c>
      <c r="P18" s="36">
        <v>100</v>
      </c>
      <c r="Q18" s="26" t="s">
        <v>67</v>
      </c>
      <c r="R18" s="33" t="e">
        <f>P18*#REF!*#REF!*$C$1</f>
        <v>#REF!</v>
      </c>
      <c r="S18" s="27" t="e">
        <f>VLOOKUP($D$18,#REF!,2,FALSE)</f>
        <v>#REF!</v>
      </c>
      <c r="T18" s="26" t="s">
        <v>68</v>
      </c>
      <c r="U18" s="33" t="e">
        <f>S18*#REF!*#REF!*$C$1</f>
        <v>#REF!</v>
      </c>
      <c r="V18" s="27" t="e">
        <f>VLOOKUP($D$18,#REF!,2,FALSE)</f>
        <v>#REF!</v>
      </c>
      <c r="W18" s="26" t="s">
        <v>68</v>
      </c>
      <c r="X18" s="33" t="e">
        <f>V18*#REF!*#REF!*$C$1</f>
        <v>#REF!</v>
      </c>
      <c r="Y18" s="27" t="e">
        <f>VLOOKUP($D$18,#REF!,2,FALSE)</f>
        <v>#REF!</v>
      </c>
      <c r="Z18" s="26" t="s">
        <v>68</v>
      </c>
      <c r="AA18" s="33" t="e">
        <f>Y18*#REF!*#REF!*$C$1</f>
        <v>#REF!</v>
      </c>
    </row>
    <row r="19" spans="1:29" ht="13.5" customHeight="1">
      <c r="A19" s="345"/>
      <c r="B19" s="348"/>
      <c r="C19" s="355"/>
      <c r="D19" s="197">
        <v>0.2</v>
      </c>
      <c r="E19" s="198">
        <f>D19*'County Units and Area Data'!$D$12</f>
        <v>444006.2</v>
      </c>
      <c r="F19" s="199" t="s">
        <v>46</v>
      </c>
      <c r="G19" s="206">
        <f>G18</f>
        <v>3.9600000000000003E-2</v>
      </c>
      <c r="H19" s="200">
        <f>G19*D19</f>
        <v>7.9200000000000017E-3</v>
      </c>
      <c r="I19" s="202">
        <f>(H19*'CW GHG Inventory (ICLEI)'!$D$24*$K$2)</f>
        <v>246606.38815461562</v>
      </c>
      <c r="J19" s="202">
        <f>I19*'CW GHG Inventory (ICLEI)'!$J$24</f>
        <v>74765.935563208957</v>
      </c>
      <c r="K19" s="202">
        <f>H19*'CW GHG Inventory (ICLEI)'!$D$29*$L$2</f>
        <v>1672.8598779316621</v>
      </c>
      <c r="L19" s="202">
        <f>K19*'CW GHG Inventory (ICLEI)'!$J$30</f>
        <v>94.760586528337043</v>
      </c>
      <c r="M19" s="204">
        <f>SUM(J19,L19)</f>
        <v>74860.696149737298</v>
      </c>
      <c r="N19" s="203"/>
      <c r="O19" s="352" t="s">
        <v>73</v>
      </c>
      <c r="P19" s="36"/>
      <c r="Q19" s="26"/>
      <c r="R19" s="33"/>
      <c r="S19" s="27"/>
      <c r="T19" s="26"/>
      <c r="U19" s="33"/>
      <c r="V19" s="27"/>
      <c r="W19" s="26"/>
      <c r="X19" s="33"/>
      <c r="Y19" s="27"/>
      <c r="Z19" s="26"/>
      <c r="AA19" s="33"/>
    </row>
    <row r="20" spans="1:29" ht="13.5" customHeight="1">
      <c r="A20" s="346"/>
      <c r="B20" s="349"/>
      <c r="C20" s="356"/>
      <c r="D20" s="229">
        <v>0.3</v>
      </c>
      <c r="E20" s="230">
        <f>D20*'County Units and Area Data'!$D$12</f>
        <v>666009.29999999993</v>
      </c>
      <c r="F20" s="231" t="s">
        <v>46</v>
      </c>
      <c r="G20" s="232">
        <f>G18</f>
        <v>3.9600000000000003E-2</v>
      </c>
      <c r="H20" s="233">
        <f>G20*D20</f>
        <v>1.188E-2</v>
      </c>
      <c r="I20" s="234">
        <f>(H20*'CW GHG Inventory (ICLEI)'!$D$24*$K$2)</f>
        <v>369909.58223192336</v>
      </c>
      <c r="J20" s="234">
        <f>I20*'CW GHG Inventory (ICLEI)'!$J$24</f>
        <v>112148.90334481341</v>
      </c>
      <c r="K20" s="234">
        <f>H20*'CW GHG Inventory (ICLEI)'!$D$29*$L$2</f>
        <v>2509.2898168974925</v>
      </c>
      <c r="L20" s="234">
        <f>K20*'CW GHG Inventory (ICLEI)'!$J$30</f>
        <v>142.14087979250553</v>
      </c>
      <c r="M20" s="248">
        <f>SUM(J20,L20)</f>
        <v>112291.04422460592</v>
      </c>
      <c r="N20" s="235"/>
      <c r="O20" s="353"/>
      <c r="P20" s="36"/>
      <c r="Q20" s="26"/>
      <c r="R20" s="33"/>
      <c r="S20" s="27"/>
      <c r="T20" s="26"/>
      <c r="U20" s="33"/>
      <c r="V20" s="27"/>
      <c r="W20" s="26"/>
      <c r="X20" s="33"/>
      <c r="Y20" s="27"/>
      <c r="Z20" s="26"/>
      <c r="AA20" s="33"/>
    </row>
    <row r="21" spans="1:29" ht="21" customHeight="1">
      <c r="A21" s="344" t="s">
        <v>74</v>
      </c>
      <c r="B21" s="347" t="s">
        <v>75</v>
      </c>
      <c r="C21" s="354" t="s">
        <v>76</v>
      </c>
      <c r="D21" s="88">
        <v>0.1</v>
      </c>
      <c r="E21" s="147">
        <f>D21*'County Units and Area Data'!$D$12</f>
        <v>222003.1</v>
      </c>
      <c r="F21" s="47" t="s">
        <v>46</v>
      </c>
      <c r="G21" s="237">
        <v>0.12</v>
      </c>
      <c r="H21" s="96">
        <f>G21*D21</f>
        <v>1.2E-2</v>
      </c>
      <c r="I21" s="54">
        <f>(H21*'CW GHG Inventory (ICLEI)'!$D$24*$K$2)</f>
        <v>373646.04265850846</v>
      </c>
      <c r="J21" s="92">
        <f>I21*'CW GHG Inventory (ICLEI)'!$J$24</f>
        <v>113281.72055031659</v>
      </c>
      <c r="K21" s="92">
        <f>H21*'CW GHG Inventory (ICLEI)'!$D$29*$L$2</f>
        <v>2534.6361786843363</v>
      </c>
      <c r="L21" s="92">
        <f>K21*'CW GHG Inventory (ICLEI)'!$J$30</f>
        <v>143.57664625505612</v>
      </c>
      <c r="M21" s="55">
        <f>SUM(J21,L21)</f>
        <v>113425.29719657164</v>
      </c>
      <c r="N21" s="54"/>
      <c r="O21" s="247" t="s">
        <v>69</v>
      </c>
      <c r="P21" s="35">
        <v>390</v>
      </c>
      <c r="Q21" s="30" t="s">
        <v>67</v>
      </c>
      <c r="R21" s="32" t="e">
        <f>P21*#REF!*#REF!*$C$1</f>
        <v>#REF!</v>
      </c>
      <c r="S21" s="31" t="e">
        <f>VLOOKUP($D$15,#REF!,2,FALSE)</f>
        <v>#REF!</v>
      </c>
      <c r="T21" s="30" t="s">
        <v>68</v>
      </c>
      <c r="U21" s="32" t="e">
        <f>S21*#REF!*#REF!*$C$1</f>
        <v>#REF!</v>
      </c>
      <c r="V21" s="31" t="e">
        <f>VLOOKUP($D$15,#REF!,2,FALSE)</f>
        <v>#REF!</v>
      </c>
      <c r="W21" s="30" t="s">
        <v>68</v>
      </c>
      <c r="X21" s="32" t="e">
        <f>V21*#REF!*#REF!*$C$1</f>
        <v>#REF!</v>
      </c>
      <c r="Y21" s="31" t="e">
        <f>VLOOKUP($D$15,#REF!,2,FALSE)</f>
        <v>#REF!</v>
      </c>
      <c r="Z21" s="30" t="s">
        <v>68</v>
      </c>
      <c r="AA21" s="32" t="e">
        <f>Y21*#REF!*#REF!*$C$1</f>
        <v>#REF!</v>
      </c>
    </row>
    <row r="22" spans="1:29" ht="21" customHeight="1">
      <c r="A22" s="345"/>
      <c r="B22" s="348"/>
      <c r="C22" s="355"/>
      <c r="D22" s="89">
        <v>0.2</v>
      </c>
      <c r="E22" s="148">
        <f>D22*'County Units and Area Data'!$D$12</f>
        <v>444006.2</v>
      </c>
      <c r="F22" s="6" t="s">
        <v>46</v>
      </c>
      <c r="G22" s="206">
        <f>G21</f>
        <v>0.12</v>
      </c>
      <c r="H22" s="196">
        <f t="shared" ref="H22:H23" si="4">G22*D22</f>
        <v>2.4E-2</v>
      </c>
      <c r="I22" s="186">
        <f>(H22*'CW GHG Inventory (ICLEI)'!$D$24*$K$2)</f>
        <v>747292.08531701693</v>
      </c>
      <c r="J22" s="186">
        <f>I22*'CW GHG Inventory (ICLEI)'!$J$24</f>
        <v>226563.44110063318</v>
      </c>
      <c r="K22" s="186">
        <f>H22*'CW GHG Inventory (ICLEI)'!$D$29*$L$2</f>
        <v>5069.2723573686726</v>
      </c>
      <c r="L22" s="186">
        <f>K22*'CW GHG Inventory (ICLEI)'!$J$30</f>
        <v>287.15329251011224</v>
      </c>
      <c r="M22" s="187">
        <f t="shared" ref="M22:M23" si="5">SUM(J22,L22)</f>
        <v>226850.59439314328</v>
      </c>
      <c r="N22" s="52"/>
      <c r="O22" s="350" t="s">
        <v>77</v>
      </c>
      <c r="P22" s="67"/>
      <c r="Q22" s="68"/>
      <c r="R22" s="69"/>
      <c r="S22" s="70"/>
      <c r="T22" s="68"/>
      <c r="U22" s="69"/>
      <c r="V22" s="70"/>
      <c r="W22" s="68"/>
      <c r="X22" s="69"/>
      <c r="Y22" s="70"/>
      <c r="Z22" s="68"/>
      <c r="AA22" s="69"/>
    </row>
    <row r="23" spans="1:29" ht="21" customHeight="1">
      <c r="A23" s="346"/>
      <c r="B23" s="349"/>
      <c r="C23" s="356"/>
      <c r="D23" s="90">
        <v>0.3</v>
      </c>
      <c r="E23" s="149">
        <f>D23*'County Units and Area Data'!$D$12</f>
        <v>666009.29999999993</v>
      </c>
      <c r="F23" s="7" t="s">
        <v>46</v>
      </c>
      <c r="G23" s="232">
        <f>G22</f>
        <v>0.12</v>
      </c>
      <c r="H23" s="250">
        <f t="shared" si="4"/>
        <v>3.5999999999999997E-2</v>
      </c>
      <c r="I23" s="251">
        <f>(H23*'CW GHG Inventory (ICLEI)'!$D$24*$K$2)</f>
        <v>1120938.1279755253</v>
      </c>
      <c r="J23" s="251">
        <f>I23*'CW GHG Inventory (ICLEI)'!$J$24</f>
        <v>339845.16165094974</v>
      </c>
      <c r="K23" s="251">
        <f>H23*'CW GHG Inventory (ICLEI)'!$D$29*$L$2</f>
        <v>7603.908536053008</v>
      </c>
      <c r="L23" s="251">
        <f>K23*'CW GHG Inventory (ICLEI)'!$J$30</f>
        <v>430.7299387651683</v>
      </c>
      <c r="M23" s="252">
        <f t="shared" si="5"/>
        <v>340275.89158971491</v>
      </c>
      <c r="N23" s="73"/>
      <c r="O23" s="351"/>
      <c r="P23" s="67"/>
      <c r="Q23" s="68"/>
      <c r="R23" s="69"/>
      <c r="S23" s="70"/>
      <c r="T23" s="68"/>
      <c r="U23" s="69"/>
      <c r="V23" s="70"/>
      <c r="W23" s="68"/>
      <c r="X23" s="69"/>
      <c r="Y23" s="70"/>
      <c r="Z23" s="68"/>
      <c r="AA23" s="69"/>
    </row>
    <row r="24" spans="1:29" ht="13.5" customHeight="1">
      <c r="A24" s="344" t="s">
        <v>78</v>
      </c>
      <c r="B24" s="347" t="s">
        <v>79</v>
      </c>
      <c r="C24" s="354" t="s">
        <v>80</v>
      </c>
      <c r="D24" s="210">
        <v>0.1</v>
      </c>
      <c r="E24" s="211">
        <f>D24*'County Units and Area Data'!$D$12</f>
        <v>222003.1</v>
      </c>
      <c r="F24" s="212" t="s">
        <v>54</v>
      </c>
      <c r="G24" s="213">
        <f>'Res - Baseline End-use'!F18*0.15</f>
        <v>1.9949999999999999E-2</v>
      </c>
      <c r="H24" s="214">
        <f t="shared" ref="H24:H29" si="6">G24*D24</f>
        <v>1.9949999999999998E-3</v>
      </c>
      <c r="I24" s="215">
        <f>H24*'CW GHG Inventory (ICLEI)'!$D$24</f>
        <v>64888.376166809991</v>
      </c>
      <c r="J24" s="215">
        <f>I24*'CW GHG Inventory (ICLEI)'!$J$24</f>
        <v>19672.808103605395</v>
      </c>
      <c r="K24" s="215"/>
      <c r="L24" s="215"/>
      <c r="M24" s="216">
        <f t="shared" ref="M24:M29" si="7">SUM(J24,L24)</f>
        <v>19672.808103605395</v>
      </c>
      <c r="N24" s="216"/>
      <c r="O24" s="249" t="s">
        <v>81</v>
      </c>
      <c r="P24" s="38">
        <v>20</v>
      </c>
      <c r="Q24" s="18" t="s">
        <v>56</v>
      </c>
      <c r="R24" s="25" t="e">
        <f>P24*#REF!*(#REF!-#REF!)/1000000</f>
        <v>#REF!</v>
      </c>
      <c r="S24" s="23">
        <v>1</v>
      </c>
      <c r="T24" s="18" t="s">
        <v>56</v>
      </c>
      <c r="U24" s="25" t="e">
        <f>S24*#REF!*(#REF!-#REF!)/1000000</f>
        <v>#REF!</v>
      </c>
      <c r="V24" s="23">
        <v>1</v>
      </c>
      <c r="W24" s="18" t="s">
        <v>56</v>
      </c>
      <c r="X24" s="25" t="e">
        <f>V24*#REF!*(#REF!-#REF!)/1000000</f>
        <v>#REF!</v>
      </c>
      <c r="Y24" s="23">
        <v>1</v>
      </c>
      <c r="Z24" s="18" t="s">
        <v>56</v>
      </c>
      <c r="AA24" s="25" t="e">
        <f>Y24*#REF!*(#REF!-#REF!)/1000000</f>
        <v>#REF!</v>
      </c>
    </row>
    <row r="25" spans="1:29" ht="13.5" customHeight="1">
      <c r="A25" s="345"/>
      <c r="B25" s="348"/>
      <c r="C25" s="355"/>
      <c r="D25" s="197">
        <v>0.2</v>
      </c>
      <c r="E25" s="198">
        <f>D25*'County Units and Area Data'!$D$12</f>
        <v>444006.2</v>
      </c>
      <c r="F25" s="199" t="s">
        <v>54</v>
      </c>
      <c r="G25" s="206">
        <f>G24</f>
        <v>1.9949999999999999E-2</v>
      </c>
      <c r="H25" s="200">
        <f t="shared" si="6"/>
        <v>3.9899999999999996E-3</v>
      </c>
      <c r="I25" s="202">
        <f>H25*'CW GHG Inventory (ICLEI)'!$D$24</f>
        <v>129776.75233361998</v>
      </c>
      <c r="J25" s="202">
        <f>I25*'CW GHG Inventory (ICLEI)'!$J$24</f>
        <v>39345.616207210791</v>
      </c>
      <c r="K25" s="202"/>
      <c r="L25" s="202"/>
      <c r="M25" s="203">
        <f t="shared" si="7"/>
        <v>39345.616207210791</v>
      </c>
      <c r="N25" s="203"/>
      <c r="O25" s="244" t="s">
        <v>47</v>
      </c>
      <c r="P25" s="38"/>
      <c r="Q25" s="18"/>
      <c r="R25" s="25"/>
      <c r="S25" s="23"/>
      <c r="T25" s="18"/>
      <c r="U25" s="25"/>
      <c r="V25" s="23"/>
      <c r="W25" s="18"/>
      <c r="X25" s="25"/>
      <c r="Y25" s="23"/>
      <c r="Z25" s="18"/>
      <c r="AA25" s="25"/>
    </row>
    <row r="26" spans="1:29" ht="27" customHeight="1">
      <c r="A26" s="346"/>
      <c r="B26" s="349"/>
      <c r="C26" s="356"/>
      <c r="D26" s="229">
        <v>0.3</v>
      </c>
      <c r="E26" s="230">
        <f>D26*'County Units and Area Data'!$D$12</f>
        <v>666009.29999999993</v>
      </c>
      <c r="F26" s="231" t="s">
        <v>54</v>
      </c>
      <c r="G26" s="232">
        <f>G24</f>
        <v>1.9949999999999999E-2</v>
      </c>
      <c r="H26" s="233">
        <f t="shared" si="6"/>
        <v>5.9849999999999999E-3</v>
      </c>
      <c r="I26" s="234">
        <f>H26*'CW GHG Inventory (ICLEI)'!$D$24</f>
        <v>194665.12850043</v>
      </c>
      <c r="J26" s="234">
        <f>I26*'CW GHG Inventory (ICLEI)'!$J$24</f>
        <v>59018.424310816197</v>
      </c>
      <c r="K26" s="234"/>
      <c r="L26" s="234"/>
      <c r="M26" s="235">
        <f t="shared" si="7"/>
        <v>59018.424310816197</v>
      </c>
      <c r="N26" s="235"/>
      <c r="O26" s="253" t="s">
        <v>82</v>
      </c>
      <c r="P26" s="38"/>
      <c r="Q26" s="18"/>
      <c r="R26" s="25"/>
      <c r="S26" s="23"/>
      <c r="T26" s="18"/>
      <c r="U26" s="25"/>
      <c r="V26" s="23"/>
      <c r="W26" s="18"/>
      <c r="X26" s="25"/>
      <c r="Y26" s="23"/>
      <c r="Z26" s="18"/>
      <c r="AA26" s="25"/>
    </row>
    <row r="27" spans="1:29" ht="13.5" customHeight="1">
      <c r="A27" s="344" t="s">
        <v>83</v>
      </c>
      <c r="B27" s="347" t="s">
        <v>84</v>
      </c>
      <c r="C27" s="354" t="s">
        <v>85</v>
      </c>
      <c r="D27" s="88">
        <v>0.1</v>
      </c>
      <c r="E27" s="147">
        <f>D27*'County Units and Area Data'!$D$12</f>
        <v>222003.1</v>
      </c>
      <c r="F27" s="47" t="s">
        <v>46</v>
      </c>
      <c r="G27" s="213">
        <f>'Res - Baseline End-use'!D18*(1-(1/3.5))</f>
        <v>6.8571428571428575E-2</v>
      </c>
      <c r="H27" s="183">
        <f t="shared" si="6"/>
        <v>6.8571428571428577E-3</v>
      </c>
      <c r="I27" s="83">
        <f>(H27*'CW GHG Inventory (ICLEI)'!$D$24*$K$2)-(K27*(1/3))</f>
        <v>213029.23653273165</v>
      </c>
      <c r="J27" s="83">
        <f>I27*'CW GHG Inventory (ICLEI)'!$J$24</f>
        <v>64586.040495024827</v>
      </c>
      <c r="K27" s="83">
        <f>H27*'CW GHG Inventory (ICLEI)'!$D$29*$L$2</f>
        <v>1448.3635306767637</v>
      </c>
      <c r="L27" s="83">
        <f>K27*'CW GHG Inventory (ICLEI)'!$J$30</f>
        <v>82.043797860032072</v>
      </c>
      <c r="M27" s="54">
        <f t="shared" si="7"/>
        <v>64668.084292884858</v>
      </c>
      <c r="N27" s="54"/>
      <c r="O27" s="247" t="s">
        <v>69</v>
      </c>
      <c r="P27" s="38">
        <v>15</v>
      </c>
      <c r="Q27" s="18" t="s">
        <v>48</v>
      </c>
      <c r="R27" s="25" t="e">
        <f>P27*#REF!*(#REF!-#REF!)/1000000</f>
        <v>#REF!</v>
      </c>
      <c r="S27" s="23">
        <v>1</v>
      </c>
      <c r="T27" s="18" t="s">
        <v>48</v>
      </c>
      <c r="U27" s="25" t="e">
        <f>S27*#REF!*(#REF!-#REF!)/1000000</f>
        <v>#REF!</v>
      </c>
      <c r="V27" s="23">
        <v>1</v>
      </c>
      <c r="W27" s="18" t="s">
        <v>48</v>
      </c>
      <c r="X27" s="25" t="e">
        <f>V27*#REF!*(#REF!-#REF!)/1000000</f>
        <v>#REF!</v>
      </c>
      <c r="Y27" s="23">
        <v>1</v>
      </c>
      <c r="Z27" s="18" t="s">
        <v>48</v>
      </c>
      <c r="AA27" s="25" t="e">
        <f>Y27*#REF!*(#REF!-#REF!)/1000000</f>
        <v>#REF!</v>
      </c>
    </row>
    <row r="28" spans="1:29" ht="13.5" customHeight="1">
      <c r="A28" s="345"/>
      <c r="B28" s="348"/>
      <c r="C28" s="355"/>
      <c r="D28" s="89">
        <v>0.2</v>
      </c>
      <c r="E28" s="148">
        <f>D28*'County Units and Area Data'!$D$12</f>
        <v>444006.2</v>
      </c>
      <c r="F28" s="6" t="s">
        <v>46</v>
      </c>
      <c r="G28" s="206">
        <f>G27</f>
        <v>6.8571428571428575E-2</v>
      </c>
      <c r="H28" s="150">
        <f t="shared" si="6"/>
        <v>1.3714285714285715E-2</v>
      </c>
      <c r="I28" s="84">
        <f>(H28*'CW GHG Inventory (ICLEI)'!$D$24*$K$2)-(K28*(1/3))</f>
        <v>426058.4730654633</v>
      </c>
      <c r="J28" s="84">
        <f>I28*'CW GHG Inventory (ICLEI)'!$J$24</f>
        <v>129172.08099004965</v>
      </c>
      <c r="K28" s="84">
        <f>H28*'CW GHG Inventory (ICLEI)'!$D$29*$L$2</f>
        <v>2896.7270613535275</v>
      </c>
      <c r="L28" s="84">
        <f>K28*'CW GHG Inventory (ICLEI)'!$J$30</f>
        <v>164.08759572006414</v>
      </c>
      <c r="M28" s="52">
        <f t="shared" si="7"/>
        <v>129336.16858576972</v>
      </c>
      <c r="N28" s="52"/>
      <c r="O28" s="59" t="s">
        <v>86</v>
      </c>
      <c r="P28" s="38"/>
      <c r="Q28" s="18"/>
      <c r="R28" s="25"/>
      <c r="S28" s="23"/>
      <c r="T28" s="18"/>
      <c r="U28" s="25"/>
      <c r="V28" s="23"/>
      <c r="W28" s="18"/>
      <c r="X28" s="25"/>
      <c r="Y28" s="23"/>
      <c r="Z28" s="18"/>
      <c r="AA28" s="25"/>
    </row>
    <row r="29" spans="1:29" ht="13.5" customHeight="1">
      <c r="A29" s="346"/>
      <c r="B29" s="349"/>
      <c r="C29" s="356"/>
      <c r="D29" s="90">
        <v>0.3</v>
      </c>
      <c r="E29" s="149">
        <f>D29*'County Units and Area Data'!$D$12</f>
        <v>666009.29999999993</v>
      </c>
      <c r="F29" s="7" t="s">
        <v>46</v>
      </c>
      <c r="G29" s="232">
        <f>G27</f>
        <v>6.8571428571428575E-2</v>
      </c>
      <c r="H29" s="257">
        <f t="shared" si="6"/>
        <v>2.057142857142857E-2</v>
      </c>
      <c r="I29" s="85">
        <f>(H29*'CW GHG Inventory (ICLEI)'!$D$24*$K$2)-(K29*(1/3))</f>
        <v>639087.70959819481</v>
      </c>
      <c r="J29" s="85">
        <f>I29*'CW GHG Inventory (ICLEI)'!$J$24</f>
        <v>193758.12148507443</v>
      </c>
      <c r="K29" s="85">
        <f>H29*'CW GHG Inventory (ICLEI)'!$D$29*$L$2</f>
        <v>4345.0905920302903</v>
      </c>
      <c r="L29" s="85">
        <f>K29*'CW GHG Inventory (ICLEI)'!$J$30</f>
        <v>246.13139358009616</v>
      </c>
      <c r="M29" s="73">
        <f t="shared" si="7"/>
        <v>194004.25287865452</v>
      </c>
      <c r="N29" s="73"/>
      <c r="O29" s="74" t="s">
        <v>50</v>
      </c>
      <c r="P29" s="38"/>
      <c r="Q29" s="18"/>
      <c r="R29" s="25"/>
      <c r="S29" s="23"/>
      <c r="T29" s="18"/>
      <c r="U29" s="25"/>
      <c r="V29" s="23"/>
      <c r="W29" s="18"/>
      <c r="X29" s="25"/>
      <c r="Y29" s="23"/>
      <c r="Z29" s="18"/>
      <c r="AA29" s="25"/>
    </row>
    <row r="30" spans="1:29" ht="18.649999999999999" customHeight="1">
      <c r="A30" s="344" t="s">
        <v>87</v>
      </c>
      <c r="B30" s="347" t="s">
        <v>88</v>
      </c>
      <c r="C30" s="354" t="s">
        <v>89</v>
      </c>
      <c r="D30" s="210">
        <v>0.1</v>
      </c>
      <c r="E30" s="211">
        <f>D30*'County Units and Area Data'!$D$12</f>
        <v>222003.1</v>
      </c>
      <c r="F30" s="212" t="s">
        <v>46</v>
      </c>
      <c r="G30" s="228">
        <f>0.5*'Res - Baseline End-use'!$D$14</f>
        <v>7.0000000000000007E-2</v>
      </c>
      <c r="H30" s="254">
        <f t="shared" si="2"/>
        <v>7.000000000000001E-3</v>
      </c>
      <c r="I30" s="215">
        <f>(H30*'CW GHG Inventory (ICLEI)'!$D$24*$K$2)-(K30*(1/3))</f>
        <v>217467.34562716357</v>
      </c>
      <c r="J30" s="215">
        <f>I30*'CW GHG Inventory (ICLEI)'!$J$24</f>
        <v>65931.583005337845</v>
      </c>
      <c r="K30" s="215">
        <f>H30*'CW GHG Inventory (ICLEI)'!$D$29*$L$2</f>
        <v>1478.5377708991964</v>
      </c>
      <c r="L30" s="215">
        <f>K30*'CW GHG Inventory (ICLEI)'!$J$30</f>
        <v>83.75304364878275</v>
      </c>
      <c r="M30" s="216">
        <f t="shared" si="3"/>
        <v>66015.336048986632</v>
      </c>
      <c r="N30" s="359"/>
      <c r="O30" s="255" t="s">
        <v>69</v>
      </c>
      <c r="P30" s="38">
        <v>20</v>
      </c>
      <c r="Q30" s="18" t="s">
        <v>56</v>
      </c>
      <c r="R30" s="25" t="e">
        <f>P30*#REF!*(#REF!-#REF!)/1000000</f>
        <v>#REF!</v>
      </c>
      <c r="S30" s="23">
        <v>1</v>
      </c>
      <c r="T30" s="18" t="s">
        <v>56</v>
      </c>
      <c r="U30" s="25" t="e">
        <f>S30*#REF!*(#REF!-#REF!)/1000000</f>
        <v>#REF!</v>
      </c>
      <c r="V30" s="23">
        <v>1</v>
      </c>
      <c r="W30" s="18" t="s">
        <v>56</v>
      </c>
      <c r="X30" s="25" t="e">
        <f>V30*#REF!*(#REF!-#REF!)/1000000</f>
        <v>#REF!</v>
      </c>
      <c r="Y30" s="23">
        <v>1</v>
      </c>
      <c r="Z30" s="18" t="s">
        <v>56</v>
      </c>
      <c r="AA30" s="25" t="e">
        <f>Y30*#REF!*(#REF!-#REF!)/1000000</f>
        <v>#REF!</v>
      </c>
    </row>
    <row r="31" spans="1:29" ht="30.75" customHeight="1">
      <c r="A31" s="345"/>
      <c r="B31" s="348"/>
      <c r="C31" s="355"/>
      <c r="D31" s="197">
        <v>0.2</v>
      </c>
      <c r="E31" s="198">
        <f>D31*'County Units and Area Data'!$D$12</f>
        <v>444006.2</v>
      </c>
      <c r="F31" s="199" t="s">
        <v>46</v>
      </c>
      <c r="G31" s="207">
        <f>0.5*'Res - Baseline End-use'!$D$14</f>
        <v>7.0000000000000007E-2</v>
      </c>
      <c r="H31" s="201">
        <f t="shared" si="2"/>
        <v>1.4000000000000002E-2</v>
      </c>
      <c r="I31" s="202">
        <f>(H31*'CW GHG Inventory (ICLEI)'!$D$24*$K$2)-(K31*(1/3))</f>
        <v>434934.69125432713</v>
      </c>
      <c r="J31" s="202">
        <f>I31*'CW GHG Inventory (ICLEI)'!$J$24</f>
        <v>131863.16601067569</v>
      </c>
      <c r="K31" s="202">
        <f>H31*'CW GHG Inventory (ICLEI)'!$D$29*$L$2</f>
        <v>2957.0755417983928</v>
      </c>
      <c r="L31" s="202">
        <f>K31*'CW GHG Inventory (ICLEI)'!$J$30</f>
        <v>167.5060872975655</v>
      </c>
      <c r="M31" s="203">
        <f t="shared" si="3"/>
        <v>132030.67209797326</v>
      </c>
      <c r="N31" s="360"/>
      <c r="O31" s="244" t="s">
        <v>90</v>
      </c>
      <c r="P31" s="38"/>
      <c r="Q31" s="18"/>
      <c r="R31" s="25"/>
      <c r="S31" s="23"/>
      <c r="T31" s="18"/>
      <c r="U31" s="25"/>
      <c r="V31" s="23"/>
      <c r="W31" s="18"/>
      <c r="X31" s="25"/>
      <c r="Y31" s="23"/>
      <c r="Z31" s="18"/>
      <c r="AA31" s="25"/>
    </row>
    <row r="32" spans="1:29" ht="18.649999999999999" customHeight="1">
      <c r="A32" s="346"/>
      <c r="B32" s="349"/>
      <c r="C32" s="356"/>
      <c r="D32" s="229">
        <v>0.3</v>
      </c>
      <c r="E32" s="230">
        <f>D32*'County Units and Area Data'!$D$12</f>
        <v>666009.29999999993</v>
      </c>
      <c r="F32" s="231" t="s">
        <v>46</v>
      </c>
      <c r="G32" s="239">
        <f>0.5*'Res - Baseline End-use'!$D$14</f>
        <v>7.0000000000000007E-2</v>
      </c>
      <c r="H32" s="259">
        <f t="shared" si="2"/>
        <v>2.1000000000000001E-2</v>
      </c>
      <c r="I32" s="234">
        <f>(H32*'CW GHG Inventory (ICLEI)'!$D$24*$K$2)-(K32*(1/3))</f>
        <v>652402.03688149061</v>
      </c>
      <c r="J32" s="234">
        <f>I32*'CW GHG Inventory (ICLEI)'!$J$24</f>
        <v>197794.74901601352</v>
      </c>
      <c r="K32" s="234">
        <f>H32*'CW GHG Inventory (ICLEI)'!$D$29*$L$2</f>
        <v>4435.6133126975883</v>
      </c>
      <c r="L32" s="234">
        <f>K32*'CW GHG Inventory (ICLEI)'!$J$30</f>
        <v>251.25913094634819</v>
      </c>
      <c r="M32" s="235">
        <f t="shared" si="3"/>
        <v>198046.00814695988</v>
      </c>
      <c r="N32" s="361"/>
      <c r="O32" s="260"/>
      <c r="P32" s="38"/>
      <c r="Q32" s="18"/>
      <c r="R32" s="25"/>
      <c r="S32" s="23"/>
      <c r="T32" s="18"/>
      <c r="U32" s="25"/>
      <c r="V32" s="23"/>
      <c r="W32" s="18"/>
      <c r="X32" s="25"/>
      <c r="Y32" s="23"/>
      <c r="Z32" s="18"/>
      <c r="AA32" s="25"/>
    </row>
    <row r="33" spans="1:29" ht="26.25" customHeight="1">
      <c r="A33" s="344" t="s">
        <v>91</v>
      </c>
      <c r="B33" s="347" t="s">
        <v>92</v>
      </c>
      <c r="C33" s="354" t="s">
        <v>93</v>
      </c>
      <c r="D33" s="88">
        <v>0.1</v>
      </c>
      <c r="E33" s="147">
        <f>D33*'County Units and Area Data'!$D$12</f>
        <v>222003.1</v>
      </c>
      <c r="F33" s="47" t="s">
        <v>46</v>
      </c>
      <c r="G33" s="213">
        <f>0.05*('Res - Baseline End-use'!C18+'Res - Baseline End-use'!E18)</f>
        <v>1.9800000000000002E-2</v>
      </c>
      <c r="H33" s="183">
        <f>G33*D33</f>
        <v>1.9800000000000004E-3</v>
      </c>
      <c r="I33" s="83">
        <f>(H33*'CW GHG Inventory (ICLEI)'!$D$24*$K$2)-(K33*(1/3))</f>
        <v>61512.192048826269</v>
      </c>
      <c r="J33" s="83">
        <f>I33*'CW GHG Inventory (ICLEI)'!$J$24</f>
        <v>18649.219192938421</v>
      </c>
      <c r="K33" s="83">
        <f>H33*'CW GHG Inventory (ICLEI)'!$D$29*$L$2</f>
        <v>418.21496948291554</v>
      </c>
      <c r="L33" s="83">
        <f>K33*'CW GHG Inventory (ICLEI)'!$J$30</f>
        <v>23.690146632084261</v>
      </c>
      <c r="M33" s="54">
        <f>SUM(J33,L33)</f>
        <v>18672.909339570506</v>
      </c>
      <c r="N33" s="54"/>
      <c r="O33" s="374" t="s">
        <v>94</v>
      </c>
      <c r="P33" s="38">
        <v>20</v>
      </c>
      <c r="Q33" s="18" t="s">
        <v>56</v>
      </c>
      <c r="R33" s="25" t="e">
        <f>P33*#REF!*(#REF!-#REF!)/1000000</f>
        <v>#REF!</v>
      </c>
      <c r="S33" s="23">
        <v>1</v>
      </c>
      <c r="T33" s="18" t="s">
        <v>56</v>
      </c>
      <c r="U33" s="25" t="e">
        <f>S33*#REF!*(#REF!-#REF!)/1000000</f>
        <v>#REF!</v>
      </c>
      <c r="V33" s="23">
        <v>1</v>
      </c>
      <c r="W33" s="18" t="s">
        <v>56</v>
      </c>
      <c r="X33" s="25" t="e">
        <f>V33*#REF!*(#REF!-#REF!)/1000000</f>
        <v>#REF!</v>
      </c>
      <c r="Y33" s="23">
        <v>1</v>
      </c>
      <c r="Z33" s="18" t="s">
        <v>56</v>
      </c>
      <c r="AA33" s="25" t="e">
        <f>Y33*#REF!*(#REF!-#REF!)/1000000</f>
        <v>#REF!</v>
      </c>
    </row>
    <row r="34" spans="1:29" ht="26.25" customHeight="1">
      <c r="A34" s="345"/>
      <c r="B34" s="348"/>
      <c r="C34" s="355"/>
      <c r="D34" s="89">
        <v>0.2</v>
      </c>
      <c r="E34" s="148">
        <f>D34*'County Units and Area Data'!$D$12</f>
        <v>444006.2</v>
      </c>
      <c r="F34" s="6" t="s">
        <v>46</v>
      </c>
      <c r="G34" s="206">
        <f>G33</f>
        <v>1.9800000000000002E-2</v>
      </c>
      <c r="H34" s="150">
        <f>G34*D34</f>
        <v>3.9600000000000008E-3</v>
      </c>
      <c r="I34" s="84">
        <f>(H34*'CW GHG Inventory (ICLEI)'!$D$24*$K$2)-(K34*(1/3))</f>
        <v>123024.38409765254</v>
      </c>
      <c r="J34" s="84">
        <f>I34*'CW GHG Inventory (ICLEI)'!$J$24</f>
        <v>37298.438385876841</v>
      </c>
      <c r="K34" s="84">
        <f>H34*'CW GHG Inventory (ICLEI)'!$D$29*$L$2</f>
        <v>836.42993896583107</v>
      </c>
      <c r="L34" s="84">
        <f>K34*'CW GHG Inventory (ICLEI)'!$J$30</f>
        <v>47.380293264168522</v>
      </c>
      <c r="M34" s="52">
        <f>SUM(J34,L34)</f>
        <v>37345.818679141012</v>
      </c>
      <c r="N34" s="52"/>
      <c r="O34" s="350"/>
      <c r="P34" s="38"/>
      <c r="Q34" s="18"/>
      <c r="R34" s="25"/>
      <c r="S34" s="23"/>
      <c r="T34" s="18"/>
      <c r="U34" s="25"/>
      <c r="V34" s="23"/>
      <c r="W34" s="18"/>
      <c r="X34" s="25"/>
      <c r="Y34" s="23"/>
      <c r="Z34" s="18"/>
      <c r="AA34" s="25"/>
    </row>
    <row r="35" spans="1:29" ht="26.25" customHeight="1">
      <c r="A35" s="362"/>
      <c r="B35" s="380"/>
      <c r="C35" s="370"/>
      <c r="D35" s="151">
        <v>0.3</v>
      </c>
      <c r="E35" s="153">
        <f>D35*'County Units and Area Data'!$D$12</f>
        <v>666009.29999999993</v>
      </c>
      <c r="F35" s="78" t="s">
        <v>46</v>
      </c>
      <c r="G35" s="220">
        <f>G33</f>
        <v>1.9800000000000002E-2</v>
      </c>
      <c r="H35" s="258">
        <f>G35*D35</f>
        <v>5.94E-3</v>
      </c>
      <c r="I35" s="93">
        <f>(H35*'CW GHG Inventory (ICLEI)'!$D$24*$K$2)-(K35*(1/3))</f>
        <v>184536.57614647876</v>
      </c>
      <c r="J35" s="93">
        <f>I35*'CW GHG Inventory (ICLEI)'!$J$24</f>
        <v>55947.657578815248</v>
      </c>
      <c r="K35" s="93">
        <f>H35*'CW GHG Inventory (ICLEI)'!$D$29*$L$2</f>
        <v>1254.6449084487463</v>
      </c>
      <c r="L35" s="93">
        <f>K35*'CW GHG Inventory (ICLEI)'!$J$30</f>
        <v>71.070439896252765</v>
      </c>
      <c r="M35" s="152">
        <f>SUM(J35,L35)</f>
        <v>56018.728018711503</v>
      </c>
      <c r="N35" s="152"/>
      <c r="O35" s="375"/>
      <c r="P35" s="38"/>
      <c r="Q35" s="18"/>
      <c r="R35" s="25"/>
      <c r="S35" s="23"/>
      <c r="T35" s="18"/>
      <c r="U35" s="25"/>
      <c r="V35" s="23"/>
      <c r="W35" s="18"/>
      <c r="X35" s="25"/>
      <c r="Y35" s="23"/>
      <c r="Z35" s="18"/>
      <c r="AA35" s="25"/>
    </row>
    <row r="36" spans="1:29" ht="18.649999999999999" customHeight="1">
      <c r="A36" s="364" t="s">
        <v>95</v>
      </c>
      <c r="B36" s="365"/>
      <c r="C36" s="365"/>
      <c r="D36" s="365"/>
      <c r="E36" s="365"/>
      <c r="F36" s="365"/>
      <c r="G36" s="365"/>
      <c r="H36" s="365"/>
      <c r="I36" s="365"/>
      <c r="J36" s="365"/>
      <c r="K36" s="365"/>
      <c r="L36" s="365"/>
      <c r="M36" s="365"/>
      <c r="N36" s="365"/>
      <c r="O36" s="366"/>
      <c r="P36" s="38">
        <v>20</v>
      </c>
      <c r="Q36" s="18" t="s">
        <v>56</v>
      </c>
      <c r="R36" s="25" t="e">
        <f>P36*#REF!*(#REF!-#REF!)/1000000</f>
        <v>#REF!</v>
      </c>
      <c r="S36" s="23">
        <v>1</v>
      </c>
      <c r="T36" s="18" t="s">
        <v>56</v>
      </c>
      <c r="U36" s="25" t="e">
        <f>S36*#REF!*(#REF!-#REF!)/1000000</f>
        <v>#REF!</v>
      </c>
      <c r="V36" s="23">
        <v>1</v>
      </c>
      <c r="W36" s="18" t="s">
        <v>56</v>
      </c>
      <c r="X36" s="25" t="e">
        <f>V36*#REF!*(#REF!-#REF!)/1000000</f>
        <v>#REF!</v>
      </c>
      <c r="Y36" s="23">
        <v>1</v>
      </c>
      <c r="Z36" s="18" t="s">
        <v>56</v>
      </c>
      <c r="AA36" s="25" t="e">
        <f>Y36*#REF!*(#REF!-#REF!)/1000000</f>
        <v>#REF!</v>
      </c>
    </row>
    <row r="37" spans="1:29" ht="30" customHeight="1">
      <c r="A37" s="363" t="s">
        <v>96</v>
      </c>
      <c r="B37" s="377" t="s">
        <v>97</v>
      </c>
      <c r="C37" s="376" t="s">
        <v>98</v>
      </c>
      <c r="D37" s="175">
        <v>0.1</v>
      </c>
      <c r="E37" s="176">
        <f>D37*'County Units and Area Data'!$G$12</f>
        <v>12116.2</v>
      </c>
      <c r="F37" s="75" t="s">
        <v>46</v>
      </c>
      <c r="G37" s="261">
        <v>0.15</v>
      </c>
      <c r="H37" s="76">
        <f>G37*D37</f>
        <v>1.4999999999999999E-2</v>
      </c>
      <c r="I37" s="94">
        <f>H37*'CW GHG Inventory (ICLEI)'!$D$35*$K$3</f>
        <v>395534.66763465671</v>
      </c>
      <c r="J37" s="94">
        <f>I37*'CW GHG Inventory (ICLEI)'!$J$24</f>
        <v>119917.8970775357</v>
      </c>
      <c r="K37" s="86">
        <f>H37*'CW GHG Inventory (ICLEI)'!$D$40*'PCAP Impact Calculations'!$L$3</f>
        <v>44218.655440995222</v>
      </c>
      <c r="L37" s="86">
        <f>K37*'CW GHG Inventory (ICLEI)'!$J$31</f>
        <v>2545.4668665455806</v>
      </c>
      <c r="M37" s="77">
        <f>SUM(J37,L37)</f>
        <v>122463.36394408128</v>
      </c>
      <c r="N37" s="123"/>
      <c r="O37" s="289" t="s">
        <v>99</v>
      </c>
    </row>
    <row r="38" spans="1:29" ht="30" customHeight="1">
      <c r="A38" s="345"/>
      <c r="B38" s="378"/>
      <c r="C38" s="355"/>
      <c r="D38" s="177">
        <v>0.2</v>
      </c>
      <c r="E38" s="178">
        <f>D38*'County Units and Area Data'!$G$12</f>
        <v>24232.400000000001</v>
      </c>
      <c r="F38" s="49" t="s">
        <v>46</v>
      </c>
      <c r="G38" s="209">
        <f>G37</f>
        <v>0.15</v>
      </c>
      <c r="H38" s="43">
        <f>G38*D38</f>
        <v>0.03</v>
      </c>
      <c r="I38" s="95">
        <f>H38*'CW GHG Inventory (ICLEI)'!$D$35*$K$3</f>
        <v>791069.33526931342</v>
      </c>
      <c r="J38" s="95">
        <f>I38*'CW GHG Inventory (ICLEI)'!$J$24</f>
        <v>239835.7941550714</v>
      </c>
      <c r="K38" s="81">
        <f>H38*'CW GHG Inventory (ICLEI)'!$D$40*'PCAP Impact Calculations'!$L$3</f>
        <v>88437.310881990445</v>
      </c>
      <c r="L38" s="81">
        <f>K38*'CW GHG Inventory (ICLEI)'!$J$31</f>
        <v>5090.9337330911612</v>
      </c>
      <c r="M38" s="51">
        <f>SUM(J38,L38)</f>
        <v>244926.72788816257</v>
      </c>
      <c r="N38" s="52"/>
      <c r="O38" s="58"/>
    </row>
    <row r="39" spans="1:29" ht="30" customHeight="1">
      <c r="A39" s="346"/>
      <c r="B39" s="379"/>
      <c r="C39" s="356"/>
      <c r="D39" s="266">
        <v>0.3</v>
      </c>
      <c r="E39" s="267">
        <f>D39*'County Units and Area Data'!$G$12</f>
        <v>36348.6</v>
      </c>
      <c r="F39" s="268" t="s">
        <v>46</v>
      </c>
      <c r="G39" s="269">
        <f>G37</f>
        <v>0.15</v>
      </c>
      <c r="H39" s="45">
        <f>G39*D39</f>
        <v>4.4999999999999998E-2</v>
      </c>
      <c r="I39" s="270">
        <f>H39*'CW GHG Inventory (ICLEI)'!$D$35*$K$3</f>
        <v>1186604.0029039702</v>
      </c>
      <c r="J39" s="270">
        <f>I39*'CW GHG Inventory (ICLEI)'!$J$24</f>
        <v>359753.69123260712</v>
      </c>
      <c r="K39" s="82">
        <f>H39*'CW GHG Inventory (ICLEI)'!$D$40*'PCAP Impact Calculations'!$L$3</f>
        <v>132655.96632298565</v>
      </c>
      <c r="L39" s="82">
        <f>K39*'CW GHG Inventory (ICLEI)'!$J$31</f>
        <v>7636.4005996367405</v>
      </c>
      <c r="M39" s="53">
        <f>SUM(J39,L39)</f>
        <v>367390.09183224384</v>
      </c>
      <c r="N39" s="73"/>
      <c r="O39" s="271"/>
    </row>
    <row r="40" spans="1:29" ht="24" customHeight="1">
      <c r="A40" s="344" t="s">
        <v>100</v>
      </c>
      <c r="B40" s="371" t="s">
        <v>101</v>
      </c>
      <c r="C40" s="354" t="s">
        <v>102</v>
      </c>
      <c r="D40" s="173">
        <v>0.1</v>
      </c>
      <c r="E40" s="174">
        <f>N40*1000/100</f>
        <v>5369.3042543103456</v>
      </c>
      <c r="F40" s="47" t="s">
        <v>54</v>
      </c>
      <c r="G40" s="262">
        <v>0.25</v>
      </c>
      <c r="H40" s="96">
        <f>G40*D40</f>
        <v>2.5000000000000001E-2</v>
      </c>
      <c r="I40" s="264">
        <f>H40*'CW GHG Inventory (ICLEI)'!$D$35</f>
        <v>778549.11687500007</v>
      </c>
      <c r="J40" s="265">
        <f>I40*'CW GHG Inventory (ICLEI)'!$J$24</f>
        <v>236039.92394785018</v>
      </c>
      <c r="K40" s="92"/>
      <c r="L40" s="92"/>
      <c r="M40" s="55">
        <f t="shared" ref="M40:M63" si="8">SUM(J40,L40)</f>
        <v>236039.92394785018</v>
      </c>
      <c r="N40" s="54">
        <f>I40/1450</f>
        <v>536.93042543103456</v>
      </c>
      <c r="O40" s="367" t="s">
        <v>103</v>
      </c>
      <c r="P40" s="3" t="s">
        <v>104</v>
      </c>
      <c r="Q40" s="17"/>
      <c r="R40" s="17"/>
      <c r="T40" s="17"/>
      <c r="AB40" s="87"/>
    </row>
    <row r="41" spans="1:29" ht="24" customHeight="1">
      <c r="A41" s="345"/>
      <c r="B41" s="372"/>
      <c r="C41" s="355"/>
      <c r="D41" s="179">
        <v>0.2</v>
      </c>
      <c r="E41" s="180">
        <f t="shared" ref="E41:E42" si="9">N41*1000/100</f>
        <v>10738.608508620691</v>
      </c>
      <c r="F41" s="6" t="s">
        <v>54</v>
      </c>
      <c r="G41" s="209">
        <f>G40</f>
        <v>0.25</v>
      </c>
      <c r="H41" s="41">
        <f t="shared" ref="H41:H60" si="10">G41*D41</f>
        <v>0.05</v>
      </c>
      <c r="I41" s="205">
        <f>H41*'CW GHG Inventory (ICLEI)'!$D$35</f>
        <v>1557098.2337500001</v>
      </c>
      <c r="J41" s="190">
        <f>I41*'CW GHG Inventory (ICLEI)'!$J$24</f>
        <v>472079.84789570037</v>
      </c>
      <c r="K41" s="186"/>
      <c r="L41" s="186"/>
      <c r="M41" s="187">
        <f t="shared" si="8"/>
        <v>472079.84789570037</v>
      </c>
      <c r="N41" s="52">
        <f t="shared" ref="N41:N42" si="11">I41/1450</f>
        <v>1073.8608508620691</v>
      </c>
      <c r="O41" s="368"/>
      <c r="P41" s="3" t="s">
        <v>105</v>
      </c>
      <c r="AB41" s="87"/>
    </row>
    <row r="42" spans="1:29" ht="24" customHeight="1">
      <c r="A42" s="346"/>
      <c r="B42" s="373"/>
      <c r="C42" s="356"/>
      <c r="D42" s="181">
        <v>0.3</v>
      </c>
      <c r="E42" s="182">
        <f t="shared" si="9"/>
        <v>16107.912762931033</v>
      </c>
      <c r="F42" s="7" t="s">
        <v>54</v>
      </c>
      <c r="G42" s="269">
        <f>G41</f>
        <v>0.25</v>
      </c>
      <c r="H42" s="71">
        <f t="shared" si="10"/>
        <v>7.4999999999999997E-2</v>
      </c>
      <c r="I42" s="272">
        <f>H42*'CW GHG Inventory (ICLEI)'!$D$35</f>
        <v>2335647.350625</v>
      </c>
      <c r="J42" s="273">
        <f>I42*'CW GHG Inventory (ICLEI)'!$J$24</f>
        <v>708119.77184355049</v>
      </c>
      <c r="K42" s="251"/>
      <c r="L42" s="251"/>
      <c r="M42" s="252">
        <f t="shared" si="8"/>
        <v>708119.77184355049</v>
      </c>
      <c r="N42" s="73">
        <f t="shared" si="11"/>
        <v>1610.7912762931035</v>
      </c>
      <c r="O42" s="369"/>
      <c r="P42" s="3" t="s">
        <v>106</v>
      </c>
    </row>
    <row r="43" spans="1:29" ht="21.75" customHeight="1">
      <c r="A43" s="344" t="s">
        <v>107</v>
      </c>
      <c r="B43" s="371" t="s">
        <v>59</v>
      </c>
      <c r="C43" s="354" t="s">
        <v>108</v>
      </c>
      <c r="D43" s="296">
        <v>0.1</v>
      </c>
      <c r="E43" s="297">
        <f>D43*'County Units and Area Data'!$G$12</f>
        <v>12116.2</v>
      </c>
      <c r="F43" s="212" t="s">
        <v>54</v>
      </c>
      <c r="G43" s="262">
        <v>0.09</v>
      </c>
      <c r="H43" s="254">
        <f>G43*D43</f>
        <v>8.9999999999999993E-3</v>
      </c>
      <c r="I43" s="302">
        <f>H43*'CW GHG Inventory (ICLEI)'!$D$35</f>
        <v>280277.68207499996</v>
      </c>
      <c r="J43" s="302">
        <f>I43*'CW GHG Inventory (ICLEI)'!$J$24</f>
        <v>84974.372621226052</v>
      </c>
      <c r="K43" s="215"/>
      <c r="L43" s="215"/>
      <c r="M43" s="303">
        <f>SUM(J43,L43)</f>
        <v>84974.372621226052</v>
      </c>
      <c r="N43" s="54"/>
      <c r="O43" s="247" t="s">
        <v>109</v>
      </c>
    </row>
    <row r="44" spans="1:29" ht="21.75" customHeight="1">
      <c r="A44" s="345"/>
      <c r="B44" s="372"/>
      <c r="C44" s="355"/>
      <c r="D44" s="298">
        <v>0.2</v>
      </c>
      <c r="E44" s="299">
        <f>D44*'County Units and Area Data'!$G$12</f>
        <v>24232.400000000001</v>
      </c>
      <c r="F44" s="199" t="s">
        <v>54</v>
      </c>
      <c r="G44" s="209">
        <v>0.09</v>
      </c>
      <c r="H44" s="201">
        <f>G44*D44</f>
        <v>1.7999999999999999E-2</v>
      </c>
      <c r="I44" s="304">
        <f>H44*'CW GHG Inventory (ICLEI)'!$D$35</f>
        <v>560555.36414999992</v>
      </c>
      <c r="J44" s="304">
        <f>I44*'CW GHG Inventory (ICLEI)'!$J$24</f>
        <v>169948.7452424521</v>
      </c>
      <c r="K44" s="202"/>
      <c r="L44" s="202"/>
      <c r="M44" s="204">
        <f>SUM(J44,L44)</f>
        <v>169948.7452424521</v>
      </c>
      <c r="N44" s="52"/>
      <c r="O44" s="59"/>
    </row>
    <row r="45" spans="1:29" ht="21.75" customHeight="1">
      <c r="A45" s="346"/>
      <c r="B45" s="373"/>
      <c r="C45" s="356"/>
      <c r="D45" s="300">
        <v>0.3</v>
      </c>
      <c r="E45" s="301">
        <f>D45*'County Units and Area Data'!$G$12</f>
        <v>36348.6</v>
      </c>
      <c r="F45" s="231" t="s">
        <v>54</v>
      </c>
      <c r="G45" s="269">
        <v>0.09</v>
      </c>
      <c r="H45" s="259">
        <f>G45*D45</f>
        <v>2.7E-2</v>
      </c>
      <c r="I45" s="305">
        <f>H45*'CW GHG Inventory (ICLEI)'!$D$35</f>
        <v>840833.04622500006</v>
      </c>
      <c r="J45" s="305">
        <f>I45*'CW GHG Inventory (ICLEI)'!$J$24</f>
        <v>254923.1178636782</v>
      </c>
      <c r="K45" s="234"/>
      <c r="L45" s="234"/>
      <c r="M45" s="248">
        <f>SUM(J45,L45)</f>
        <v>254923.1178636782</v>
      </c>
      <c r="N45" s="73"/>
      <c r="O45" s="74"/>
    </row>
    <row r="46" spans="1:29" ht="15" customHeight="1">
      <c r="A46" s="344" t="s">
        <v>110</v>
      </c>
      <c r="B46" s="371" t="s">
        <v>111</v>
      </c>
      <c r="C46" s="354" t="s">
        <v>112</v>
      </c>
      <c r="D46" s="173">
        <v>0.1</v>
      </c>
      <c r="E46" s="174">
        <f>D46*'County Units and Area Data'!$G$12</f>
        <v>12116.2</v>
      </c>
      <c r="F46" s="47" t="s">
        <v>46</v>
      </c>
      <c r="G46" s="262">
        <v>0.05</v>
      </c>
      <c r="H46" s="46">
        <f t="shared" si="10"/>
        <v>5.000000000000001E-3</v>
      </c>
      <c r="I46" s="55">
        <f>H46*'CW GHG Inventory (ICLEI)'!$D$35*$K$3</f>
        <v>131844.88921155228</v>
      </c>
      <c r="J46" s="55">
        <f>I46*'CW GHG Inventory (ICLEI)'!$J$24</f>
        <v>39972.632359178584</v>
      </c>
      <c r="K46" s="55">
        <f>H46*'CW GHG Inventory (ICLEI)'!$D$40*'PCAP Impact Calculations'!$L$3</f>
        <v>14739.551813665077</v>
      </c>
      <c r="L46" s="55">
        <f>K46*'CW GHG Inventory (ICLEI)'!$J$31</f>
        <v>848.48895551519365</v>
      </c>
      <c r="M46" s="55">
        <f t="shared" si="8"/>
        <v>40821.121314693781</v>
      </c>
      <c r="N46" s="54"/>
      <c r="O46" s="274" t="s">
        <v>113</v>
      </c>
      <c r="P46" s="167" t="s">
        <v>114</v>
      </c>
      <c r="Q46" s="2"/>
      <c r="R46" s="2"/>
      <c r="S46" s="2"/>
      <c r="T46" s="2"/>
      <c r="U46" s="2"/>
      <c r="V46" s="2"/>
      <c r="W46" s="2"/>
      <c r="X46" s="2"/>
      <c r="Y46" s="2"/>
      <c r="Z46" s="2"/>
      <c r="AA46" s="2"/>
      <c r="AB46" s="2"/>
    </row>
    <row r="47" spans="1:29" ht="130.5">
      <c r="A47" s="345"/>
      <c r="B47" s="372"/>
      <c r="C47" s="355"/>
      <c r="D47" s="179">
        <v>0.2</v>
      </c>
      <c r="E47" s="180">
        <f>D47*'County Units and Area Data'!$G$12</f>
        <v>24232.400000000001</v>
      </c>
      <c r="F47" s="6" t="s">
        <v>46</v>
      </c>
      <c r="G47" s="209">
        <v>0.05</v>
      </c>
      <c r="H47" s="44">
        <f t="shared" si="10"/>
        <v>1.0000000000000002E-2</v>
      </c>
      <c r="I47" s="309">
        <f>H47*'CW GHG Inventory (ICLEI)'!$D$35*$K$3</f>
        <v>263689.77842310455</v>
      </c>
      <c r="J47" s="309">
        <f>I47*'CW GHG Inventory (ICLEI)'!$J$24</f>
        <v>79945.264718357168</v>
      </c>
      <c r="K47" s="309">
        <f>H47*'CW GHG Inventory (ICLEI)'!$D$40*'PCAP Impact Calculations'!$L$3</f>
        <v>29479.103627330154</v>
      </c>
      <c r="L47" s="84">
        <f>K47*'CW GHG Inventory (ICLEI)'!$J$31</f>
        <v>1696.9779110303873</v>
      </c>
      <c r="M47" s="187">
        <f t="shared" si="8"/>
        <v>81642.242629387561</v>
      </c>
      <c r="N47" s="52"/>
      <c r="O47" s="275" t="s">
        <v>115</v>
      </c>
      <c r="P47" s="167" t="s">
        <v>116</v>
      </c>
      <c r="Q47" s="2"/>
      <c r="R47" s="2"/>
      <c r="S47" s="2"/>
      <c r="T47" s="2"/>
      <c r="U47" s="2"/>
      <c r="V47" s="2"/>
      <c r="W47" s="2"/>
      <c r="X47" s="2"/>
      <c r="Y47" s="2"/>
      <c r="Z47" s="2"/>
      <c r="AA47" s="2"/>
      <c r="AB47" s="2"/>
      <c r="AC47" s="2"/>
    </row>
    <row r="48" spans="1:29" ht="29">
      <c r="A48" s="346"/>
      <c r="B48" s="373"/>
      <c r="C48" s="356"/>
      <c r="D48" s="181">
        <v>0.3</v>
      </c>
      <c r="E48" s="182">
        <f>D48*'County Units and Area Data'!$G$12</f>
        <v>36348.6</v>
      </c>
      <c r="F48" s="7" t="s">
        <v>46</v>
      </c>
      <c r="G48" s="269">
        <v>0.05</v>
      </c>
      <c r="H48" s="72">
        <f t="shared" si="10"/>
        <v>1.4999999999999999E-2</v>
      </c>
      <c r="I48" s="310">
        <f>H48*'CW GHG Inventory (ICLEI)'!$D$35*$K$3</f>
        <v>395534.66763465671</v>
      </c>
      <c r="J48" s="310">
        <f>I48*'CW GHG Inventory (ICLEI)'!$J$24</f>
        <v>119917.8970775357</v>
      </c>
      <c r="K48" s="310">
        <f>H48*'CW GHG Inventory (ICLEI)'!$D$40*'PCAP Impact Calculations'!$L$3</f>
        <v>44218.655440995222</v>
      </c>
      <c r="L48" s="85">
        <f>K48*'CW GHG Inventory (ICLEI)'!$J$31</f>
        <v>2545.4668665455806</v>
      </c>
      <c r="M48" s="252">
        <f t="shared" si="8"/>
        <v>122463.36394408128</v>
      </c>
      <c r="N48" s="73"/>
      <c r="O48" s="279" t="s">
        <v>117</v>
      </c>
      <c r="P48" s="2"/>
      <c r="Q48" s="2"/>
      <c r="R48" s="2"/>
      <c r="S48" s="2"/>
      <c r="T48" s="2"/>
      <c r="U48" s="2"/>
      <c r="V48" s="2"/>
      <c r="W48" s="2"/>
      <c r="X48" s="2"/>
      <c r="Y48" s="2"/>
      <c r="Z48" s="2"/>
      <c r="AA48" s="2"/>
      <c r="AB48" s="2"/>
      <c r="AC48" s="2"/>
    </row>
    <row r="49" spans="1:15" ht="14.5">
      <c r="A49" s="344" t="s">
        <v>118</v>
      </c>
      <c r="B49" s="371" t="s">
        <v>92</v>
      </c>
      <c r="C49" s="354" t="s">
        <v>93</v>
      </c>
      <c r="D49" s="296">
        <v>0.1</v>
      </c>
      <c r="E49" s="297">
        <f>D49*'County Units and Area Data'!$G$12</f>
        <v>12116.2</v>
      </c>
      <c r="F49" s="212" t="s">
        <v>46</v>
      </c>
      <c r="G49" s="262">
        <v>0.02</v>
      </c>
      <c r="H49" s="254">
        <f t="shared" si="10"/>
        <v>2E-3</v>
      </c>
      <c r="I49" s="302">
        <f>H49*'CW GHG Inventory (ICLEI)'!$D$35*$K$3</f>
        <v>52737.955684620902</v>
      </c>
      <c r="J49" s="302">
        <f>I49*'CW GHG Inventory (ICLEI)'!$J$24</f>
        <v>15989.05294367143</v>
      </c>
      <c r="K49" s="215">
        <f>H49*'CW GHG Inventory (ICLEI)'!$D$40*'PCAP Impact Calculations'!$L$3</f>
        <v>5895.8207254660292</v>
      </c>
      <c r="L49" s="215">
        <f>K49*'CW GHG Inventory (ICLEI)'!$J$31</f>
        <v>339.39558220607739</v>
      </c>
      <c r="M49" s="216">
        <f t="shared" si="8"/>
        <v>16328.448525877508</v>
      </c>
      <c r="N49" s="54"/>
      <c r="O49" s="276"/>
    </row>
    <row r="50" spans="1:15" ht="14.5">
      <c r="A50" s="345"/>
      <c r="B50" s="372"/>
      <c r="C50" s="355"/>
      <c r="D50" s="298">
        <v>0.2</v>
      </c>
      <c r="E50" s="299">
        <f>D50*'County Units and Area Data'!$G$12</f>
        <v>24232.400000000001</v>
      </c>
      <c r="F50" s="199" t="s">
        <v>46</v>
      </c>
      <c r="G50" s="209">
        <f>G49</f>
        <v>0.02</v>
      </c>
      <c r="H50" s="201">
        <f t="shared" si="10"/>
        <v>4.0000000000000001E-3</v>
      </c>
      <c r="I50" s="304">
        <f>H50*'CW GHG Inventory (ICLEI)'!$D$35*$K$3</f>
        <v>105475.9113692418</v>
      </c>
      <c r="J50" s="304">
        <f>I50*'CW GHG Inventory (ICLEI)'!$J$24</f>
        <v>31978.105887342859</v>
      </c>
      <c r="K50" s="202">
        <f>H50*'CW GHG Inventory (ICLEI)'!$D$40*'PCAP Impact Calculations'!$L$3</f>
        <v>11791.641450932058</v>
      </c>
      <c r="L50" s="202">
        <f>K50*'CW GHG Inventory (ICLEI)'!$J$31</f>
        <v>678.79116441215479</v>
      </c>
      <c r="M50" s="203">
        <f t="shared" si="8"/>
        <v>32656.897051755015</v>
      </c>
      <c r="N50" s="52"/>
      <c r="O50" s="277" t="s">
        <v>119</v>
      </c>
    </row>
    <row r="51" spans="1:15" ht="14.5">
      <c r="A51" s="362"/>
      <c r="B51" s="388"/>
      <c r="C51" s="370"/>
      <c r="D51" s="306">
        <v>0.3</v>
      </c>
      <c r="E51" s="307">
        <f>D51*'County Units and Area Data'!$G$12</f>
        <v>36348.6</v>
      </c>
      <c r="F51" s="219" t="s">
        <v>46</v>
      </c>
      <c r="G51" s="263">
        <f>G49</f>
        <v>0.02</v>
      </c>
      <c r="H51" s="256">
        <f t="shared" si="10"/>
        <v>6.0000000000000001E-3</v>
      </c>
      <c r="I51" s="308">
        <f>H51*'CW GHG Inventory (ICLEI)'!$D$35*$K$3</f>
        <v>158213.86705386269</v>
      </c>
      <c r="J51" s="308">
        <f>I51*'CW GHG Inventory (ICLEI)'!$J$24</f>
        <v>47967.158831014283</v>
      </c>
      <c r="K51" s="221">
        <f>H51*'CW GHG Inventory (ICLEI)'!$D$40*'PCAP Impact Calculations'!$L$3</f>
        <v>17687.46217639809</v>
      </c>
      <c r="L51" s="221">
        <f>K51*'CW GHG Inventory (ICLEI)'!$J$31</f>
        <v>1018.1867466182323</v>
      </c>
      <c r="M51" s="222">
        <f t="shared" si="8"/>
        <v>48985.345577632514</v>
      </c>
      <c r="N51" s="152"/>
      <c r="O51" s="278"/>
    </row>
    <row r="52" spans="1:15" ht="15" hidden="1" customHeight="1">
      <c r="A52" s="280"/>
      <c r="B52" s="393" t="s">
        <v>120</v>
      </c>
      <c r="C52" s="281"/>
      <c r="D52" s="282">
        <v>0.1</v>
      </c>
      <c r="E52" s="282"/>
      <c r="F52" s="283" t="s">
        <v>46</v>
      </c>
      <c r="G52" s="284">
        <v>0.02</v>
      </c>
      <c r="H52" s="285">
        <f t="shared" si="10"/>
        <v>2E-3</v>
      </c>
      <c r="I52" s="286" t="e">
        <f>H52*'CW GHG Inventory (ICLEI)'!$D$35*#REF!</f>
        <v>#REF!</v>
      </c>
      <c r="J52" s="286" t="e">
        <f>I52*'CW GHG Inventory (ICLEI)'!$J$24</f>
        <v>#REF!</v>
      </c>
      <c r="K52" s="287" t="e">
        <f>H52*'CW GHG Inventory (ICLEI)'!$D$40*'PCAP Impact Calculations'!#REF!</f>
        <v>#REF!</v>
      </c>
      <c r="L52" s="287" t="e">
        <f>K52*'CW GHG Inventory (ICLEI)'!$J$31</f>
        <v>#REF!</v>
      </c>
      <c r="M52" s="288" t="e">
        <f t="shared" si="8"/>
        <v>#REF!</v>
      </c>
      <c r="N52" s="123"/>
      <c r="O52" s="70"/>
    </row>
    <row r="53" spans="1:15" ht="15" hidden="1" customHeight="1">
      <c r="A53" s="191"/>
      <c r="B53" s="392"/>
      <c r="C53" s="103"/>
      <c r="D53" s="104">
        <v>0.2</v>
      </c>
      <c r="E53" s="104"/>
      <c r="F53" s="105" t="s">
        <v>46</v>
      </c>
      <c r="G53" s="106">
        <v>0.02</v>
      </c>
      <c r="H53" s="107">
        <f t="shared" si="10"/>
        <v>4.0000000000000001E-3</v>
      </c>
      <c r="I53" s="108" t="e">
        <f>H53*'CW GHG Inventory (ICLEI)'!$D$35*#REF!</f>
        <v>#REF!</v>
      </c>
      <c r="J53" s="108" t="e">
        <f>I53*'CW GHG Inventory (ICLEI)'!$J$24</f>
        <v>#REF!</v>
      </c>
      <c r="K53" s="109" t="e">
        <f>H53*'CW GHG Inventory (ICLEI)'!$D$40*'PCAP Impact Calculations'!#REF!</f>
        <v>#REF!</v>
      </c>
      <c r="L53" s="109" t="e">
        <f>K53*'CW GHG Inventory (ICLEI)'!$J$31</f>
        <v>#REF!</v>
      </c>
      <c r="M53" s="192" t="e">
        <f t="shared" si="8"/>
        <v>#REF!</v>
      </c>
      <c r="N53" s="52"/>
      <c r="O53" s="185"/>
    </row>
    <row r="54" spans="1:15" ht="15" hidden="1" customHeight="1">
      <c r="A54" s="191"/>
      <c r="B54" s="392"/>
      <c r="C54" s="103"/>
      <c r="D54" s="104">
        <v>0.3</v>
      </c>
      <c r="E54" s="104"/>
      <c r="F54" s="105" t="s">
        <v>46</v>
      </c>
      <c r="G54" s="106">
        <v>0.02</v>
      </c>
      <c r="H54" s="107">
        <f t="shared" si="10"/>
        <v>6.0000000000000001E-3</v>
      </c>
      <c r="I54" s="108" t="e">
        <f>H54*'CW GHG Inventory (ICLEI)'!$D$35*#REF!</f>
        <v>#REF!</v>
      </c>
      <c r="J54" s="108" t="e">
        <f>I54*'CW GHG Inventory (ICLEI)'!$J$24</f>
        <v>#REF!</v>
      </c>
      <c r="K54" s="109" t="e">
        <f>H54*'CW GHG Inventory (ICLEI)'!$D$40*'PCAP Impact Calculations'!#REF!</f>
        <v>#REF!</v>
      </c>
      <c r="L54" s="109" t="e">
        <f>K54*'CW GHG Inventory (ICLEI)'!$J$31</f>
        <v>#REF!</v>
      </c>
      <c r="M54" s="192" t="e">
        <f t="shared" si="8"/>
        <v>#REF!</v>
      </c>
      <c r="N54" s="52"/>
      <c r="O54" s="185"/>
    </row>
    <row r="55" spans="1:15" ht="15" hidden="1" customHeight="1">
      <c r="A55" s="191"/>
      <c r="B55" s="394" t="s">
        <v>121</v>
      </c>
      <c r="C55" s="110"/>
      <c r="D55" s="111">
        <v>0.1</v>
      </c>
      <c r="E55" s="111"/>
      <c r="F55" s="112" t="s">
        <v>46</v>
      </c>
      <c r="G55" s="113">
        <v>0.05</v>
      </c>
      <c r="H55" s="114">
        <f t="shared" si="10"/>
        <v>5.000000000000001E-3</v>
      </c>
      <c r="I55" s="115" t="e">
        <f>H55*'CW GHG Inventory (ICLEI)'!$D$35*#REF!</f>
        <v>#REF!</v>
      </c>
      <c r="J55" s="115" t="e">
        <f>I55*'CW GHG Inventory (ICLEI)'!$J$24</f>
        <v>#REF!</v>
      </c>
      <c r="K55" s="116" t="e">
        <f>H55*'CW GHG Inventory (ICLEI)'!$D$40*'PCAP Impact Calculations'!#REF!</f>
        <v>#REF!</v>
      </c>
      <c r="L55" s="116" t="e">
        <f>K55*'CW GHG Inventory (ICLEI)'!$J$31</f>
        <v>#REF!</v>
      </c>
      <c r="M55" s="193" t="e">
        <f t="shared" si="8"/>
        <v>#REF!</v>
      </c>
      <c r="N55" s="52"/>
      <c r="O55" s="184"/>
    </row>
    <row r="56" spans="1:15" ht="15" hidden="1" customHeight="1">
      <c r="A56" s="191"/>
      <c r="B56" s="394"/>
      <c r="C56" s="110"/>
      <c r="D56" s="111">
        <v>0.2</v>
      </c>
      <c r="E56" s="111"/>
      <c r="F56" s="112" t="s">
        <v>46</v>
      </c>
      <c r="G56" s="113">
        <v>0.05</v>
      </c>
      <c r="H56" s="114">
        <f t="shared" si="10"/>
        <v>1.0000000000000002E-2</v>
      </c>
      <c r="I56" s="115" t="e">
        <f>H56*'CW GHG Inventory (ICLEI)'!$D$35*#REF!</f>
        <v>#REF!</v>
      </c>
      <c r="J56" s="115" t="e">
        <f>I56*'CW GHG Inventory (ICLEI)'!$J$24</f>
        <v>#REF!</v>
      </c>
      <c r="K56" s="116" t="e">
        <f>H56*'CW GHG Inventory (ICLEI)'!$D$40*'PCAP Impact Calculations'!#REF!</f>
        <v>#REF!</v>
      </c>
      <c r="L56" s="116" t="e">
        <f>K56*'CW GHG Inventory (ICLEI)'!$J$31</f>
        <v>#REF!</v>
      </c>
      <c r="M56" s="193" t="e">
        <f t="shared" si="8"/>
        <v>#REF!</v>
      </c>
      <c r="N56" s="52"/>
      <c r="O56" s="184"/>
    </row>
    <row r="57" spans="1:15" ht="15" hidden="1" customHeight="1">
      <c r="A57" s="191"/>
      <c r="B57" s="394"/>
      <c r="C57" s="110"/>
      <c r="D57" s="111">
        <v>0.3</v>
      </c>
      <c r="E57" s="111"/>
      <c r="F57" s="112" t="s">
        <v>46</v>
      </c>
      <c r="G57" s="113">
        <v>0.05</v>
      </c>
      <c r="H57" s="114">
        <f t="shared" si="10"/>
        <v>1.4999999999999999E-2</v>
      </c>
      <c r="I57" s="115" t="e">
        <f>H57*'CW GHG Inventory (ICLEI)'!$D$35*#REF!</f>
        <v>#REF!</v>
      </c>
      <c r="J57" s="115" t="e">
        <f>I57*'CW GHG Inventory (ICLEI)'!$J$24</f>
        <v>#REF!</v>
      </c>
      <c r="K57" s="116" t="e">
        <f>H57*'CW GHG Inventory (ICLEI)'!$D$40*'PCAP Impact Calculations'!#REF!</f>
        <v>#REF!</v>
      </c>
      <c r="L57" s="116" t="e">
        <f>K57*'CW GHG Inventory (ICLEI)'!$J$31</f>
        <v>#REF!</v>
      </c>
      <c r="M57" s="193" t="e">
        <f t="shared" si="8"/>
        <v>#REF!</v>
      </c>
      <c r="N57" s="52"/>
      <c r="O57" s="184"/>
    </row>
    <row r="58" spans="1:15" ht="15" hidden="1" customHeight="1">
      <c r="A58" s="386" t="s">
        <v>122</v>
      </c>
      <c r="B58" s="392" t="s">
        <v>123</v>
      </c>
      <c r="C58" s="103"/>
      <c r="D58" s="104">
        <v>0.1</v>
      </c>
      <c r="E58" s="104"/>
      <c r="F58" s="105" t="s">
        <v>46</v>
      </c>
      <c r="G58" s="106">
        <v>0.06</v>
      </c>
      <c r="H58" s="107">
        <f t="shared" si="10"/>
        <v>6.0000000000000001E-3</v>
      </c>
      <c r="I58" s="108" t="e">
        <f>H58*'CW GHG Inventory (ICLEI)'!$D$35*#REF!</f>
        <v>#REF!</v>
      </c>
      <c r="J58" s="108" t="e">
        <f>I58*'CW GHG Inventory (ICLEI)'!$J$24</f>
        <v>#REF!</v>
      </c>
      <c r="K58" s="109" t="e">
        <f>H58*'CW GHG Inventory (ICLEI)'!$D$40*'PCAP Impact Calculations'!#REF!</f>
        <v>#REF!</v>
      </c>
      <c r="L58" s="109" t="e">
        <f>K58*'CW GHG Inventory (ICLEI)'!$J$31</f>
        <v>#REF!</v>
      </c>
      <c r="M58" s="192" t="e">
        <f t="shared" si="8"/>
        <v>#REF!</v>
      </c>
      <c r="N58" s="52"/>
      <c r="O58" s="185"/>
    </row>
    <row r="59" spans="1:15" ht="15" hidden="1" customHeight="1">
      <c r="A59" s="386"/>
      <c r="B59" s="392"/>
      <c r="C59" s="103"/>
      <c r="D59" s="104">
        <v>0.2</v>
      </c>
      <c r="E59" s="104"/>
      <c r="F59" s="105" t="s">
        <v>46</v>
      </c>
      <c r="G59" s="106">
        <v>0.06</v>
      </c>
      <c r="H59" s="107">
        <f t="shared" si="10"/>
        <v>1.2E-2</v>
      </c>
      <c r="I59" s="108" t="e">
        <f>H59*'CW GHG Inventory (ICLEI)'!$D$35*#REF!</f>
        <v>#REF!</v>
      </c>
      <c r="J59" s="108" t="e">
        <f>I59*'CW GHG Inventory (ICLEI)'!$J$24</f>
        <v>#REF!</v>
      </c>
      <c r="K59" s="109" t="e">
        <f>H59*'CW GHG Inventory (ICLEI)'!$D$40*'PCAP Impact Calculations'!#REF!</f>
        <v>#REF!</v>
      </c>
      <c r="L59" s="109" t="e">
        <f>K59*'CW GHG Inventory (ICLEI)'!$J$31</f>
        <v>#REF!</v>
      </c>
      <c r="M59" s="192" t="e">
        <f t="shared" si="8"/>
        <v>#REF!</v>
      </c>
      <c r="N59" s="52"/>
      <c r="O59" s="185"/>
    </row>
    <row r="60" spans="1:15" ht="15" hidden="1" customHeight="1">
      <c r="A60" s="386"/>
      <c r="B60" s="392"/>
      <c r="C60" s="103"/>
      <c r="D60" s="104">
        <v>0.3</v>
      </c>
      <c r="E60" s="104"/>
      <c r="F60" s="105" t="s">
        <v>46</v>
      </c>
      <c r="G60" s="106">
        <v>0.06</v>
      </c>
      <c r="H60" s="107">
        <f t="shared" si="10"/>
        <v>1.7999999999999999E-2</v>
      </c>
      <c r="I60" s="108" t="e">
        <f>H60*'CW GHG Inventory (ICLEI)'!$D$35*#REF!</f>
        <v>#REF!</v>
      </c>
      <c r="J60" s="108" t="e">
        <f>I60*'CW GHG Inventory (ICLEI)'!$J$24</f>
        <v>#REF!</v>
      </c>
      <c r="K60" s="109" t="e">
        <f>H60*'CW GHG Inventory (ICLEI)'!$D$40*'PCAP Impact Calculations'!#REF!</f>
        <v>#REF!</v>
      </c>
      <c r="L60" s="109" t="e">
        <f>K60*'CW GHG Inventory (ICLEI)'!$J$31</f>
        <v>#REF!</v>
      </c>
      <c r="M60" s="192" t="e">
        <f t="shared" si="8"/>
        <v>#REF!</v>
      </c>
      <c r="N60" s="52"/>
      <c r="O60" s="185"/>
    </row>
    <row r="61" spans="1:15" ht="15" hidden="1" customHeight="1">
      <c r="A61" s="191"/>
      <c r="B61" s="384"/>
      <c r="C61" s="48"/>
      <c r="D61" s="91"/>
      <c r="E61" s="91"/>
      <c r="F61" s="49"/>
      <c r="G61" s="42"/>
      <c r="H61" s="43"/>
      <c r="I61" s="95" t="e">
        <f>H61*'CW GHG Inventory (ICLEI)'!$D$35*#REF!</f>
        <v>#REF!</v>
      </c>
      <c r="J61" s="95" t="e">
        <f>I61*'CW GHG Inventory (ICLEI)'!$J$24</f>
        <v>#REF!</v>
      </c>
      <c r="K61" s="81" t="e">
        <f>H61*'CW GHG Inventory (ICLEI)'!$D$40*'PCAP Impact Calculations'!#REF!</f>
        <v>#REF!</v>
      </c>
      <c r="L61" s="81" t="e">
        <f>K61*'CW GHG Inventory (ICLEI)'!$J$31</f>
        <v>#REF!</v>
      </c>
      <c r="M61" s="51" t="e">
        <f t="shared" si="8"/>
        <v>#REF!</v>
      </c>
      <c r="N61" s="52"/>
      <c r="O61" s="194"/>
    </row>
    <row r="62" spans="1:15" ht="15" hidden="1" customHeight="1">
      <c r="A62" s="191"/>
      <c r="B62" s="384"/>
      <c r="C62" s="48"/>
      <c r="D62" s="91"/>
      <c r="E62" s="91"/>
      <c r="F62" s="49"/>
      <c r="G62" s="42"/>
      <c r="H62" s="43"/>
      <c r="I62" s="95"/>
      <c r="J62" s="95"/>
      <c r="K62" s="81"/>
      <c r="L62" s="81"/>
      <c r="M62" s="51">
        <f t="shared" si="8"/>
        <v>0</v>
      </c>
      <c r="N62" s="52"/>
      <c r="O62" s="194"/>
    </row>
    <row r="63" spans="1:15" ht="15" hidden="1" customHeight="1">
      <c r="A63" s="191"/>
      <c r="B63" s="384"/>
      <c r="C63" s="48"/>
      <c r="D63" s="91"/>
      <c r="E63" s="91"/>
      <c r="F63" s="49"/>
      <c r="G63" s="42"/>
      <c r="H63" s="43"/>
      <c r="I63" s="95"/>
      <c r="J63" s="95"/>
      <c r="K63" s="81"/>
      <c r="L63" s="81"/>
      <c r="M63" s="51">
        <f t="shared" si="8"/>
        <v>0</v>
      </c>
      <c r="N63" s="52"/>
      <c r="O63" s="194"/>
    </row>
    <row r="64" spans="1:15" ht="41.5" hidden="1" customHeight="1">
      <c r="A64" s="386" t="s">
        <v>124</v>
      </c>
      <c r="B64" s="384" t="s">
        <v>125</v>
      </c>
      <c r="C64" s="384"/>
      <c r="D64" s="177">
        <v>0.1</v>
      </c>
      <c r="E64" s="178">
        <f>D64*'County Units and Area Data'!$G$12</f>
        <v>12116.2</v>
      </c>
      <c r="F64" s="49" t="s">
        <v>54</v>
      </c>
      <c r="G64" s="101">
        <v>0.04</v>
      </c>
      <c r="H64" s="43">
        <f>G64*D64</f>
        <v>4.0000000000000001E-3</v>
      </c>
      <c r="I64" s="95">
        <f>H64*'CW GHG Inventory (ICLEI)'!$D$35</f>
        <v>124567.85870000001</v>
      </c>
      <c r="J64" s="95">
        <f>I64*'CW GHG Inventory (ICLEI)'!$J$24</f>
        <v>37766.387831656029</v>
      </c>
      <c r="K64" s="81"/>
      <c r="L64" s="81"/>
      <c r="M64" s="51">
        <f>SUM(J64,L64)</f>
        <v>37766.387831656029</v>
      </c>
      <c r="N64" s="52"/>
      <c r="O64" s="195" t="s">
        <v>126</v>
      </c>
    </row>
    <row r="65" spans="1:15" ht="14.5" hidden="1">
      <c r="A65" s="386"/>
      <c r="B65" s="384"/>
      <c r="C65" s="384"/>
      <c r="D65" s="177">
        <v>0.2</v>
      </c>
      <c r="E65" s="178">
        <f>D65*'County Units and Area Data'!$G$12</f>
        <v>24232.400000000001</v>
      </c>
      <c r="F65" s="49" t="s">
        <v>54</v>
      </c>
      <c r="G65" s="101">
        <f>G64</f>
        <v>0.04</v>
      </c>
      <c r="H65" s="43">
        <f>G65*D65</f>
        <v>8.0000000000000002E-3</v>
      </c>
      <c r="I65" s="95">
        <f>H65*'CW GHG Inventory (ICLEI)'!$D$35</f>
        <v>249135.71740000002</v>
      </c>
      <c r="J65" s="95">
        <f>I65*'CW GHG Inventory (ICLEI)'!$J$24</f>
        <v>75532.775663312059</v>
      </c>
      <c r="K65" s="81"/>
      <c r="L65" s="81"/>
      <c r="M65" s="51">
        <f>SUM(J65,L65)</f>
        <v>75532.775663312059</v>
      </c>
      <c r="N65" s="52"/>
      <c r="O65" s="195"/>
    </row>
    <row r="66" spans="1:15" ht="14.5" hidden="1">
      <c r="A66" s="387"/>
      <c r="B66" s="385"/>
      <c r="C66" s="385"/>
      <c r="D66" s="266">
        <v>0.3</v>
      </c>
      <c r="E66" s="267">
        <f>D66*'County Units and Area Data'!$G$12</f>
        <v>36348.6</v>
      </c>
      <c r="F66" s="268" t="s">
        <v>54</v>
      </c>
      <c r="G66" s="290">
        <f>G64</f>
        <v>0.04</v>
      </c>
      <c r="H66" s="45">
        <f>G66*D66</f>
        <v>1.2E-2</v>
      </c>
      <c r="I66" s="270">
        <f>H66*'CW GHG Inventory (ICLEI)'!$D$35</f>
        <v>373703.57610000001</v>
      </c>
      <c r="J66" s="270">
        <f>I66*'CW GHG Inventory (ICLEI)'!$J$24</f>
        <v>113299.16349496809</v>
      </c>
      <c r="K66" s="82"/>
      <c r="L66" s="82"/>
      <c r="M66" s="53">
        <f>SUM(J66,L66)</f>
        <v>113299.16349496809</v>
      </c>
      <c r="N66" s="73"/>
      <c r="O66" s="291"/>
    </row>
    <row r="67" spans="1:15" ht="14.5">
      <c r="A67" s="389" t="s">
        <v>127</v>
      </c>
      <c r="B67" s="390"/>
      <c r="C67" s="390"/>
      <c r="D67" s="390"/>
      <c r="E67" s="390"/>
      <c r="F67" s="390"/>
      <c r="G67" s="390"/>
      <c r="H67" s="390"/>
      <c r="I67" s="390"/>
      <c r="J67" s="390"/>
      <c r="K67" s="390"/>
      <c r="L67" s="390"/>
      <c r="M67" s="390"/>
      <c r="N67" s="390"/>
      <c r="O67" s="391"/>
    </row>
    <row r="68" spans="1:15" ht="47.25" customHeight="1">
      <c r="A68" s="172" t="s">
        <v>128</v>
      </c>
      <c r="B68" s="292" t="s">
        <v>129</v>
      </c>
      <c r="C68" s="295" t="s">
        <v>130</v>
      </c>
      <c r="D68" s="311"/>
      <c r="E68" s="312"/>
      <c r="F68" s="313" t="s">
        <v>54</v>
      </c>
      <c r="G68" s="314"/>
      <c r="H68" s="315"/>
      <c r="I68" s="316">
        <f>N68*1450</f>
        <v>2900</v>
      </c>
      <c r="J68" s="316">
        <f>I68*'CW GHG Inventory (ICLEI)'!$J$24</f>
        <v>879.21977510722422</v>
      </c>
      <c r="K68" s="317"/>
      <c r="L68" s="317"/>
      <c r="M68" s="293">
        <f>SUM(J68,L68)</f>
        <v>879.21977510722422</v>
      </c>
      <c r="N68" s="293">
        <v>2</v>
      </c>
      <c r="O68" s="294"/>
    </row>
    <row r="69" spans="1:15" ht="14.5">
      <c r="A69" s="381"/>
      <c r="B69" s="382"/>
      <c r="C69" s="382"/>
      <c r="D69" s="382"/>
      <c r="E69" s="382"/>
      <c r="F69" s="382"/>
      <c r="G69" s="382"/>
      <c r="H69" s="382"/>
      <c r="I69" s="382"/>
      <c r="J69" s="382"/>
      <c r="K69" s="382"/>
      <c r="L69" s="382"/>
      <c r="M69" s="382"/>
      <c r="N69" s="382"/>
      <c r="O69" s="383"/>
    </row>
    <row r="70" spans="1:15" ht="14.5">
      <c r="A70" t="s">
        <v>131</v>
      </c>
      <c r="B70" s="3" t="s">
        <v>132</v>
      </c>
    </row>
  </sheetData>
  <mergeCells count="62">
    <mergeCell ref="A69:O69"/>
    <mergeCell ref="C64:C66"/>
    <mergeCell ref="A64:A66"/>
    <mergeCell ref="B64:B66"/>
    <mergeCell ref="B49:B51"/>
    <mergeCell ref="B61:B63"/>
    <mergeCell ref="A67:O67"/>
    <mergeCell ref="A58:A60"/>
    <mergeCell ref="B58:B60"/>
    <mergeCell ref="B52:B54"/>
    <mergeCell ref="B55:B57"/>
    <mergeCell ref="A33:A35"/>
    <mergeCell ref="C33:C35"/>
    <mergeCell ref="O33:O35"/>
    <mergeCell ref="C37:C39"/>
    <mergeCell ref="B37:B39"/>
    <mergeCell ref="B33:B35"/>
    <mergeCell ref="A46:A48"/>
    <mergeCell ref="A49:A51"/>
    <mergeCell ref="A37:A39"/>
    <mergeCell ref="A36:O36"/>
    <mergeCell ref="O40:O42"/>
    <mergeCell ref="C40:C42"/>
    <mergeCell ref="C46:C48"/>
    <mergeCell ref="C49:C51"/>
    <mergeCell ref="A40:A42"/>
    <mergeCell ref="A43:A45"/>
    <mergeCell ref="C43:C45"/>
    <mergeCell ref="B40:B42"/>
    <mergeCell ref="B43:B45"/>
    <mergeCell ref="B46:B48"/>
    <mergeCell ref="N30:N32"/>
    <mergeCell ref="C18:C20"/>
    <mergeCell ref="C30:C32"/>
    <mergeCell ref="C27:C29"/>
    <mergeCell ref="C24:C26"/>
    <mergeCell ref="O22:O23"/>
    <mergeCell ref="O19:O20"/>
    <mergeCell ref="B12:B14"/>
    <mergeCell ref="C21:C23"/>
    <mergeCell ref="I2:J2"/>
    <mergeCell ref="I3:J3"/>
    <mergeCell ref="C15:C17"/>
    <mergeCell ref="C9:C11"/>
    <mergeCell ref="C12:C14"/>
    <mergeCell ref="C6:C8"/>
    <mergeCell ref="B9:B11"/>
    <mergeCell ref="B21:B23"/>
    <mergeCell ref="A27:A29"/>
    <mergeCell ref="A6:A8"/>
    <mergeCell ref="A21:A23"/>
    <mergeCell ref="A15:A20"/>
    <mergeCell ref="B30:B32"/>
    <mergeCell ref="A9:A11"/>
    <mergeCell ref="A24:A26"/>
    <mergeCell ref="A12:A14"/>
    <mergeCell ref="B15:B17"/>
    <mergeCell ref="B18:B20"/>
    <mergeCell ref="B27:B29"/>
    <mergeCell ref="B6:B8"/>
    <mergeCell ref="B24:B26"/>
    <mergeCell ref="A30:A32"/>
  </mergeCells>
  <dataValidations count="3">
    <dataValidation type="list" allowBlank="1" showInputMessage="1" showErrorMessage="1" sqref="F37:F66 F6:F35 F68" xr:uid="{2975A958-AAA9-4CE9-B936-02B77DDF4FF7}">
      <formula1>"Electricity, Natural Gas, Total GHG, Other"</formula1>
    </dataValidation>
    <dataValidation type="list" allowBlank="1" showInputMessage="1" showErrorMessage="1" sqref="D52:E66 D37:D51 D6:D35 D68:E68" xr:uid="{4933221C-4380-495B-AA23-4F52382BBBF1}">
      <formula1>"10%, 20%, 30%, 40%, 50%, 60%, 70%, 80%, 90%, 100%"</formula1>
    </dataValidation>
    <dataValidation allowBlank="1" showInputMessage="1" showErrorMessage="1" sqref="E64:E66 E37:E51 E6:E35 E68" xr:uid="{4E32E4D0-5BDC-4E6A-85BD-AC275C616F0B}"/>
  </dataValidations>
  <hyperlinks>
    <hyperlink ref="P42" r:id="rId1" location=":~:text=Palm%20Beach%20County%20adopted%20the,and%20%E2%80%9Cspecific%20action%20items%E2%80%9D." xr:uid="{17ADBD8D-175D-4449-A130-915F9609FCB3}"/>
    <hyperlink ref="P41" r:id="rId2" xr:uid="{96289AB7-A020-4CE3-B68D-A4265D336374}"/>
    <hyperlink ref="P40" r:id="rId3" xr:uid="{8C3ED1C7-9BA5-4E60-9445-8AB5A301B6CD}"/>
    <hyperlink ref="P46" r:id="rId4" xr:uid="{D84C74EB-09C6-4B0A-961D-CA034E08752F}"/>
    <hyperlink ref="P47" r:id="rId5" xr:uid="{9D0C1BAF-989D-4694-A397-81B5B7CD9814}"/>
    <hyperlink ref="B70" r:id="rId6" xr:uid="{2ADF107C-D668-42A4-B37C-327F74AAD01A}"/>
    <hyperlink ref="O50" r:id="rId7" xr:uid="{7148E28E-F278-4B47-B3B8-9BFA0E9EE389}"/>
    <hyperlink ref="O21" r:id="rId8" xr:uid="{2E8AE206-9F4B-47B8-A654-D4D445E069A6}"/>
    <hyperlink ref="O16" r:id="rId9" xr:uid="{80CC13EA-76BB-4FD6-ABF2-800E431455D6}"/>
    <hyperlink ref="O13" r:id="rId10" location=":~:text=Appliances%2C%20electronics%2C%20lighting%20Space%20heating%20More%20than%20a,Florida%20households%20is%20for%20appliances%2C%20electronics%2C%20and%20lighting." xr:uid="{665B27BA-AAEB-4F2F-8B8E-4FFDB0EE9512}"/>
    <hyperlink ref="O27" r:id="rId11" xr:uid="{B0FEA49D-02B5-469E-8C14-A92D1E55D944}"/>
    <hyperlink ref="O14" r:id="rId12" xr:uid="{1B24003F-94AA-4B1B-823F-3069A19BC623}"/>
    <hyperlink ref="O7" r:id="rId13" xr:uid="{439EB498-EDDF-4897-B87A-F6C63480129B}"/>
    <hyperlink ref="O30" r:id="rId14" xr:uid="{214F4317-06AF-4B41-86A8-50C276E7B647}"/>
    <hyperlink ref="O18" r:id="rId15" xr:uid="{7ACD9252-ACE8-46B0-BC6D-8A3ED098E65E}"/>
    <hyperlink ref="O26" r:id="rId16" xr:uid="{65427134-6393-435D-A272-45F1B0D4FFB3}"/>
    <hyperlink ref="O46" r:id="rId17" xr:uid="{3F1F3B5B-2C21-445A-A35D-D77DA826E1D8}"/>
    <hyperlink ref="O43" r:id="rId18" display="https://www.fpl.com/business/save/programs/lighting.html" xr:uid="{07E9228E-765F-46E0-9F2E-8B6585A92ADA}"/>
    <hyperlink ref="O64" r:id="rId19" display="https://betterbuildingssolutioncenter.energy.gov/sites/default/files/DLC_Advanced-Lighting-Controls_Final-Report_PNNL %281%29.pdf" xr:uid="{FBDF9908-443D-468D-876B-FAD934F01A38}"/>
    <hyperlink ref="O37" r:id="rId20" xr:uid="{4D18B857-6E43-4800-9E03-622A17AE136F}"/>
    <hyperlink ref="O24" r:id="rId21" xr:uid="{3A9B4BB8-CAB0-4DC9-A331-97969955B95C}"/>
  </hyperlinks>
  <pageMargins left="0.7" right="0.7" top="0.75" bottom="0.75" header="0.3" footer="0.3"/>
  <legacyDrawing r:id="rId2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BFD92-7416-4D92-8E65-37E62514E604}">
  <dimension ref="B3:N62"/>
  <sheetViews>
    <sheetView topLeftCell="G1" workbookViewId="0">
      <selection activeCell="J31" sqref="J31"/>
    </sheetView>
  </sheetViews>
  <sheetFormatPr defaultColWidth="8.7265625" defaultRowHeight="14.5"/>
  <cols>
    <col min="1" max="1" width="2.81640625" customWidth="1"/>
    <col min="2" max="2" width="26.26953125" customWidth="1"/>
    <col min="3" max="5" width="15.7265625" customWidth="1"/>
    <col min="6" max="6" width="18.1796875" customWidth="1"/>
    <col min="7" max="7" width="15.54296875" customWidth="1"/>
    <col min="8" max="8" width="15.81640625" customWidth="1"/>
    <col min="9" max="9" width="20.453125" customWidth="1"/>
    <col min="10" max="10" width="16.7265625" customWidth="1"/>
    <col min="11" max="11" width="10.7265625" customWidth="1"/>
    <col min="12" max="12" width="11.26953125" customWidth="1"/>
    <col min="13" max="13" width="12.7265625" customWidth="1"/>
    <col min="14" max="14" width="13.81640625" customWidth="1"/>
  </cols>
  <sheetData>
    <row r="3" spans="2:13" ht="15.5">
      <c r="B3" s="8" t="s">
        <v>133</v>
      </c>
      <c r="C3" s="9"/>
      <c r="D3" s="9"/>
      <c r="E3" s="9"/>
      <c r="F3" s="9"/>
      <c r="G3" s="57"/>
    </row>
    <row r="4" spans="2:13">
      <c r="B4" s="10" t="s">
        <v>134</v>
      </c>
      <c r="C4" s="10" t="s">
        <v>135</v>
      </c>
      <c r="D4" s="10" t="s">
        <v>136</v>
      </c>
      <c r="E4" s="10" t="s">
        <v>137</v>
      </c>
      <c r="F4" s="10" t="s">
        <v>138</v>
      </c>
      <c r="H4" t="s">
        <v>139</v>
      </c>
    </row>
    <row r="5" spans="2:13" ht="13.15" customHeight="1">
      <c r="B5" s="1" t="s">
        <v>140</v>
      </c>
      <c r="C5" s="1" t="s">
        <v>54</v>
      </c>
      <c r="D5" s="11">
        <v>8967971425</v>
      </c>
      <c r="E5" s="1" t="s">
        <v>141</v>
      </c>
      <c r="F5" s="15">
        <v>2718903</v>
      </c>
      <c r="G5" s="56"/>
      <c r="H5" s="160" t="s">
        <v>142</v>
      </c>
      <c r="I5" s="10" t="s">
        <v>135</v>
      </c>
      <c r="J5" s="10" t="s">
        <v>136</v>
      </c>
      <c r="K5" s="10" t="s">
        <v>137</v>
      </c>
      <c r="L5" s="10" t="s">
        <v>138</v>
      </c>
      <c r="M5" s="10" t="s">
        <v>143</v>
      </c>
    </row>
    <row r="6" spans="2:13" ht="13.15" customHeight="1">
      <c r="B6" s="1" t="s">
        <v>140</v>
      </c>
      <c r="C6" s="1" t="s">
        <v>54</v>
      </c>
      <c r="D6" s="11">
        <v>23557530</v>
      </c>
      <c r="E6" s="1" t="s">
        <v>144</v>
      </c>
      <c r="F6" s="15">
        <v>7142154</v>
      </c>
      <c r="G6" s="56"/>
      <c r="H6" s="1" t="s">
        <v>145</v>
      </c>
      <c r="I6" s="1" t="s">
        <v>54</v>
      </c>
      <c r="J6" s="11">
        <f>7842614838/1000</f>
        <v>7842614.8380000005</v>
      </c>
      <c r="K6" s="1" t="s">
        <v>144</v>
      </c>
      <c r="L6" s="15">
        <f>J6*$J$24</f>
        <v>2377717.949696186</v>
      </c>
      <c r="M6" s="154">
        <f>SUM(L6:L9)</f>
        <v>2463155.4958739621</v>
      </c>
    </row>
    <row r="7" spans="2:13" ht="13.15" customHeight="1">
      <c r="B7" s="1" t="s">
        <v>140</v>
      </c>
      <c r="C7" s="1" t="s">
        <v>146</v>
      </c>
      <c r="D7" s="11">
        <v>30602593</v>
      </c>
      <c r="E7" s="1" t="s">
        <v>147</v>
      </c>
      <c r="F7" s="15">
        <v>162764</v>
      </c>
      <c r="G7" s="56"/>
      <c r="I7" t="s">
        <v>146</v>
      </c>
      <c r="J7" s="4">
        <v>9160423</v>
      </c>
      <c r="K7" t="s">
        <v>147</v>
      </c>
      <c r="L7" s="65">
        <f>J7*$J$26</f>
        <v>48721.070725313133</v>
      </c>
      <c r="M7" s="154"/>
    </row>
    <row r="8" spans="2:13" ht="13.15" customHeight="1">
      <c r="B8" s="1" t="s">
        <v>140</v>
      </c>
      <c r="C8" s="1" t="s">
        <v>148</v>
      </c>
      <c r="D8" s="11">
        <v>1858642</v>
      </c>
      <c r="E8" s="1" t="s">
        <v>149</v>
      </c>
      <c r="F8" s="15">
        <v>115345</v>
      </c>
      <c r="I8" s="1" t="s">
        <v>150</v>
      </c>
      <c r="J8" s="4">
        <v>9216</v>
      </c>
      <c r="K8" t="s">
        <v>151</v>
      </c>
      <c r="L8" s="65">
        <f>J8*$J$28</f>
        <v>686.19093337114737</v>
      </c>
      <c r="M8" s="154"/>
    </row>
    <row r="9" spans="2:13" ht="13.15" customHeight="1">
      <c r="B9" s="1" t="s">
        <v>140</v>
      </c>
      <c r="C9" s="1" t="s">
        <v>150</v>
      </c>
      <c r="D9" s="11">
        <v>29503</v>
      </c>
      <c r="E9" s="1" t="s">
        <v>149</v>
      </c>
      <c r="F9" s="15">
        <v>2197</v>
      </c>
      <c r="I9" t="s">
        <v>152</v>
      </c>
      <c r="J9" s="4">
        <v>580581</v>
      </c>
      <c r="K9" t="s">
        <v>151</v>
      </c>
      <c r="L9" s="65">
        <f>J9*$J$29</f>
        <v>36030.284519092274</v>
      </c>
      <c r="M9" s="154"/>
    </row>
    <row r="10" spans="2:13" ht="13.15" customHeight="1">
      <c r="B10" s="1" t="s">
        <v>140</v>
      </c>
      <c r="C10" s="1" t="s">
        <v>153</v>
      </c>
      <c r="D10" s="1"/>
      <c r="E10" s="1"/>
      <c r="F10" s="15">
        <v>1</v>
      </c>
      <c r="H10" s="1" t="s">
        <v>154</v>
      </c>
      <c r="I10" s="1" t="s">
        <v>54</v>
      </c>
      <c r="J10" s="11">
        <v>14523149</v>
      </c>
      <c r="K10" s="1" t="s">
        <v>144</v>
      </c>
      <c r="L10" s="15">
        <f>J10*$J$24</f>
        <v>4403117.1715961061</v>
      </c>
      <c r="M10" s="154">
        <f>SUM(L10:L13)</f>
        <v>4544613.7862295918</v>
      </c>
    </row>
    <row r="11" spans="2:13" ht="13.15" customHeight="1">
      <c r="B11" s="12" t="s">
        <v>155</v>
      </c>
      <c r="C11" s="13"/>
      <c r="D11" s="13"/>
      <c r="E11" s="13"/>
      <c r="F11" s="14">
        <f>SUM(F5:F10)</f>
        <v>10141364</v>
      </c>
      <c r="I11" t="s">
        <v>146</v>
      </c>
      <c r="J11" s="4">
        <v>16929371</v>
      </c>
      <c r="K11" t="s">
        <v>147</v>
      </c>
      <c r="L11" s="65">
        <f>J11*$J$26</f>
        <v>90041.37492625232</v>
      </c>
      <c r="M11" s="154"/>
    </row>
    <row r="12" spans="2:13" ht="13.15" customHeight="1">
      <c r="B12" s="1" t="s">
        <v>156</v>
      </c>
      <c r="C12" s="1" t="s">
        <v>54</v>
      </c>
      <c r="D12" s="11">
        <v>8938494675</v>
      </c>
      <c r="E12" s="1" t="s">
        <v>141</v>
      </c>
      <c r="F12" s="15">
        <v>2709966</v>
      </c>
      <c r="G12" s="63"/>
      <c r="I12" s="1" t="s">
        <v>150</v>
      </c>
      <c r="J12" s="4">
        <v>12915</v>
      </c>
      <c r="K12" t="s">
        <v>151</v>
      </c>
      <c r="L12" s="65">
        <f>J12*$J$28</f>
        <v>961.60545838632459</v>
      </c>
      <c r="M12" s="154"/>
    </row>
    <row r="13" spans="2:13" ht="13.15" customHeight="1">
      <c r="B13" s="1" t="s">
        <v>156</v>
      </c>
      <c r="C13" s="1" t="s">
        <v>54</v>
      </c>
      <c r="D13" s="11">
        <v>22203470</v>
      </c>
      <c r="E13" s="1" t="s">
        <v>144</v>
      </c>
      <c r="F13" s="15">
        <v>6731631</v>
      </c>
      <c r="G13" s="62"/>
      <c r="I13" t="s">
        <v>152</v>
      </c>
      <c r="J13" s="4">
        <v>813639</v>
      </c>
      <c r="K13" t="s">
        <v>151</v>
      </c>
      <c r="L13" s="65">
        <f>J13*$J$29</f>
        <v>50493.634248846793</v>
      </c>
      <c r="M13" s="154"/>
    </row>
    <row r="14" spans="2:13" ht="13.15" customHeight="1">
      <c r="B14" s="1" t="s">
        <v>156</v>
      </c>
      <c r="C14" s="1" t="s">
        <v>146</v>
      </c>
      <c r="D14" s="11">
        <v>141557012</v>
      </c>
      <c r="E14" s="1" t="s">
        <v>147</v>
      </c>
      <c r="F14" s="15">
        <v>752892</v>
      </c>
      <c r="H14" s="1" t="s">
        <v>157</v>
      </c>
      <c r="I14" s="1" t="s">
        <v>54</v>
      </c>
      <c r="J14" s="11">
        <v>796537</v>
      </c>
      <c r="K14" s="1" t="s">
        <v>144</v>
      </c>
      <c r="L14" s="15">
        <f>J14*$J$24</f>
        <v>241493.4765533045</v>
      </c>
      <c r="M14" s="154">
        <f>SUM(L14:L16)</f>
        <v>242938.30449433337</v>
      </c>
    </row>
    <row r="15" spans="2:13" ht="13.15" customHeight="1">
      <c r="B15" s="1" t="s">
        <v>156</v>
      </c>
      <c r="C15" s="1" t="s">
        <v>148</v>
      </c>
      <c r="D15" s="11">
        <v>1918996</v>
      </c>
      <c r="E15" s="1" t="s">
        <v>149</v>
      </c>
      <c r="F15" s="15">
        <v>119091</v>
      </c>
      <c r="I15" s="1" t="s">
        <v>150</v>
      </c>
      <c r="J15" s="4">
        <v>363</v>
      </c>
      <c r="K15" t="s">
        <v>151</v>
      </c>
      <c r="L15" s="65">
        <f>J15*$J$28</f>
        <v>27.027702779267198</v>
      </c>
      <c r="M15" s="154"/>
    </row>
    <row r="16" spans="2:13" ht="13.15" customHeight="1">
      <c r="B16" s="1" t="s">
        <v>156</v>
      </c>
      <c r="C16" s="1" t="s">
        <v>158</v>
      </c>
      <c r="D16" s="11">
        <v>6669680</v>
      </c>
      <c r="E16" s="1" t="s">
        <v>149</v>
      </c>
      <c r="F16" s="15">
        <v>471851</v>
      </c>
      <c r="I16" t="s">
        <v>152</v>
      </c>
      <c r="J16" s="4">
        <v>22846</v>
      </c>
      <c r="K16" t="s">
        <v>151</v>
      </c>
      <c r="L16" s="65">
        <f>J16*$J$29</f>
        <v>1417.8002382495847</v>
      </c>
      <c r="M16" s="154"/>
    </row>
    <row r="17" spans="2:14" ht="13.15" customHeight="1">
      <c r="B17" s="1" t="s">
        <v>156</v>
      </c>
      <c r="C17" s="1" t="s">
        <v>150</v>
      </c>
      <c r="D17" s="11">
        <v>3159322</v>
      </c>
      <c r="E17" s="1" t="s">
        <v>149</v>
      </c>
      <c r="F17" s="15">
        <v>235232</v>
      </c>
      <c r="H17" s="1" t="s">
        <v>159</v>
      </c>
      <c r="I17" s="1" t="s">
        <v>54</v>
      </c>
      <c r="J17" s="11">
        <v>9363201</v>
      </c>
      <c r="K17" s="1" t="s">
        <v>144</v>
      </c>
      <c r="L17" s="15">
        <f>J17*$J$24</f>
        <v>2838728.0956909438</v>
      </c>
      <c r="M17" s="154">
        <f>SUM(L17:L20)</f>
        <v>2890655.7243865617</v>
      </c>
    </row>
    <row r="18" spans="2:14" ht="13.15" customHeight="1">
      <c r="B18" s="1" t="s">
        <v>156</v>
      </c>
      <c r="C18" s="1" t="s">
        <v>153</v>
      </c>
      <c r="D18" s="1"/>
      <c r="E18" s="1"/>
      <c r="F18" s="15">
        <v>-2</v>
      </c>
      <c r="I18" t="s">
        <v>146</v>
      </c>
      <c r="J18" s="4">
        <v>4512799</v>
      </c>
      <c r="K18" t="s">
        <v>147</v>
      </c>
      <c r="L18" s="65">
        <f>J18*$J$26</f>
        <v>24001.991965668221</v>
      </c>
      <c r="M18" s="154"/>
    </row>
    <row r="19" spans="2:14" ht="13.15" customHeight="1">
      <c r="B19" s="12" t="s">
        <v>160</v>
      </c>
      <c r="C19" s="13"/>
      <c r="D19" s="13"/>
      <c r="E19" s="13"/>
      <c r="F19" s="14">
        <f>SUM(F12:F18)</f>
        <v>11020661</v>
      </c>
      <c r="I19" s="1" t="s">
        <v>150</v>
      </c>
      <c r="J19" s="4">
        <v>7009</v>
      </c>
      <c r="K19" t="s">
        <v>151</v>
      </c>
      <c r="L19" s="65">
        <f>J19*$J$28</f>
        <v>521.86547873246218</v>
      </c>
      <c r="M19" s="154"/>
    </row>
    <row r="20" spans="2:14" ht="13.15" customHeight="1">
      <c r="B20" s="16" t="s">
        <v>161</v>
      </c>
      <c r="I20" t="s">
        <v>152</v>
      </c>
      <c r="J20" s="4">
        <v>441576</v>
      </c>
      <c r="K20" t="s">
        <v>151</v>
      </c>
      <c r="L20" s="65">
        <f>J20*$J$29</f>
        <v>27403.771251216782</v>
      </c>
      <c r="M20" s="154"/>
    </row>
    <row r="21" spans="2:14" ht="13.15" customHeight="1">
      <c r="M21" s="56">
        <f>SUM(L6:L20)</f>
        <v>10141363.310984448</v>
      </c>
      <c r="N21" t="s">
        <v>162</v>
      </c>
    </row>
    <row r="22" spans="2:14" ht="13.15" customHeight="1">
      <c r="B22" t="s">
        <v>163</v>
      </c>
    </row>
    <row r="23" spans="2:14" ht="13.15" customHeight="1">
      <c r="B23" s="10" t="s">
        <v>142</v>
      </c>
      <c r="C23" s="10" t="s">
        <v>135</v>
      </c>
      <c r="D23" s="10" t="s">
        <v>136</v>
      </c>
      <c r="E23" s="10" t="s">
        <v>137</v>
      </c>
      <c r="F23" s="10" t="s">
        <v>138</v>
      </c>
      <c r="I23" s="10" t="s">
        <v>164</v>
      </c>
      <c r="J23" s="10"/>
      <c r="K23" s="10"/>
    </row>
    <row r="24" spans="2:14" ht="13.15" customHeight="1">
      <c r="C24" s="1" t="s">
        <v>54</v>
      </c>
      <c r="D24" s="4">
        <f>SUM(J6,J10,J14,J17)</f>
        <v>32525501.838</v>
      </c>
      <c r="E24" t="s">
        <v>144</v>
      </c>
      <c r="F24" s="66">
        <f>D24*J24</f>
        <v>9861056.6935365405</v>
      </c>
      <c r="I24" s="1" t="s">
        <v>54</v>
      </c>
      <c r="J24" s="61">
        <f>(F13/D13)</f>
        <v>0.30317923279559456</v>
      </c>
      <c r="K24" t="s">
        <v>165</v>
      </c>
    </row>
    <row r="25" spans="2:14" ht="13.15" customHeight="1">
      <c r="C25" s="158" t="s">
        <v>54</v>
      </c>
      <c r="D25" s="159">
        <f>D24*3.412142</f>
        <v>110981630.89251699</v>
      </c>
      <c r="E25" s="156" t="s">
        <v>149</v>
      </c>
      <c r="F25" s="66"/>
      <c r="G25" t="s">
        <v>166</v>
      </c>
      <c r="I25" s="1" t="s">
        <v>54</v>
      </c>
      <c r="J25" s="98">
        <f>J24/3.412142</f>
        <v>8.8853052655954695E-2</v>
      </c>
      <c r="K25" t="s">
        <v>167</v>
      </c>
    </row>
    <row r="26" spans="2:14" ht="13.15" customHeight="1">
      <c r="C26" s="1" t="s">
        <v>146</v>
      </c>
      <c r="D26" s="4">
        <f>SUM(J7,J11,J18)/10</f>
        <v>3060259.3</v>
      </c>
      <c r="E26" t="s">
        <v>149</v>
      </c>
      <c r="F26" s="79">
        <f>D26*J27</f>
        <v>162764.43761723369</v>
      </c>
      <c r="G26" s="97">
        <f>D26/$D$29</f>
        <v>0.61843356251226278</v>
      </c>
      <c r="I26" t="s">
        <v>146</v>
      </c>
      <c r="J26" s="80">
        <f>(F14/D14)</f>
        <v>5.3186485739046257E-3</v>
      </c>
      <c r="K26" t="s">
        <v>168</v>
      </c>
    </row>
    <row r="27" spans="2:14" ht="13.15" customHeight="1">
      <c r="C27" t="s">
        <v>152</v>
      </c>
      <c r="D27" s="4">
        <f>SUM(J9,J13,J16,J20)</f>
        <v>1858642</v>
      </c>
      <c r="E27" t="s">
        <v>149</v>
      </c>
      <c r="F27" s="79">
        <f>D27*J29</f>
        <v>115345.49025740543</v>
      </c>
      <c r="G27" s="97">
        <f>D27/$D$29</f>
        <v>0.37560431349556461</v>
      </c>
      <c r="I27" t="s">
        <v>146</v>
      </c>
      <c r="J27" s="64">
        <f>(F14*10/D14)</f>
        <v>5.318648573904626E-2</v>
      </c>
      <c r="K27" t="s">
        <v>167</v>
      </c>
    </row>
    <row r="28" spans="2:14" ht="13.15" customHeight="1">
      <c r="C28" s="1" t="s">
        <v>150</v>
      </c>
      <c r="D28" s="4">
        <f>SUM(J8,J12,J15,J19)</f>
        <v>29503</v>
      </c>
      <c r="E28" t="s">
        <v>149</v>
      </c>
      <c r="F28" s="79">
        <f>D28*J28</f>
        <v>2196.6895732692014</v>
      </c>
      <c r="G28" s="97">
        <f>D28/$D$29</f>
        <v>5.9621239921725877E-3</v>
      </c>
      <c r="I28" s="1" t="s">
        <v>150</v>
      </c>
      <c r="J28" s="64">
        <f>(F17/D17)</f>
        <v>7.4456481485584564E-2</v>
      </c>
      <c r="K28" t="s">
        <v>167</v>
      </c>
    </row>
    <row r="29" spans="2:14" ht="13.15" customHeight="1">
      <c r="C29" s="156" t="s">
        <v>169</v>
      </c>
      <c r="D29" s="159">
        <f>SUM(D26:D28)</f>
        <v>4948404.3</v>
      </c>
      <c r="E29" s="156" t="s">
        <v>149</v>
      </c>
      <c r="I29" t="s">
        <v>152</v>
      </c>
      <c r="J29" s="64">
        <f>(F15/D15)</f>
        <v>6.2059014192838338E-2</v>
      </c>
      <c r="K29" t="s">
        <v>167</v>
      </c>
    </row>
    <row r="30" spans="2:14" ht="13.15" customHeight="1">
      <c r="B30" t="s">
        <v>170</v>
      </c>
      <c r="C30" t="s">
        <v>171</v>
      </c>
      <c r="D30" s="56">
        <f>SUM(D25:D28)</f>
        <v>115930035.19251698</v>
      </c>
      <c r="E30" t="s">
        <v>149</v>
      </c>
      <c r="F30" s="66">
        <f>SUM(F24:F29)</f>
        <v>10141363.310984448</v>
      </c>
      <c r="I30" s="99" t="s">
        <v>172</v>
      </c>
      <c r="J30" s="100">
        <f>(J27*G26)+(G27*J29)+(G28*J28)</f>
        <v>5.6645860049856549E-2</v>
      </c>
      <c r="K30" s="99" t="s">
        <v>167</v>
      </c>
    </row>
    <row r="31" spans="2:14" ht="13.15" customHeight="1">
      <c r="D31" s="102"/>
      <c r="I31" s="99" t="s">
        <v>173</v>
      </c>
      <c r="J31" s="100">
        <f>(G37*J27)+(G38*J29)+(G39*J28)</f>
        <v>5.7565451530796029E-2</v>
      </c>
      <c r="K31" s="99" t="s">
        <v>167</v>
      </c>
    </row>
    <row r="32" spans="2:14" ht="13.15" customHeight="1"/>
    <row r="33" spans="2:8" ht="13.15" customHeight="1">
      <c r="B33" t="s">
        <v>174</v>
      </c>
    </row>
    <row r="34" spans="2:8" ht="13.15" customHeight="1">
      <c r="B34" s="10" t="s">
        <v>142</v>
      </c>
      <c r="C34" s="10" t="s">
        <v>135</v>
      </c>
      <c r="D34" s="10" t="s">
        <v>136</v>
      </c>
      <c r="E34" s="10" t="s">
        <v>137</v>
      </c>
      <c r="F34" s="10" t="s">
        <v>138</v>
      </c>
    </row>
    <row r="35" spans="2:8" ht="13.15" customHeight="1">
      <c r="C35" s="1" t="s">
        <v>54</v>
      </c>
      <c r="D35" s="4">
        <f>(D12/1000)+D13</f>
        <v>31141964.675000001</v>
      </c>
      <c r="E35" t="s">
        <v>144</v>
      </c>
      <c r="F35" s="66">
        <f>D35*J24</f>
        <v>9441596.9579140078</v>
      </c>
    </row>
    <row r="36" spans="2:8" ht="13.15" customHeight="1">
      <c r="C36" s="158" t="s">
        <v>54</v>
      </c>
      <c r="D36" s="159">
        <f>D35*3.412142</f>
        <v>106260805.63008384</v>
      </c>
      <c r="E36" s="156" t="s">
        <v>149</v>
      </c>
      <c r="F36" s="66"/>
      <c r="G36" t="s">
        <v>166</v>
      </c>
    </row>
    <row r="37" spans="2:8" ht="13.15" customHeight="1">
      <c r="C37" s="1" t="s">
        <v>146</v>
      </c>
      <c r="D37" s="4">
        <f>D14/10</f>
        <v>14155701.199999999</v>
      </c>
      <c r="E37" t="s">
        <v>149</v>
      </c>
      <c r="F37" s="79">
        <f>D37*J27</f>
        <v>752892</v>
      </c>
      <c r="G37" s="97">
        <f>D37/$D$40</f>
        <v>0.73597208429530947</v>
      </c>
    </row>
    <row r="38" spans="2:8">
      <c r="C38" t="s">
        <v>152</v>
      </c>
      <c r="D38" s="4">
        <f>D15</f>
        <v>1918996</v>
      </c>
      <c r="E38" t="s">
        <v>149</v>
      </c>
      <c r="F38" s="79">
        <f>D38*J29</f>
        <v>119091</v>
      </c>
      <c r="G38" s="97">
        <f>D38/$D$40</f>
        <v>9.9770930872316074E-2</v>
      </c>
    </row>
    <row r="39" spans="2:8">
      <c r="C39" s="1" t="s">
        <v>150</v>
      </c>
      <c r="D39" s="4">
        <f>D17</f>
        <v>3159322</v>
      </c>
      <c r="E39" t="s">
        <v>149</v>
      </c>
      <c r="F39" s="79">
        <f>D39*J28</f>
        <v>235232</v>
      </c>
      <c r="G39" s="97">
        <f>D39/$D$40</f>
        <v>0.1642569848323745</v>
      </c>
    </row>
    <row r="40" spans="2:8">
      <c r="C40" s="156" t="s">
        <v>169</v>
      </c>
      <c r="D40" s="159">
        <f>SUM(D37:D39)</f>
        <v>19234019.199999999</v>
      </c>
      <c r="E40" s="156" t="s">
        <v>149</v>
      </c>
    </row>
    <row r="41" spans="2:8">
      <c r="B41" t="s">
        <v>170</v>
      </c>
      <c r="C41" t="s">
        <v>171</v>
      </c>
      <c r="D41" s="56">
        <f>SUM(D36:D39)</f>
        <v>125494824.83008385</v>
      </c>
      <c r="E41" t="s">
        <v>149</v>
      </c>
      <c r="F41" s="66">
        <f>SUM(F35:F40)</f>
        <v>10548811.957914008</v>
      </c>
    </row>
    <row r="48" spans="2:8">
      <c r="H48" s="102"/>
    </row>
    <row r="50" spans="4:8">
      <c r="H50" s="102"/>
    </row>
    <row r="52" spans="4:8">
      <c r="H52" s="102"/>
    </row>
    <row r="53" spans="4:8" ht="14.5" customHeight="1"/>
    <row r="56" spans="4:8" ht="14.5" customHeight="1"/>
    <row r="62" spans="4:8">
      <c r="D62" s="102"/>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5B588-8214-4EB9-8F1A-BD0573C186A4}">
  <dimension ref="A1:J29"/>
  <sheetViews>
    <sheetView workbookViewId="0">
      <selection activeCell="G12" sqref="G12"/>
    </sheetView>
  </sheetViews>
  <sheetFormatPr defaultRowHeight="15" customHeight="1"/>
  <cols>
    <col min="1" max="1" width="14.7265625" customWidth="1"/>
    <col min="2" max="2" width="15.7265625" customWidth="1"/>
    <col min="3" max="3" width="18.1796875" customWidth="1"/>
    <col min="4" max="10" width="15.7265625" customWidth="1"/>
  </cols>
  <sheetData>
    <row r="1" spans="1:10" ht="15.5">
      <c r="A1" s="124" t="s">
        <v>175</v>
      </c>
      <c r="B1" s="124"/>
      <c r="C1" s="124"/>
      <c r="D1" s="124"/>
      <c r="E1" s="124"/>
      <c r="F1" s="124"/>
      <c r="G1" s="124"/>
      <c r="H1" s="124"/>
      <c r="I1" s="124"/>
      <c r="J1" s="124"/>
    </row>
    <row r="2" spans="1:10" ht="15.5">
      <c r="A2" s="125" t="s">
        <v>176</v>
      </c>
      <c r="B2" s="126" t="s">
        <v>177</v>
      </c>
      <c r="C2" s="126" t="s">
        <v>177</v>
      </c>
      <c r="D2" s="126"/>
      <c r="E2" s="126"/>
      <c r="F2" s="126"/>
      <c r="G2" s="126"/>
      <c r="H2" s="126" t="s">
        <v>177</v>
      </c>
      <c r="I2" s="126" t="s">
        <v>177</v>
      </c>
      <c r="J2" s="127"/>
    </row>
    <row r="3" spans="1:10" ht="29">
      <c r="A3" s="128" t="s">
        <v>178</v>
      </c>
      <c r="B3" s="129" t="s">
        <v>142</v>
      </c>
      <c r="C3" s="129" t="s">
        <v>134</v>
      </c>
      <c r="D3" s="129" t="s">
        <v>179</v>
      </c>
      <c r="E3" s="129" t="s">
        <v>180</v>
      </c>
      <c r="F3" s="130" t="s">
        <v>181</v>
      </c>
      <c r="G3" s="130" t="s">
        <v>182</v>
      </c>
      <c r="H3" s="130" t="s">
        <v>183</v>
      </c>
      <c r="I3" s="130" t="s">
        <v>184</v>
      </c>
      <c r="J3" s="131" t="s">
        <v>185</v>
      </c>
    </row>
    <row r="4" spans="1:10" ht="14.5">
      <c r="A4" s="127" t="s">
        <v>186</v>
      </c>
      <c r="B4" s="127" t="s">
        <v>145</v>
      </c>
      <c r="C4" s="127" t="s">
        <v>187</v>
      </c>
      <c r="D4" s="141">
        <f>B20</f>
        <v>705472</v>
      </c>
      <c r="E4" s="141">
        <f>D4*$C$27</f>
        <v>331314.1592294313</v>
      </c>
      <c r="F4" s="141">
        <f>D4*$C$28</f>
        <v>374157.8407705687</v>
      </c>
      <c r="G4" s="141"/>
      <c r="H4" s="132">
        <v>439585</v>
      </c>
      <c r="I4" s="132">
        <v>132390000</v>
      </c>
      <c r="J4" s="132">
        <f>I4*10.764</f>
        <v>1425045960</v>
      </c>
    </row>
    <row r="5" spans="1:10" ht="14.5">
      <c r="A5" s="133" t="s">
        <v>186</v>
      </c>
      <c r="B5" s="133" t="s">
        <v>145</v>
      </c>
      <c r="C5" s="133" t="s">
        <v>188</v>
      </c>
      <c r="D5" s="142"/>
      <c r="E5" s="142"/>
      <c r="F5" s="142"/>
      <c r="G5" s="134">
        <v>39408</v>
      </c>
      <c r="H5" s="134"/>
      <c r="I5" s="134">
        <v>48164000</v>
      </c>
      <c r="J5" s="134">
        <f t="shared" ref="J5:J11" si="0">I5*10.764</f>
        <v>518437295.99999994</v>
      </c>
    </row>
    <row r="6" spans="1:10" ht="14.5">
      <c r="A6" s="127" t="s">
        <v>186</v>
      </c>
      <c r="B6" s="127" t="s">
        <v>189</v>
      </c>
      <c r="C6" s="127" t="s">
        <v>187</v>
      </c>
      <c r="D6" s="141">
        <f>B23</f>
        <v>568915</v>
      </c>
      <c r="E6" s="141">
        <f>D6*$C$27</f>
        <v>267182.24805238465</v>
      </c>
      <c r="F6" s="141">
        <f>D6*$C$28</f>
        <v>301732.75194761535</v>
      </c>
      <c r="G6" s="141"/>
      <c r="H6" s="132">
        <v>445066</v>
      </c>
      <c r="I6" s="132">
        <v>142112000</v>
      </c>
      <c r="J6" s="132">
        <f t="shared" si="0"/>
        <v>1529693568</v>
      </c>
    </row>
    <row r="7" spans="1:10" ht="14.5">
      <c r="A7" s="133" t="s">
        <v>186</v>
      </c>
      <c r="B7" s="133" t="s">
        <v>189</v>
      </c>
      <c r="C7" s="133" t="s">
        <v>188</v>
      </c>
      <c r="D7" s="142"/>
      <c r="E7" s="142"/>
      <c r="F7" s="142"/>
      <c r="G7" s="134">
        <v>31547</v>
      </c>
      <c r="H7" s="134"/>
      <c r="I7" s="134">
        <v>33152000</v>
      </c>
      <c r="J7" s="134">
        <f t="shared" si="0"/>
        <v>356848128</v>
      </c>
    </row>
    <row r="8" spans="1:10" ht="14.5">
      <c r="A8" s="127" t="s">
        <v>186</v>
      </c>
      <c r="B8" s="127" t="s">
        <v>154</v>
      </c>
      <c r="C8" s="127" t="s">
        <v>187</v>
      </c>
      <c r="D8" s="141">
        <f>B21</f>
        <v>912805</v>
      </c>
      <c r="E8" s="141">
        <f>D8*$C$27</f>
        <v>428684.93875791109</v>
      </c>
      <c r="F8" s="141">
        <f>D8*$C$28</f>
        <v>484120.06124208891</v>
      </c>
      <c r="G8" s="141"/>
      <c r="H8" s="132">
        <v>586128</v>
      </c>
      <c r="I8" s="132">
        <v>158857000</v>
      </c>
      <c r="J8" s="132">
        <f t="shared" si="0"/>
        <v>1709936748</v>
      </c>
    </row>
    <row r="9" spans="1:10" ht="14.5">
      <c r="A9" s="133" t="s">
        <v>186</v>
      </c>
      <c r="B9" s="133" t="s">
        <v>154</v>
      </c>
      <c r="C9" s="133" t="s">
        <v>188</v>
      </c>
      <c r="D9" s="142"/>
      <c r="E9" s="142"/>
      <c r="F9" s="142"/>
      <c r="G9" s="134">
        <v>50207</v>
      </c>
      <c r="H9" s="134"/>
      <c r="I9" s="134">
        <v>70774000</v>
      </c>
      <c r="J9" s="134">
        <f t="shared" si="0"/>
        <v>761811336</v>
      </c>
    </row>
    <row r="10" spans="1:10" ht="14.5">
      <c r="A10" s="127" t="s">
        <v>186</v>
      </c>
      <c r="B10" s="127" t="s">
        <v>157</v>
      </c>
      <c r="C10" s="127" t="s">
        <v>187</v>
      </c>
      <c r="D10" s="141">
        <f>B22</f>
        <v>32839</v>
      </c>
      <c r="E10" s="141">
        <f>D10*$C$27</f>
        <v>15422.335223701712</v>
      </c>
      <c r="F10" s="141">
        <f>D10*$C$28</f>
        <v>17416.664776298287</v>
      </c>
      <c r="G10" s="141"/>
      <c r="H10" s="132">
        <v>58356</v>
      </c>
      <c r="I10" s="132">
        <v>21037000</v>
      </c>
      <c r="J10" s="132">
        <f t="shared" si="0"/>
        <v>226442268</v>
      </c>
    </row>
    <row r="11" spans="1:10" ht="14.5">
      <c r="A11" s="133" t="s">
        <v>186</v>
      </c>
      <c r="B11" s="133" t="s">
        <v>157</v>
      </c>
      <c r="C11" s="133" t="s">
        <v>188</v>
      </c>
      <c r="D11" s="142"/>
      <c r="E11" s="142"/>
      <c r="F11" s="142"/>
      <c r="G11" s="134">
        <v>4199</v>
      </c>
      <c r="H11" s="134"/>
      <c r="I11" s="134">
        <v>2157000</v>
      </c>
      <c r="J11" s="134">
        <f t="shared" si="0"/>
        <v>23217948</v>
      </c>
    </row>
    <row r="12" spans="1:10" ht="14.5">
      <c r="A12" s="144" t="s">
        <v>171</v>
      </c>
      <c r="B12" s="144"/>
      <c r="C12" s="144"/>
      <c r="D12" s="145">
        <f>SUM(D4:D11)</f>
        <v>2220031</v>
      </c>
      <c r="E12" s="145">
        <f>SUM(E4:E10)</f>
        <v>1042603.6812634288</v>
      </c>
      <c r="F12" s="145">
        <f>SUM(F4:F10)</f>
        <v>1177427.3187365711</v>
      </c>
      <c r="G12" s="145">
        <f>SUM(G4:G10)</f>
        <v>121162</v>
      </c>
      <c r="H12" s="146"/>
      <c r="I12" s="146"/>
      <c r="J12" s="146"/>
    </row>
    <row r="13" spans="1:10" ht="14.5">
      <c r="A13" t="s">
        <v>190</v>
      </c>
    </row>
    <row r="15" spans="1:10" ht="14.5">
      <c r="A15" s="127" t="s">
        <v>191</v>
      </c>
      <c r="B15" s="127"/>
      <c r="C15" s="127"/>
      <c r="D15" s="127"/>
      <c r="E15" s="127"/>
      <c r="F15" s="127"/>
      <c r="G15" s="127"/>
      <c r="H15" s="127"/>
      <c r="I15" s="127"/>
      <c r="J15" s="127"/>
    </row>
    <row r="16" spans="1:10" ht="14.5">
      <c r="A16" s="127"/>
      <c r="B16" s="127"/>
      <c r="C16" s="127"/>
      <c r="D16" s="127"/>
      <c r="E16" s="127"/>
      <c r="F16" s="127"/>
      <c r="G16" s="127"/>
      <c r="H16" s="127"/>
      <c r="I16" s="127"/>
      <c r="J16" s="127"/>
    </row>
    <row r="17" spans="1:10" ht="14.5">
      <c r="A17" s="127" t="s">
        <v>192</v>
      </c>
      <c r="B17" s="127"/>
      <c r="C17" s="127"/>
      <c r="D17" s="127"/>
      <c r="E17" s="127"/>
      <c r="F17" s="127"/>
      <c r="G17" s="127"/>
      <c r="H17" s="127"/>
      <c r="I17" s="127"/>
      <c r="J17" s="127"/>
    </row>
    <row r="18" spans="1:10" ht="14.5">
      <c r="A18" s="136" t="s">
        <v>177</v>
      </c>
      <c r="B18" s="143"/>
    </row>
    <row r="19" spans="1:10" ht="16.5">
      <c r="A19" s="137" t="s">
        <v>142</v>
      </c>
      <c r="B19" s="138" t="s">
        <v>193</v>
      </c>
    </row>
    <row r="20" spans="1:10" ht="14.5">
      <c r="A20" s="137" t="s">
        <v>194</v>
      </c>
      <c r="B20" s="139">
        <v>705472</v>
      </c>
    </row>
    <row r="21" spans="1:10" ht="14.5">
      <c r="A21" s="137" t="s">
        <v>154</v>
      </c>
      <c r="B21" s="139">
        <v>912805</v>
      </c>
    </row>
    <row r="22" spans="1:10" ht="14.5">
      <c r="A22" s="137" t="s">
        <v>195</v>
      </c>
      <c r="B22" s="139">
        <v>32839</v>
      </c>
    </row>
    <row r="23" spans="1:10" ht="14.5">
      <c r="A23" s="137" t="s">
        <v>159</v>
      </c>
      <c r="B23" s="139">
        <v>568915</v>
      </c>
    </row>
    <row r="24" spans="1:10" ht="16.5">
      <c r="A24" s="140" t="s">
        <v>196</v>
      </c>
      <c r="B24" s="127"/>
      <c r="C24" s="127"/>
      <c r="D24" s="127"/>
      <c r="E24" s="127"/>
      <c r="F24" s="127"/>
      <c r="G24" s="127"/>
      <c r="H24" s="127"/>
      <c r="I24" s="127"/>
      <c r="J24" s="127"/>
    </row>
    <row r="26" spans="1:10" ht="14.5">
      <c r="A26" t="s">
        <v>197</v>
      </c>
    </row>
    <row r="27" spans="1:10" ht="14.5">
      <c r="A27" t="s">
        <v>198</v>
      </c>
      <c r="B27" s="135">
        <v>514096</v>
      </c>
      <c r="C27" s="5">
        <f>B27/$B$29</f>
        <v>0.46963473990382509</v>
      </c>
    </row>
    <row r="28" spans="1:10" ht="14.5">
      <c r="A28" t="s">
        <v>199</v>
      </c>
      <c r="B28" s="135">
        <v>580576</v>
      </c>
      <c r="C28" s="5">
        <f>B28/$B$29</f>
        <v>0.53036526009617491</v>
      </c>
    </row>
    <row r="29" spans="1:10" ht="14.5">
      <c r="B29" s="4">
        <f>SUM(B27:B28)</f>
        <v>1094672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4C15C-51E0-4FBE-83A5-F6D7AB93AD98}">
  <dimension ref="A1:L19"/>
  <sheetViews>
    <sheetView workbookViewId="0">
      <selection activeCell="F18" sqref="F18"/>
    </sheetView>
  </sheetViews>
  <sheetFormatPr defaultRowHeight="14.5"/>
  <cols>
    <col min="1" max="12" width="13.453125" style="2" customWidth="1"/>
  </cols>
  <sheetData>
    <row r="1" spans="1:12" ht="29">
      <c r="A1" s="2" t="s">
        <v>200</v>
      </c>
    </row>
    <row r="3" spans="1:12">
      <c r="B3" s="2" t="s">
        <v>201</v>
      </c>
    </row>
    <row r="4" spans="1:12" ht="29">
      <c r="B4" s="166" t="s">
        <v>171</v>
      </c>
      <c r="C4" s="166" t="s">
        <v>202</v>
      </c>
      <c r="D4" s="166" t="s">
        <v>203</v>
      </c>
      <c r="E4" s="166" t="s">
        <v>204</v>
      </c>
      <c r="F4" s="166" t="s">
        <v>205</v>
      </c>
      <c r="G4" s="166" t="s">
        <v>206</v>
      </c>
    </row>
    <row r="5" spans="1:12">
      <c r="A5" s="167" t="s">
        <v>207</v>
      </c>
      <c r="B5" s="168">
        <v>1584</v>
      </c>
      <c r="C5" s="161">
        <v>459</v>
      </c>
      <c r="D5" s="161">
        <v>285</v>
      </c>
      <c r="E5" s="161">
        <v>248</v>
      </c>
      <c r="F5" s="161">
        <v>75</v>
      </c>
      <c r="G5" s="2">
        <v>517</v>
      </c>
    </row>
    <row r="6" spans="1:12">
      <c r="C6" s="162">
        <f>C5/$B$5</f>
        <v>0.28977272727272729</v>
      </c>
      <c r="D6" s="162">
        <f t="shared" ref="D6:G6" si="0">D5/$B$5</f>
        <v>0.17992424242424243</v>
      </c>
      <c r="E6" s="162">
        <f t="shared" si="0"/>
        <v>0.15656565656565657</v>
      </c>
      <c r="F6" s="162">
        <f t="shared" si="0"/>
        <v>4.7348484848484848E-2</v>
      </c>
      <c r="G6" s="162">
        <f t="shared" si="0"/>
        <v>0.3263888888888889</v>
      </c>
    </row>
    <row r="7" spans="1:12">
      <c r="B7" s="2" t="s">
        <v>201</v>
      </c>
      <c r="C7" s="162"/>
      <c r="D7" s="162"/>
      <c r="E7" s="162"/>
      <c r="F7" s="162"/>
      <c r="G7" s="162"/>
    </row>
    <row r="8" spans="1:12" ht="29">
      <c r="A8" s="167" t="s">
        <v>208</v>
      </c>
      <c r="B8" s="166" t="s">
        <v>171</v>
      </c>
      <c r="C8" s="166" t="s">
        <v>209</v>
      </c>
      <c r="D8" s="166" t="s">
        <v>203</v>
      </c>
      <c r="E8" s="166" t="s">
        <v>204</v>
      </c>
      <c r="F8" s="166" t="s">
        <v>210</v>
      </c>
      <c r="G8" s="166" t="s">
        <v>211</v>
      </c>
      <c r="H8" s="166" t="s">
        <v>212</v>
      </c>
      <c r="I8" s="166" t="s">
        <v>213</v>
      </c>
      <c r="J8" s="166" t="s">
        <v>214</v>
      </c>
      <c r="K8" s="166" t="s">
        <v>215</v>
      </c>
      <c r="L8" s="166" t="s">
        <v>216</v>
      </c>
    </row>
    <row r="9" spans="1:12" s="155" customFormat="1">
      <c r="A9" s="163"/>
      <c r="B9" s="168">
        <f>SUM(C9:L9)</f>
        <v>754.4</v>
      </c>
      <c r="C9" s="163">
        <f>138.6+8.1</f>
        <v>146.69999999999999</v>
      </c>
      <c r="D9" s="163">
        <v>172.1</v>
      </c>
      <c r="E9" s="163">
        <f>248+40</f>
        <v>288</v>
      </c>
      <c r="F9" s="163">
        <v>20.8</v>
      </c>
      <c r="G9" s="163">
        <v>13.8</v>
      </c>
      <c r="H9" s="163">
        <v>2.2999999999999998</v>
      </c>
      <c r="I9" s="163">
        <v>5.2</v>
      </c>
      <c r="J9" s="163">
        <v>46.6</v>
      </c>
      <c r="K9" s="163">
        <v>57.2</v>
      </c>
      <c r="L9" s="163">
        <v>1.7</v>
      </c>
    </row>
    <row r="10" spans="1:12">
      <c r="C10" s="162">
        <f>C9/$B$9</f>
        <v>0.19445917285259809</v>
      </c>
      <c r="D10" s="162">
        <f t="shared" ref="D10:L10" si="1">D9/$B$9</f>
        <v>0.22812831389183458</v>
      </c>
      <c r="E10" s="162">
        <f t="shared" si="1"/>
        <v>0.38176033934252385</v>
      </c>
      <c r="F10" s="162">
        <f t="shared" si="1"/>
        <v>2.7571580063626724E-2</v>
      </c>
      <c r="G10" s="162">
        <f t="shared" si="1"/>
        <v>1.8292682926829271E-2</v>
      </c>
      <c r="H10" s="162">
        <f t="shared" si="1"/>
        <v>3.0487804878048777E-3</v>
      </c>
      <c r="I10" s="162">
        <f t="shared" si="1"/>
        <v>6.8928950159066809E-3</v>
      </c>
      <c r="J10" s="162">
        <f t="shared" si="1"/>
        <v>6.1770943796394487E-2</v>
      </c>
      <c r="K10" s="162">
        <f t="shared" si="1"/>
        <v>7.5821845174973493E-2</v>
      </c>
      <c r="L10" s="162">
        <f t="shared" si="1"/>
        <v>2.2534464475079535E-3</v>
      </c>
    </row>
    <row r="11" spans="1:12">
      <c r="C11" s="162"/>
      <c r="D11" s="162"/>
      <c r="E11" s="162"/>
      <c r="F11" s="162"/>
      <c r="G11" s="162"/>
    </row>
    <row r="12" spans="1:12">
      <c r="C12" s="162" t="s">
        <v>217</v>
      </c>
      <c r="D12" s="162" t="s">
        <v>217</v>
      </c>
      <c r="E12" s="162" t="s">
        <v>217</v>
      </c>
      <c r="F12" s="162" t="s">
        <v>217</v>
      </c>
    </row>
    <row r="13" spans="1:12" ht="43.5">
      <c r="C13" s="166" t="s">
        <v>202</v>
      </c>
      <c r="D13" s="166" t="s">
        <v>203</v>
      </c>
      <c r="E13" s="166" t="s">
        <v>204</v>
      </c>
      <c r="F13" s="166" t="s">
        <v>218</v>
      </c>
    </row>
    <row r="14" spans="1:12">
      <c r="A14" s="167" t="s">
        <v>219</v>
      </c>
      <c r="C14" s="164">
        <v>0.09</v>
      </c>
      <c r="D14" s="162">
        <v>0.14000000000000001</v>
      </c>
      <c r="E14" s="164">
        <v>0.27</v>
      </c>
      <c r="F14" s="162">
        <f>0.5</f>
        <v>0.5</v>
      </c>
    </row>
    <row r="15" spans="1:12">
      <c r="E15" s="164"/>
    </row>
    <row r="16" spans="1:12">
      <c r="C16" s="166" t="s">
        <v>209</v>
      </c>
      <c r="D16" s="166" t="s">
        <v>203</v>
      </c>
      <c r="E16" s="166" t="s">
        <v>204</v>
      </c>
      <c r="F16" s="166" t="s">
        <v>220</v>
      </c>
      <c r="G16" s="166" t="s">
        <v>215</v>
      </c>
      <c r="H16" s="166" t="s">
        <v>153</v>
      </c>
    </row>
    <row r="17" spans="1:8" ht="29">
      <c r="A17" s="2" t="s">
        <v>221</v>
      </c>
      <c r="C17" s="162">
        <v>7.1999999999999995E-2</v>
      </c>
      <c r="D17" s="162">
        <v>9.6000000000000002E-2</v>
      </c>
      <c r="E17" s="162">
        <v>0.32400000000000001</v>
      </c>
      <c r="F17" s="162">
        <v>0.13300000000000001</v>
      </c>
      <c r="G17" s="162">
        <v>0.03</v>
      </c>
      <c r="H17" s="162">
        <v>0.34499999999999997</v>
      </c>
    </row>
    <row r="18" spans="1:8" ht="43.5">
      <c r="A18" s="169" t="s">
        <v>222</v>
      </c>
      <c r="B18" s="169"/>
      <c r="C18" s="165">
        <v>7.1999999999999995E-2</v>
      </c>
      <c r="D18" s="165">
        <v>9.6000000000000002E-2</v>
      </c>
      <c r="E18" s="165">
        <v>0.32400000000000001</v>
      </c>
      <c r="F18" s="165">
        <v>0.13300000000000001</v>
      </c>
      <c r="G18" s="165">
        <f>K10</f>
        <v>7.5821845174973493E-2</v>
      </c>
      <c r="H18" s="165">
        <f>H17-(K10-0.03)</f>
        <v>0.29917815482502647</v>
      </c>
    </row>
    <row r="19" spans="1:8">
      <c r="A19" t="s">
        <v>223</v>
      </c>
    </row>
  </sheetData>
  <hyperlinks>
    <hyperlink ref="A14" r:id="rId1" location=":~:text=Appliances%2C%20electronics%2C%20lighting%20Space%20heating%20More%20than%20a,Florida%20households%20is%20for%20appliances%2C%20electronics%2C%20and%20lighting." xr:uid="{4B371FF0-4CFB-4A19-9693-606FF6F3F16C}"/>
    <hyperlink ref="A5" r:id="rId2" xr:uid="{CB9B736F-96C9-48D2-A507-A4305ECDAC1D}"/>
    <hyperlink ref="A8" r:id="rId3" xr:uid="{5D8B9FD6-D470-44B2-9344-4C28EA4652B1}"/>
  </hyperlinks>
  <pageMargins left="0.7" right="0.7" top="0.75" bottom="0.75" header="0.3" footer="0.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20CBA-350A-4673-86F0-CABA0FFAB02A}">
  <dimension ref="A1:I10"/>
  <sheetViews>
    <sheetView workbookViewId="0">
      <selection activeCell="L3" sqref="L3"/>
    </sheetView>
  </sheetViews>
  <sheetFormatPr defaultRowHeight="14.5"/>
  <sheetData>
    <row r="1" spans="1:9">
      <c r="B1" t="s">
        <v>209</v>
      </c>
      <c r="C1" t="s">
        <v>204</v>
      </c>
      <c r="D1" t="s">
        <v>203</v>
      </c>
      <c r="E1" t="s">
        <v>220</v>
      </c>
      <c r="F1" t="s">
        <v>215</v>
      </c>
      <c r="G1" t="s">
        <v>153</v>
      </c>
    </row>
    <row r="2" spans="1:9">
      <c r="A2" t="s">
        <v>21</v>
      </c>
      <c r="B2">
        <f>SUM('EIA Raw Data '!N4:N119)</f>
        <v>573972.79999999981</v>
      </c>
      <c r="C2">
        <f>SUM('EIA Raw Data '!Q4:Q119)</f>
        <v>2594602.6700000004</v>
      </c>
      <c r="D2">
        <f>SUM('EIA Raw Data '!T4:T119)</f>
        <v>753260.97999999975</v>
      </c>
      <c r="E2">
        <f>SUM('EIA Raw Data '!U4:U119)</f>
        <v>1039467.5900000004</v>
      </c>
      <c r="F2">
        <f>SUM('EIA Raw Data '!AC4:AC119)</f>
        <v>236939.18000000002</v>
      </c>
      <c r="G2">
        <f>SUM('EIA Raw Data '!AG4:AG119)</f>
        <v>2727504.4499999993</v>
      </c>
      <c r="H2">
        <f t="shared" ref="H2:H4" si="0">SUM(B2:G2)</f>
        <v>7925747.6699999999</v>
      </c>
      <c r="I2" s="170">
        <f>H2/$H$5</f>
        <v>0.99115934129239702</v>
      </c>
    </row>
    <row r="3" spans="1:9">
      <c r="A3" t="s">
        <v>224</v>
      </c>
      <c r="B3">
        <f>SUM('EIA Raw Data '!AK4:AK119)</f>
        <v>1536.89</v>
      </c>
      <c r="D3">
        <f>SUM('EIA Raw Data '!AN4:AN119)</f>
        <v>10826.779999999999</v>
      </c>
      <c r="E3">
        <f>SUM('EIA Raw Data '!AM4:AM119)</f>
        <v>21080.29</v>
      </c>
      <c r="G3">
        <f>SUM('EIA Raw Data '!AP4:AP119)</f>
        <v>32817.870000000003</v>
      </c>
      <c r="H3">
        <f t="shared" si="0"/>
        <v>66261.83</v>
      </c>
      <c r="I3" s="170">
        <f t="shared" ref="I3:I4" si="1">H3/$H$5</f>
        <v>8.2864146715421229E-3</v>
      </c>
    </row>
    <row r="4" spans="1:9">
      <c r="A4" t="s">
        <v>148</v>
      </c>
      <c r="B4">
        <f>SUM('EIA Raw Data '!AT4:AT119)</f>
        <v>0</v>
      </c>
      <c r="D4">
        <f>SUM('EIA Raw Data '!AU4:AU119)</f>
        <v>0</v>
      </c>
      <c r="E4">
        <f>SUM('EIA Raw Data '!AV4:AV119)</f>
        <v>2215.9899999999998</v>
      </c>
      <c r="G4">
        <f>SUM('EIA Raw Data '!AY4:AY119)</f>
        <v>2215.9899999999998</v>
      </c>
      <c r="H4">
        <f t="shared" si="0"/>
        <v>4431.9799999999996</v>
      </c>
      <c r="I4" s="170">
        <f t="shared" si="1"/>
        <v>5.5424403606090043E-4</v>
      </c>
    </row>
    <row r="5" spans="1:9">
      <c r="A5" t="s">
        <v>171</v>
      </c>
      <c r="B5">
        <f t="shared" ref="B5:G5" si="2">SUM(B2:B4)</f>
        <v>575509.68999999983</v>
      </c>
      <c r="C5">
        <f t="shared" si="2"/>
        <v>2594602.6700000004</v>
      </c>
      <c r="D5">
        <f t="shared" si="2"/>
        <v>764087.75999999978</v>
      </c>
      <c r="E5">
        <f t="shared" si="2"/>
        <v>1062763.8700000003</v>
      </c>
      <c r="F5">
        <f t="shared" si="2"/>
        <v>236939.18000000002</v>
      </c>
      <c r="G5">
        <f t="shared" si="2"/>
        <v>2762538.3099999996</v>
      </c>
      <c r="H5">
        <f>SUM(B5:G5)</f>
        <v>7996441.4799999995</v>
      </c>
    </row>
    <row r="9" spans="1:9">
      <c r="B9" t="s">
        <v>209</v>
      </c>
      <c r="C9" t="s">
        <v>204</v>
      </c>
      <c r="D9" t="s">
        <v>203</v>
      </c>
      <c r="E9" t="s">
        <v>220</v>
      </c>
      <c r="F9" t="s">
        <v>215</v>
      </c>
      <c r="G9" t="s">
        <v>153</v>
      </c>
    </row>
    <row r="10" spans="1:9">
      <c r="B10" s="157">
        <f t="shared" ref="B10:G10" si="3">B5/$H$5</f>
        <v>7.1970724907999939E-2</v>
      </c>
      <c r="C10" s="157">
        <f t="shared" si="3"/>
        <v>0.32446966272302419</v>
      </c>
      <c r="D10" s="157">
        <f t="shared" si="3"/>
        <v>9.5553473618367538E-2</v>
      </c>
      <c r="E10" s="157">
        <f t="shared" si="3"/>
        <v>0.13290460171040988</v>
      </c>
      <c r="F10" s="157">
        <f t="shared" si="3"/>
        <v>2.9630577625386442E-2</v>
      </c>
      <c r="G10" s="157">
        <f t="shared" si="3"/>
        <v>0.3454709594148121</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5DD55-275B-4674-8D4D-7C170CAAC5FB}">
  <dimension ref="A1:BA636"/>
  <sheetViews>
    <sheetView workbookViewId="0">
      <selection activeCell="A2" sqref="A2"/>
    </sheetView>
  </sheetViews>
  <sheetFormatPr defaultRowHeight="14.5"/>
  <cols>
    <col min="7" max="7" width="8.81640625" customWidth="1"/>
    <col min="14" max="14" width="8.81640625" style="156"/>
    <col min="17" max="17" width="8.81640625" style="156"/>
    <col min="20" max="21" width="8.81640625" style="156"/>
    <col min="29" max="29" width="8.81640625" style="156"/>
    <col min="33" max="33" width="8.81640625" style="156"/>
    <col min="37" max="37" width="8.81640625" style="156"/>
    <col min="39" max="39" width="8.81640625" style="156"/>
    <col min="42" max="42" width="8.81640625" style="156"/>
    <col min="46" max="48" width="8.81640625" style="156"/>
    <col min="51" max="51" width="8.81640625" style="156"/>
  </cols>
  <sheetData>
    <row r="1" spans="1:53">
      <c r="A1" t="s">
        <v>225</v>
      </c>
      <c r="B1" t="s">
        <v>226</v>
      </c>
      <c r="C1" t="s">
        <v>227</v>
      </c>
      <c r="D1" t="s">
        <v>228</v>
      </c>
      <c r="E1" t="s">
        <v>229</v>
      </c>
      <c r="F1" t="s">
        <v>230</v>
      </c>
      <c r="G1" t="s">
        <v>231</v>
      </c>
      <c r="H1" t="s">
        <v>232</v>
      </c>
      <c r="I1" t="s">
        <v>233</v>
      </c>
      <c r="J1" t="s">
        <v>234</v>
      </c>
      <c r="K1" t="s">
        <v>235</v>
      </c>
      <c r="L1" t="s">
        <v>236</v>
      </c>
      <c r="M1" t="s">
        <v>237</v>
      </c>
      <c r="O1" t="s">
        <v>238</v>
      </c>
      <c r="P1" t="s">
        <v>239</v>
      </c>
      <c r="R1" t="s">
        <v>240</v>
      </c>
      <c r="S1" t="s">
        <v>241</v>
      </c>
      <c r="T1" s="156" t="s">
        <v>242</v>
      </c>
      <c r="V1" t="s">
        <v>243</v>
      </c>
      <c r="W1" t="s">
        <v>244</v>
      </c>
      <c r="X1" t="s">
        <v>245</v>
      </c>
      <c r="Y1" t="s">
        <v>246</v>
      </c>
      <c r="Z1" t="s">
        <v>247</v>
      </c>
      <c r="AA1" t="s">
        <v>248</v>
      </c>
      <c r="AB1" t="s">
        <v>249</v>
      </c>
      <c r="AC1" s="156" t="s">
        <v>250</v>
      </c>
      <c r="AD1" t="s">
        <v>251</v>
      </c>
      <c r="AE1" t="s">
        <v>252</v>
      </c>
      <c r="AF1" t="s">
        <v>253</v>
      </c>
      <c r="AH1" t="s">
        <v>254</v>
      </c>
      <c r="AI1" t="s">
        <v>255</v>
      </c>
      <c r="AJ1" t="s">
        <v>256</v>
      </c>
      <c r="AK1" s="156" t="s">
        <v>257</v>
      </c>
      <c r="AL1" t="s">
        <v>258</v>
      </c>
      <c r="AN1" t="s">
        <v>259</v>
      </c>
      <c r="AO1" t="s">
        <v>260</v>
      </c>
      <c r="AQ1" t="s">
        <v>261</v>
      </c>
      <c r="AR1" t="s">
        <v>262</v>
      </c>
      <c r="AS1" t="s">
        <v>263</v>
      </c>
      <c r="AT1" s="156" t="s">
        <v>264</v>
      </c>
      <c r="AU1" s="156" t="s">
        <v>265</v>
      </c>
      <c r="AW1" t="s">
        <v>266</v>
      </c>
      <c r="AX1" t="s">
        <v>267</v>
      </c>
      <c r="AZ1" t="s">
        <v>268</v>
      </c>
      <c r="BA1" t="s">
        <v>269</v>
      </c>
    </row>
    <row r="2" spans="1:53">
      <c r="A2" s="3" t="s">
        <v>270</v>
      </c>
      <c r="M2" t="s">
        <v>21</v>
      </c>
      <c r="AJ2" t="s">
        <v>146</v>
      </c>
      <c r="AS2" t="s">
        <v>148</v>
      </c>
    </row>
    <row r="3" spans="1:53">
      <c r="M3" t="s">
        <v>271</v>
      </c>
      <c r="N3" s="156" t="s">
        <v>272</v>
      </c>
      <c r="O3" t="s">
        <v>209</v>
      </c>
      <c r="P3" t="s">
        <v>273</v>
      </c>
      <c r="Q3" s="156" t="s">
        <v>274</v>
      </c>
      <c r="R3" t="s">
        <v>204</v>
      </c>
      <c r="S3" t="s">
        <v>275</v>
      </c>
      <c r="T3" s="156" t="s">
        <v>203</v>
      </c>
      <c r="U3" s="156" t="s">
        <v>220</v>
      </c>
      <c r="V3" t="s">
        <v>276</v>
      </c>
      <c r="W3" t="s">
        <v>277</v>
      </c>
      <c r="X3" t="s">
        <v>278</v>
      </c>
      <c r="Y3" t="s">
        <v>279</v>
      </c>
      <c r="Z3" t="s">
        <v>280</v>
      </c>
      <c r="AA3" t="s">
        <v>281</v>
      </c>
      <c r="AB3" t="s">
        <v>282</v>
      </c>
      <c r="AC3" s="156" t="s">
        <v>215</v>
      </c>
      <c r="AD3" t="s">
        <v>283</v>
      </c>
      <c r="AE3" t="s">
        <v>284</v>
      </c>
      <c r="AF3" t="s">
        <v>285</v>
      </c>
      <c r="AG3" s="156" t="s">
        <v>286</v>
      </c>
      <c r="AH3" t="s">
        <v>153</v>
      </c>
      <c r="AI3" t="s">
        <v>153</v>
      </c>
      <c r="AJ3" t="s">
        <v>171</v>
      </c>
      <c r="AK3" s="156" t="s">
        <v>209</v>
      </c>
      <c r="AL3" t="s">
        <v>203</v>
      </c>
      <c r="AM3" s="156" t="s">
        <v>287</v>
      </c>
      <c r="AN3" t="s">
        <v>278</v>
      </c>
      <c r="AO3" t="s">
        <v>288</v>
      </c>
      <c r="AP3" s="156" t="s">
        <v>286</v>
      </c>
      <c r="AQ3" t="s">
        <v>153</v>
      </c>
      <c r="AR3" t="s">
        <v>153</v>
      </c>
      <c r="AS3" t="s">
        <v>171</v>
      </c>
      <c r="AT3" s="156" t="s">
        <v>209</v>
      </c>
      <c r="AU3" s="156" t="s">
        <v>203</v>
      </c>
      <c r="AV3" s="156" t="s">
        <v>289</v>
      </c>
      <c r="AW3" t="s">
        <v>278</v>
      </c>
      <c r="AX3" t="s">
        <v>288</v>
      </c>
      <c r="AY3" s="156" t="s">
        <v>286</v>
      </c>
      <c r="AZ3" t="s">
        <v>153</v>
      </c>
      <c r="BA3" t="s">
        <v>153</v>
      </c>
    </row>
    <row r="4" spans="1:53">
      <c r="A4">
        <v>100074</v>
      </c>
      <c r="B4" t="s">
        <v>290</v>
      </c>
      <c r="C4" t="s">
        <v>208</v>
      </c>
      <c r="D4">
        <v>12</v>
      </c>
      <c r="E4" t="s">
        <v>186</v>
      </c>
      <c r="F4" t="s">
        <v>291</v>
      </c>
      <c r="G4" t="s">
        <v>292</v>
      </c>
      <c r="H4">
        <v>5</v>
      </c>
      <c r="I4">
        <v>1</v>
      </c>
      <c r="J4">
        <v>1</v>
      </c>
      <c r="K4">
        <v>1350</v>
      </c>
      <c r="L4">
        <v>15916.95</v>
      </c>
      <c r="M4">
        <v>54308.63</v>
      </c>
      <c r="N4" s="156">
        <f t="shared" ref="N4:N67" si="0">SUM(O4:P4)</f>
        <v>5970.51</v>
      </c>
      <c r="O4">
        <v>2251.8200000000002</v>
      </c>
      <c r="P4">
        <v>3718.69</v>
      </c>
      <c r="Q4" s="156">
        <f t="shared" ref="Q4:Q67" si="1">SUM(R4:S4)</f>
        <v>28355.410000000003</v>
      </c>
      <c r="R4">
        <v>26692.080000000002</v>
      </c>
      <c r="S4">
        <v>1663.33</v>
      </c>
      <c r="T4" s="156">
        <v>6964.8</v>
      </c>
      <c r="U4" s="156">
        <f t="shared" ref="U4:U67" si="2">SUM(V4:AB4,AD4:AF4)</f>
        <v>8484.09</v>
      </c>
      <c r="V4">
        <v>2512.37</v>
      </c>
      <c r="W4">
        <v>0</v>
      </c>
      <c r="X4">
        <v>724.4</v>
      </c>
      <c r="Y4">
        <v>250.68</v>
      </c>
      <c r="Z4">
        <v>300.72000000000003</v>
      </c>
      <c r="AA4">
        <v>2659.21</v>
      </c>
      <c r="AB4">
        <v>695.52</v>
      </c>
      <c r="AC4" s="156">
        <v>2034.53</v>
      </c>
      <c r="AD4">
        <v>1341.19</v>
      </c>
      <c r="AE4">
        <v>0</v>
      </c>
      <c r="AF4">
        <v>0</v>
      </c>
      <c r="AG4" s="156">
        <f t="shared" ref="AG4:AG67" si="3">SUM(AH4:AI4)</f>
        <v>18351.810000000001</v>
      </c>
      <c r="AH4">
        <v>2464.38</v>
      </c>
      <c r="AI4">
        <v>15887.43</v>
      </c>
      <c r="AJ4">
        <v>0</v>
      </c>
      <c r="AK4" s="156">
        <v>0</v>
      </c>
      <c r="AL4">
        <v>0</v>
      </c>
      <c r="AM4" s="156">
        <f t="shared" ref="AM4:AM67" si="4">SUM(AN4:AO4)</f>
        <v>0</v>
      </c>
      <c r="AN4">
        <v>0</v>
      </c>
      <c r="AO4">
        <v>0</v>
      </c>
      <c r="AP4" s="156">
        <f t="shared" ref="AP4:AP67" si="5">SUM(AQ4:AR4)</f>
        <v>0</v>
      </c>
      <c r="AQ4">
        <v>0</v>
      </c>
      <c r="AR4">
        <v>0</v>
      </c>
      <c r="AS4">
        <v>0</v>
      </c>
      <c r="AT4" s="156">
        <v>0</v>
      </c>
      <c r="AU4" s="156">
        <v>0</v>
      </c>
      <c r="AV4" s="156">
        <f t="shared" ref="AV4:AV67" si="6">SUM(AW4:AX4)</f>
        <v>0</v>
      </c>
      <c r="AW4">
        <v>0</v>
      </c>
      <c r="AX4">
        <v>0</v>
      </c>
      <c r="AY4" s="156">
        <f t="shared" ref="AY4:AY67" si="7">SUM(AZ4:BA4)</f>
        <v>0</v>
      </c>
      <c r="AZ4">
        <v>0</v>
      </c>
      <c r="BA4">
        <v>0</v>
      </c>
    </row>
    <row r="5" spans="1:53">
      <c r="A5">
        <v>100357</v>
      </c>
      <c r="B5" t="s">
        <v>290</v>
      </c>
      <c r="C5" t="s">
        <v>208</v>
      </c>
      <c r="D5">
        <v>12</v>
      </c>
      <c r="E5" t="s">
        <v>186</v>
      </c>
      <c r="F5" t="s">
        <v>291</v>
      </c>
      <c r="G5" t="s">
        <v>292</v>
      </c>
      <c r="H5">
        <v>6</v>
      </c>
      <c r="I5">
        <v>1</v>
      </c>
      <c r="J5">
        <v>1</v>
      </c>
      <c r="K5">
        <v>3000</v>
      </c>
      <c r="L5">
        <v>16512.099999999999</v>
      </c>
      <c r="M5">
        <v>56339.3</v>
      </c>
      <c r="N5" s="156">
        <f t="shared" si="0"/>
        <v>4890.46</v>
      </c>
      <c r="O5">
        <v>0</v>
      </c>
      <c r="P5">
        <v>4890.46</v>
      </c>
      <c r="Q5" s="156">
        <f t="shared" si="1"/>
        <v>27853.39</v>
      </c>
      <c r="R5">
        <v>26106.29</v>
      </c>
      <c r="S5">
        <v>1747.1</v>
      </c>
      <c r="T5" s="156">
        <v>6058.23</v>
      </c>
      <c r="U5" s="156">
        <f t="shared" si="2"/>
        <v>7982.7999999999993</v>
      </c>
      <c r="V5">
        <v>2222.25</v>
      </c>
      <c r="W5">
        <v>0</v>
      </c>
      <c r="X5">
        <v>1375.49</v>
      </c>
      <c r="Y5">
        <v>350.68</v>
      </c>
      <c r="Z5">
        <v>98.34</v>
      </c>
      <c r="AA5">
        <v>517.77</v>
      </c>
      <c r="AB5">
        <v>27.7</v>
      </c>
      <c r="AC5" s="156">
        <v>6268.33</v>
      </c>
      <c r="AD5">
        <v>3390.57</v>
      </c>
      <c r="AE5">
        <v>0</v>
      </c>
      <c r="AF5">
        <v>0</v>
      </c>
      <c r="AG5" s="156">
        <f t="shared" si="3"/>
        <v>25238.59</v>
      </c>
      <c r="AH5">
        <v>3286.07</v>
      </c>
      <c r="AI5">
        <v>21952.52</v>
      </c>
      <c r="AJ5">
        <v>0</v>
      </c>
      <c r="AK5" s="156">
        <v>0</v>
      </c>
      <c r="AL5">
        <v>0</v>
      </c>
      <c r="AM5" s="156">
        <f t="shared" si="4"/>
        <v>0</v>
      </c>
      <c r="AN5">
        <v>0</v>
      </c>
      <c r="AO5">
        <v>0</v>
      </c>
      <c r="AP5" s="156">
        <f t="shared" si="5"/>
        <v>0</v>
      </c>
      <c r="AQ5">
        <v>0</v>
      </c>
      <c r="AR5">
        <v>0</v>
      </c>
      <c r="AS5">
        <v>0</v>
      </c>
      <c r="AT5" s="156">
        <v>0</v>
      </c>
      <c r="AU5" s="156">
        <v>0</v>
      </c>
      <c r="AV5" s="156">
        <f t="shared" si="6"/>
        <v>0</v>
      </c>
      <c r="AW5">
        <v>0</v>
      </c>
      <c r="AX5">
        <v>0</v>
      </c>
      <c r="AY5" s="156">
        <f t="shared" si="7"/>
        <v>0</v>
      </c>
      <c r="AZ5">
        <v>0</v>
      </c>
      <c r="BA5">
        <v>0</v>
      </c>
    </row>
    <row r="6" spans="1:53">
      <c r="A6">
        <v>100510</v>
      </c>
      <c r="B6" t="s">
        <v>290</v>
      </c>
      <c r="C6" t="s">
        <v>208</v>
      </c>
      <c r="D6">
        <v>12</v>
      </c>
      <c r="E6" t="s">
        <v>186</v>
      </c>
      <c r="F6" t="s">
        <v>291</v>
      </c>
      <c r="G6" t="s">
        <v>292</v>
      </c>
      <c r="H6">
        <v>9</v>
      </c>
      <c r="I6">
        <v>3</v>
      </c>
      <c r="J6">
        <v>1</v>
      </c>
      <c r="K6">
        <v>1450</v>
      </c>
      <c r="L6">
        <v>5600.36</v>
      </c>
      <c r="M6">
        <v>19108.43</v>
      </c>
      <c r="N6" s="156">
        <f t="shared" si="0"/>
        <v>2375.58</v>
      </c>
      <c r="O6">
        <v>2243.19</v>
      </c>
      <c r="P6">
        <v>132.38999999999999</v>
      </c>
      <c r="Q6" s="156">
        <f t="shared" si="1"/>
        <v>1580.0700000000002</v>
      </c>
      <c r="R6">
        <v>1424.95</v>
      </c>
      <c r="S6">
        <v>155.12</v>
      </c>
      <c r="T6" s="156">
        <v>1819.74</v>
      </c>
      <c r="U6" s="156">
        <f t="shared" si="2"/>
        <v>12142.490000000002</v>
      </c>
      <c r="V6">
        <v>4144.3900000000003</v>
      </c>
      <c r="W6">
        <v>3104.78</v>
      </c>
      <c r="X6">
        <v>298.95999999999998</v>
      </c>
      <c r="Y6">
        <v>220.41</v>
      </c>
      <c r="Z6">
        <v>76.459999999999994</v>
      </c>
      <c r="AA6">
        <v>711.02</v>
      </c>
      <c r="AB6">
        <v>260.2</v>
      </c>
      <c r="AC6" s="156">
        <v>225.92</v>
      </c>
      <c r="AD6">
        <v>1269.56</v>
      </c>
      <c r="AE6">
        <v>2056.71</v>
      </c>
      <c r="AF6">
        <v>0</v>
      </c>
      <c r="AG6" s="156">
        <f t="shared" si="3"/>
        <v>10428.39</v>
      </c>
      <c r="AH6">
        <v>952.23</v>
      </c>
      <c r="AI6">
        <v>9476.16</v>
      </c>
      <c r="AJ6">
        <v>1445.95</v>
      </c>
      <c r="AK6" s="156">
        <v>0</v>
      </c>
      <c r="AL6">
        <v>0</v>
      </c>
      <c r="AM6" s="156">
        <f t="shared" si="4"/>
        <v>390.25</v>
      </c>
      <c r="AN6">
        <v>390.25</v>
      </c>
      <c r="AO6">
        <v>0</v>
      </c>
      <c r="AP6" s="156">
        <f t="shared" si="5"/>
        <v>2501.65</v>
      </c>
      <c r="AQ6">
        <v>1055.7</v>
      </c>
      <c r="AR6">
        <v>1445.95</v>
      </c>
      <c r="AS6">
        <v>0</v>
      </c>
      <c r="AT6" s="156">
        <v>0</v>
      </c>
      <c r="AU6" s="156">
        <v>0</v>
      </c>
      <c r="AV6" s="156">
        <f t="shared" si="6"/>
        <v>0</v>
      </c>
      <c r="AW6">
        <v>0</v>
      </c>
      <c r="AX6">
        <v>0</v>
      </c>
      <c r="AY6" s="156">
        <f t="shared" si="7"/>
        <v>0</v>
      </c>
      <c r="AZ6">
        <v>0</v>
      </c>
      <c r="BA6">
        <v>0</v>
      </c>
    </row>
    <row r="7" spans="1:53">
      <c r="A7">
        <v>100755</v>
      </c>
      <c r="B7" t="s">
        <v>290</v>
      </c>
      <c r="C7" t="s">
        <v>208</v>
      </c>
      <c r="D7">
        <v>12</v>
      </c>
      <c r="E7" t="s">
        <v>186</v>
      </c>
      <c r="F7" t="s">
        <v>291</v>
      </c>
      <c r="G7" t="s">
        <v>292</v>
      </c>
      <c r="H7">
        <v>8</v>
      </c>
      <c r="I7">
        <v>1</v>
      </c>
      <c r="J7">
        <v>0</v>
      </c>
      <c r="K7">
        <v>860</v>
      </c>
      <c r="L7">
        <v>6275.84</v>
      </c>
      <c r="M7">
        <v>21413.16</v>
      </c>
      <c r="N7" s="156">
        <f t="shared" si="0"/>
        <v>1125.6600000000001</v>
      </c>
      <c r="O7">
        <v>0</v>
      </c>
      <c r="P7">
        <v>1125.6600000000001</v>
      </c>
      <c r="Q7" s="156">
        <f t="shared" si="1"/>
        <v>7333.1500000000005</v>
      </c>
      <c r="R7">
        <v>7237.27</v>
      </c>
      <c r="S7">
        <v>95.88</v>
      </c>
      <c r="T7" s="156">
        <v>5051.1899999999996</v>
      </c>
      <c r="U7" s="156">
        <f t="shared" si="2"/>
        <v>2813.06</v>
      </c>
      <c r="V7">
        <v>1210.6099999999999</v>
      </c>
      <c r="W7">
        <v>0</v>
      </c>
      <c r="X7">
        <v>287.10000000000002</v>
      </c>
      <c r="Y7">
        <v>183.7</v>
      </c>
      <c r="Z7">
        <v>0</v>
      </c>
      <c r="AA7">
        <v>0</v>
      </c>
      <c r="AB7">
        <v>29.79</v>
      </c>
      <c r="AC7" s="156">
        <v>2966.76</v>
      </c>
      <c r="AD7">
        <v>1101.8599999999999</v>
      </c>
      <c r="AE7">
        <v>0</v>
      </c>
      <c r="AF7">
        <v>0</v>
      </c>
      <c r="AG7" s="156">
        <f t="shared" si="3"/>
        <v>10037.98</v>
      </c>
      <c r="AH7">
        <v>2123.61</v>
      </c>
      <c r="AI7">
        <v>7914.37</v>
      </c>
      <c r="AJ7">
        <v>0</v>
      </c>
      <c r="AK7" s="156">
        <v>0</v>
      </c>
      <c r="AL7">
        <v>0</v>
      </c>
      <c r="AM7" s="156">
        <f t="shared" si="4"/>
        <v>0</v>
      </c>
      <c r="AN7">
        <v>0</v>
      </c>
      <c r="AO7">
        <v>0</v>
      </c>
      <c r="AP7" s="156">
        <f t="shared" si="5"/>
        <v>0</v>
      </c>
      <c r="AQ7">
        <v>0</v>
      </c>
      <c r="AR7">
        <v>0</v>
      </c>
      <c r="AS7">
        <v>0</v>
      </c>
      <c r="AT7" s="156">
        <v>0</v>
      </c>
      <c r="AU7" s="156">
        <v>0</v>
      </c>
      <c r="AV7" s="156">
        <f t="shared" si="6"/>
        <v>0</v>
      </c>
      <c r="AW7">
        <v>0</v>
      </c>
      <c r="AX7">
        <v>0</v>
      </c>
      <c r="AY7" s="156">
        <f t="shared" si="7"/>
        <v>0</v>
      </c>
      <c r="AZ7">
        <v>0</v>
      </c>
      <c r="BA7">
        <v>0</v>
      </c>
    </row>
    <row r="8" spans="1:53">
      <c r="A8">
        <v>100961</v>
      </c>
      <c r="B8" t="s">
        <v>290</v>
      </c>
      <c r="C8" t="s">
        <v>208</v>
      </c>
      <c r="D8">
        <v>12</v>
      </c>
      <c r="E8" t="s">
        <v>186</v>
      </c>
      <c r="F8" t="s">
        <v>291</v>
      </c>
      <c r="G8" t="s">
        <v>292</v>
      </c>
      <c r="H8">
        <v>6</v>
      </c>
      <c r="I8">
        <v>1</v>
      </c>
      <c r="J8">
        <v>1</v>
      </c>
      <c r="K8">
        <v>1050</v>
      </c>
      <c r="L8">
        <v>16025</v>
      </c>
      <c r="M8">
        <v>54677.29</v>
      </c>
      <c r="N8" s="156">
        <f t="shared" si="0"/>
        <v>2181.61</v>
      </c>
      <c r="O8">
        <v>0</v>
      </c>
      <c r="P8">
        <v>2181.61</v>
      </c>
      <c r="Q8" s="156">
        <f t="shared" si="1"/>
        <v>24289.72</v>
      </c>
      <c r="R8">
        <v>24289.72</v>
      </c>
      <c r="S8">
        <v>0</v>
      </c>
      <c r="T8" s="156">
        <v>12226.44</v>
      </c>
      <c r="U8" s="156">
        <f t="shared" si="2"/>
        <v>10843.21</v>
      </c>
      <c r="V8">
        <v>5273.55</v>
      </c>
      <c r="W8">
        <v>0</v>
      </c>
      <c r="X8">
        <v>1739.07</v>
      </c>
      <c r="Y8">
        <v>378.91</v>
      </c>
      <c r="Z8">
        <v>117.32</v>
      </c>
      <c r="AA8">
        <v>25.74</v>
      </c>
      <c r="AB8">
        <v>0</v>
      </c>
      <c r="AC8" s="156">
        <v>481.17</v>
      </c>
      <c r="AD8">
        <v>3308.62</v>
      </c>
      <c r="AE8">
        <v>0</v>
      </c>
      <c r="AF8">
        <v>0</v>
      </c>
      <c r="AG8" s="156">
        <f t="shared" si="3"/>
        <v>17542.75</v>
      </c>
      <c r="AH8">
        <v>4655.16</v>
      </c>
      <c r="AI8">
        <v>12887.59</v>
      </c>
      <c r="AJ8">
        <v>0</v>
      </c>
      <c r="AK8" s="156">
        <v>0</v>
      </c>
      <c r="AL8">
        <v>0</v>
      </c>
      <c r="AM8" s="156">
        <f t="shared" si="4"/>
        <v>0</v>
      </c>
      <c r="AN8">
        <v>0</v>
      </c>
      <c r="AO8">
        <v>0</v>
      </c>
      <c r="AP8" s="156">
        <f t="shared" si="5"/>
        <v>0</v>
      </c>
      <c r="AQ8">
        <v>0</v>
      </c>
      <c r="AR8">
        <v>0</v>
      </c>
      <c r="AS8">
        <v>0</v>
      </c>
      <c r="AT8" s="156">
        <v>0</v>
      </c>
      <c r="AU8" s="156">
        <v>0</v>
      </c>
      <c r="AV8" s="156">
        <f t="shared" si="6"/>
        <v>0</v>
      </c>
      <c r="AW8">
        <v>0</v>
      </c>
      <c r="AX8">
        <v>0</v>
      </c>
      <c r="AY8" s="156">
        <f t="shared" si="7"/>
        <v>0</v>
      </c>
      <c r="AZ8">
        <v>0</v>
      </c>
      <c r="BA8">
        <v>0</v>
      </c>
    </row>
    <row r="9" spans="1:53">
      <c r="A9">
        <v>100998</v>
      </c>
      <c r="B9" t="s">
        <v>290</v>
      </c>
      <c r="C9" t="s">
        <v>208</v>
      </c>
      <c r="D9">
        <v>12</v>
      </c>
      <c r="E9" t="s">
        <v>186</v>
      </c>
      <c r="F9" t="s">
        <v>291</v>
      </c>
      <c r="G9" t="s">
        <v>292</v>
      </c>
      <c r="H9">
        <v>1</v>
      </c>
      <c r="I9">
        <v>1</v>
      </c>
      <c r="J9">
        <v>0</v>
      </c>
      <c r="K9">
        <v>2400</v>
      </c>
      <c r="L9">
        <v>11153.17</v>
      </c>
      <c r="M9">
        <v>38054.620000000003</v>
      </c>
      <c r="N9" s="156">
        <f t="shared" si="0"/>
        <v>4326.24</v>
      </c>
      <c r="O9">
        <v>0</v>
      </c>
      <c r="P9">
        <v>4326.24</v>
      </c>
      <c r="Q9" s="156">
        <f t="shared" si="1"/>
        <v>22776.89</v>
      </c>
      <c r="R9">
        <v>21445.95</v>
      </c>
      <c r="S9">
        <v>1330.94</v>
      </c>
      <c r="T9" s="156">
        <v>3398.99</v>
      </c>
      <c r="U9" s="156">
        <f t="shared" si="2"/>
        <v>5710.35</v>
      </c>
      <c r="V9">
        <v>2872.35</v>
      </c>
      <c r="W9">
        <v>0</v>
      </c>
      <c r="X9">
        <v>420.48</v>
      </c>
      <c r="Y9">
        <v>223.6</v>
      </c>
      <c r="Z9">
        <v>101.43</v>
      </c>
      <c r="AA9">
        <v>533.66</v>
      </c>
      <c r="AB9">
        <v>102.14</v>
      </c>
      <c r="AC9" s="156">
        <v>720.77</v>
      </c>
      <c r="AD9">
        <v>1456.69</v>
      </c>
      <c r="AE9">
        <v>0</v>
      </c>
      <c r="AF9">
        <v>0</v>
      </c>
      <c r="AG9" s="156">
        <f t="shared" si="3"/>
        <v>10889.41</v>
      </c>
      <c r="AH9">
        <v>552.16</v>
      </c>
      <c r="AI9">
        <v>10337.25</v>
      </c>
      <c r="AJ9">
        <v>0</v>
      </c>
      <c r="AK9" s="156">
        <v>0</v>
      </c>
      <c r="AL9">
        <v>0</v>
      </c>
      <c r="AM9" s="156">
        <f t="shared" si="4"/>
        <v>0</v>
      </c>
      <c r="AN9">
        <v>0</v>
      </c>
      <c r="AO9">
        <v>0</v>
      </c>
      <c r="AP9" s="156">
        <f t="shared" si="5"/>
        <v>0</v>
      </c>
      <c r="AQ9">
        <v>0</v>
      </c>
      <c r="AR9">
        <v>0</v>
      </c>
      <c r="AS9">
        <v>0</v>
      </c>
      <c r="AT9" s="156">
        <v>0</v>
      </c>
      <c r="AU9" s="156">
        <v>0</v>
      </c>
      <c r="AV9" s="156">
        <f t="shared" si="6"/>
        <v>0</v>
      </c>
      <c r="AW9">
        <v>0</v>
      </c>
      <c r="AX9">
        <v>0</v>
      </c>
      <c r="AY9" s="156">
        <f t="shared" si="7"/>
        <v>0</v>
      </c>
      <c r="AZ9">
        <v>0</v>
      </c>
      <c r="BA9">
        <v>0</v>
      </c>
    </row>
    <row r="10" spans="1:53">
      <c r="A10">
        <v>101085</v>
      </c>
      <c r="B10" t="s">
        <v>290</v>
      </c>
      <c r="C10" t="s">
        <v>208</v>
      </c>
      <c r="D10">
        <v>12</v>
      </c>
      <c r="E10" t="s">
        <v>186</v>
      </c>
      <c r="F10" t="s">
        <v>291</v>
      </c>
      <c r="G10" t="s">
        <v>292</v>
      </c>
      <c r="H10">
        <v>4</v>
      </c>
      <c r="I10">
        <v>1</v>
      </c>
      <c r="J10">
        <v>1</v>
      </c>
      <c r="K10">
        <v>870</v>
      </c>
      <c r="L10">
        <v>8244.02</v>
      </c>
      <c r="M10">
        <v>28128.6</v>
      </c>
      <c r="N10" s="156">
        <f t="shared" si="0"/>
        <v>1554.42</v>
      </c>
      <c r="O10">
        <v>0</v>
      </c>
      <c r="P10">
        <v>1554.42</v>
      </c>
      <c r="Q10" s="156">
        <f t="shared" si="1"/>
        <v>9981.19</v>
      </c>
      <c r="R10">
        <v>9981.19</v>
      </c>
      <c r="S10">
        <v>0</v>
      </c>
      <c r="T10" s="156">
        <v>9512.83</v>
      </c>
      <c r="U10" s="156">
        <f t="shared" si="2"/>
        <v>4592.79</v>
      </c>
      <c r="V10">
        <v>2371.85</v>
      </c>
      <c r="W10">
        <v>0</v>
      </c>
      <c r="X10">
        <v>918</v>
      </c>
      <c r="Y10">
        <v>70.77</v>
      </c>
      <c r="Z10">
        <v>0</v>
      </c>
      <c r="AA10">
        <v>0</v>
      </c>
      <c r="AB10">
        <v>503.59</v>
      </c>
      <c r="AC10" s="156">
        <v>845.91</v>
      </c>
      <c r="AD10">
        <v>728.58</v>
      </c>
      <c r="AE10">
        <v>0</v>
      </c>
      <c r="AF10">
        <v>0</v>
      </c>
      <c r="AG10" s="156">
        <f t="shared" si="3"/>
        <v>7904.4699999999993</v>
      </c>
      <c r="AH10">
        <v>1641.6</v>
      </c>
      <c r="AI10">
        <v>6262.87</v>
      </c>
      <c r="AJ10">
        <v>0</v>
      </c>
      <c r="AK10" s="156">
        <v>0</v>
      </c>
      <c r="AL10">
        <v>0</v>
      </c>
      <c r="AM10" s="156">
        <f t="shared" si="4"/>
        <v>0</v>
      </c>
      <c r="AN10">
        <v>0</v>
      </c>
      <c r="AO10">
        <v>0</v>
      </c>
      <c r="AP10" s="156">
        <f t="shared" si="5"/>
        <v>0</v>
      </c>
      <c r="AQ10">
        <v>0</v>
      </c>
      <c r="AR10">
        <v>0</v>
      </c>
      <c r="AS10">
        <v>0</v>
      </c>
      <c r="AT10" s="156">
        <v>0</v>
      </c>
      <c r="AU10" s="156">
        <v>0</v>
      </c>
      <c r="AV10" s="156">
        <f t="shared" si="6"/>
        <v>0</v>
      </c>
      <c r="AW10">
        <v>0</v>
      </c>
      <c r="AX10">
        <v>0</v>
      </c>
      <c r="AY10" s="156">
        <f t="shared" si="7"/>
        <v>0</v>
      </c>
      <c r="AZ10">
        <v>0</v>
      </c>
      <c r="BA10">
        <v>0</v>
      </c>
    </row>
    <row r="11" spans="1:53">
      <c r="A11">
        <v>101143</v>
      </c>
      <c r="B11" t="s">
        <v>290</v>
      </c>
      <c r="C11" t="s">
        <v>208</v>
      </c>
      <c r="D11">
        <v>12</v>
      </c>
      <c r="E11" t="s">
        <v>186</v>
      </c>
      <c r="F11" t="s">
        <v>291</v>
      </c>
      <c r="G11" t="s">
        <v>292</v>
      </c>
      <c r="H11">
        <v>4</v>
      </c>
      <c r="I11">
        <v>2</v>
      </c>
      <c r="J11">
        <v>0</v>
      </c>
      <c r="K11">
        <v>1690</v>
      </c>
      <c r="L11">
        <v>17506.84</v>
      </c>
      <c r="M11">
        <v>59733.33</v>
      </c>
      <c r="N11" s="156">
        <f t="shared" si="0"/>
        <v>4136.71</v>
      </c>
      <c r="O11">
        <v>0</v>
      </c>
      <c r="P11">
        <v>4136.71</v>
      </c>
      <c r="Q11" s="156">
        <f t="shared" si="1"/>
        <v>22748</v>
      </c>
      <c r="R11">
        <v>21005.02</v>
      </c>
      <c r="S11">
        <v>1742.98</v>
      </c>
      <c r="T11" s="156">
        <v>4352.54</v>
      </c>
      <c r="U11" s="156">
        <f t="shared" si="2"/>
        <v>22257</v>
      </c>
      <c r="V11">
        <v>4445.4399999999996</v>
      </c>
      <c r="W11">
        <v>0</v>
      </c>
      <c r="X11">
        <v>1727.44</v>
      </c>
      <c r="Y11">
        <v>508.96</v>
      </c>
      <c r="Z11">
        <v>185.95</v>
      </c>
      <c r="AA11">
        <v>2473.02</v>
      </c>
      <c r="AB11">
        <v>347.91</v>
      </c>
      <c r="AC11" s="156">
        <v>2565.61</v>
      </c>
      <c r="AD11">
        <v>3267.96</v>
      </c>
      <c r="AE11">
        <v>9300.32</v>
      </c>
      <c r="AF11">
        <v>0</v>
      </c>
      <c r="AG11" s="156">
        <f t="shared" si="3"/>
        <v>33604.14</v>
      </c>
      <c r="AH11">
        <v>3673.64</v>
      </c>
      <c r="AI11">
        <v>29930.5</v>
      </c>
      <c r="AJ11">
        <v>0</v>
      </c>
      <c r="AK11" s="156">
        <v>0</v>
      </c>
      <c r="AL11">
        <v>0</v>
      </c>
      <c r="AM11" s="156">
        <f t="shared" si="4"/>
        <v>0</v>
      </c>
      <c r="AN11">
        <v>0</v>
      </c>
      <c r="AO11">
        <v>0</v>
      </c>
      <c r="AP11" s="156">
        <f t="shared" si="5"/>
        <v>0</v>
      </c>
      <c r="AQ11">
        <v>0</v>
      </c>
      <c r="AR11">
        <v>0</v>
      </c>
      <c r="AS11">
        <v>0</v>
      </c>
      <c r="AT11" s="156">
        <v>0</v>
      </c>
      <c r="AU11" s="156">
        <v>0</v>
      </c>
      <c r="AV11" s="156">
        <f t="shared" si="6"/>
        <v>0</v>
      </c>
      <c r="AW11">
        <v>0</v>
      </c>
      <c r="AX11">
        <v>0</v>
      </c>
      <c r="AY11" s="156">
        <f t="shared" si="7"/>
        <v>0</v>
      </c>
      <c r="AZ11">
        <v>0</v>
      </c>
      <c r="BA11">
        <v>0</v>
      </c>
    </row>
    <row r="12" spans="1:53">
      <c r="A12">
        <v>101233</v>
      </c>
      <c r="B12" t="s">
        <v>290</v>
      </c>
      <c r="C12" t="s">
        <v>208</v>
      </c>
      <c r="D12">
        <v>12</v>
      </c>
      <c r="E12" t="s">
        <v>186</v>
      </c>
      <c r="F12" t="s">
        <v>291</v>
      </c>
      <c r="G12" t="s">
        <v>292</v>
      </c>
      <c r="H12">
        <v>7</v>
      </c>
      <c r="I12">
        <v>2</v>
      </c>
      <c r="J12">
        <v>1</v>
      </c>
      <c r="K12">
        <v>890</v>
      </c>
      <c r="L12">
        <v>7885.31</v>
      </c>
      <c r="M12">
        <v>26904.67</v>
      </c>
      <c r="N12" s="156">
        <f t="shared" si="0"/>
        <v>1555.25</v>
      </c>
      <c r="O12">
        <v>878.89</v>
      </c>
      <c r="P12">
        <v>676.36</v>
      </c>
      <c r="Q12" s="156">
        <f t="shared" si="1"/>
        <v>4973.8</v>
      </c>
      <c r="R12">
        <v>4973.8</v>
      </c>
      <c r="S12">
        <v>0</v>
      </c>
      <c r="T12" s="156">
        <v>4091.73</v>
      </c>
      <c r="U12" s="156">
        <f t="shared" si="2"/>
        <v>10900.039999999999</v>
      </c>
      <c r="V12">
        <v>2473.44</v>
      </c>
      <c r="W12">
        <v>2740.12</v>
      </c>
      <c r="X12">
        <v>957.24</v>
      </c>
      <c r="Y12">
        <v>454.28</v>
      </c>
      <c r="Z12">
        <v>124.76</v>
      </c>
      <c r="AA12">
        <v>2313.04</v>
      </c>
      <c r="AB12">
        <v>478.26</v>
      </c>
      <c r="AC12" s="156">
        <v>3957.93</v>
      </c>
      <c r="AD12">
        <v>1358.9</v>
      </c>
      <c r="AE12">
        <v>0</v>
      </c>
      <c r="AF12">
        <v>0</v>
      </c>
      <c r="AG12" s="156">
        <f t="shared" si="3"/>
        <v>15899.56</v>
      </c>
      <c r="AH12">
        <v>1412.76</v>
      </c>
      <c r="AI12">
        <v>14486.8</v>
      </c>
      <c r="AJ12">
        <v>0</v>
      </c>
      <c r="AK12" s="156">
        <v>0</v>
      </c>
      <c r="AL12">
        <v>0</v>
      </c>
      <c r="AM12" s="156">
        <f t="shared" si="4"/>
        <v>0</v>
      </c>
      <c r="AN12">
        <v>0</v>
      </c>
      <c r="AO12">
        <v>0</v>
      </c>
      <c r="AP12" s="156">
        <f t="shared" si="5"/>
        <v>0</v>
      </c>
      <c r="AQ12">
        <v>0</v>
      </c>
      <c r="AR12">
        <v>0</v>
      </c>
      <c r="AS12">
        <v>0</v>
      </c>
      <c r="AT12" s="156">
        <v>0</v>
      </c>
      <c r="AU12" s="156">
        <v>0</v>
      </c>
      <c r="AV12" s="156">
        <f t="shared" si="6"/>
        <v>0</v>
      </c>
      <c r="AW12">
        <v>0</v>
      </c>
      <c r="AX12">
        <v>0</v>
      </c>
      <c r="AY12" s="156">
        <f t="shared" si="7"/>
        <v>0</v>
      </c>
      <c r="AZ12">
        <v>0</v>
      </c>
      <c r="BA12">
        <v>0</v>
      </c>
    </row>
    <row r="13" spans="1:53">
      <c r="A13">
        <v>101241</v>
      </c>
      <c r="B13" t="s">
        <v>290</v>
      </c>
      <c r="C13" t="s">
        <v>208</v>
      </c>
      <c r="D13">
        <v>12</v>
      </c>
      <c r="E13" t="s">
        <v>186</v>
      </c>
      <c r="F13" t="s">
        <v>291</v>
      </c>
      <c r="G13" t="s">
        <v>292</v>
      </c>
      <c r="H13">
        <v>3</v>
      </c>
      <c r="I13">
        <v>2</v>
      </c>
      <c r="J13">
        <v>0</v>
      </c>
      <c r="K13">
        <v>1770</v>
      </c>
      <c r="L13">
        <v>12585.28</v>
      </c>
      <c r="M13">
        <v>42940.97</v>
      </c>
      <c r="N13" s="156">
        <f t="shared" si="0"/>
        <v>6432.45</v>
      </c>
      <c r="O13">
        <v>3257.02</v>
      </c>
      <c r="P13">
        <v>3175.43</v>
      </c>
      <c r="Q13" s="156">
        <f t="shared" si="1"/>
        <v>23153.46</v>
      </c>
      <c r="R13">
        <v>21094.45</v>
      </c>
      <c r="S13">
        <v>2059.0100000000002</v>
      </c>
      <c r="T13" s="156">
        <v>0</v>
      </c>
      <c r="U13" s="156">
        <f t="shared" si="2"/>
        <v>8649.32</v>
      </c>
      <c r="V13">
        <v>4563.63</v>
      </c>
      <c r="W13">
        <v>0</v>
      </c>
      <c r="X13">
        <v>0</v>
      </c>
      <c r="Y13">
        <v>413.32</v>
      </c>
      <c r="Z13">
        <v>349.49</v>
      </c>
      <c r="AA13">
        <v>1687.94</v>
      </c>
      <c r="AB13">
        <v>0</v>
      </c>
      <c r="AC13" s="156">
        <v>2399.8000000000002</v>
      </c>
      <c r="AD13">
        <v>1634.94</v>
      </c>
      <c r="AE13">
        <v>0</v>
      </c>
      <c r="AF13">
        <v>0</v>
      </c>
      <c r="AG13" s="156">
        <f t="shared" si="3"/>
        <v>16280.32</v>
      </c>
      <c r="AH13">
        <v>2254.11</v>
      </c>
      <c r="AI13">
        <v>14026.21</v>
      </c>
      <c r="AJ13">
        <v>18671.830000000002</v>
      </c>
      <c r="AK13" s="156">
        <v>0</v>
      </c>
      <c r="AL13">
        <v>14896.45</v>
      </c>
      <c r="AM13" s="156">
        <f t="shared" si="4"/>
        <v>3775.39</v>
      </c>
      <c r="AN13">
        <v>3775.39</v>
      </c>
      <c r="AO13">
        <v>0</v>
      </c>
      <c r="AP13" s="156">
        <f t="shared" si="5"/>
        <v>3775.39</v>
      </c>
      <c r="AQ13">
        <v>0</v>
      </c>
      <c r="AR13">
        <v>3775.39</v>
      </c>
      <c r="AS13">
        <v>0</v>
      </c>
      <c r="AT13" s="156">
        <v>0</v>
      </c>
      <c r="AU13" s="156">
        <v>0</v>
      </c>
      <c r="AV13" s="156">
        <f t="shared" si="6"/>
        <v>0</v>
      </c>
      <c r="AW13">
        <v>0</v>
      </c>
      <c r="AX13">
        <v>0</v>
      </c>
      <c r="AY13" s="156">
        <f t="shared" si="7"/>
        <v>0</v>
      </c>
      <c r="AZ13">
        <v>0</v>
      </c>
      <c r="BA13">
        <v>0</v>
      </c>
    </row>
    <row r="14" spans="1:53">
      <c r="A14">
        <v>101299</v>
      </c>
      <c r="B14" t="s">
        <v>290</v>
      </c>
      <c r="C14" t="s">
        <v>208</v>
      </c>
      <c r="D14">
        <v>12</v>
      </c>
      <c r="E14" t="s">
        <v>186</v>
      </c>
      <c r="F14" t="s">
        <v>291</v>
      </c>
      <c r="G14" t="s">
        <v>292</v>
      </c>
      <c r="H14">
        <v>7</v>
      </c>
      <c r="I14">
        <v>2</v>
      </c>
      <c r="J14">
        <v>1</v>
      </c>
      <c r="K14">
        <v>1750</v>
      </c>
      <c r="L14">
        <v>15521.59</v>
      </c>
      <c r="M14">
        <v>52959.68</v>
      </c>
      <c r="N14" s="156">
        <f t="shared" si="0"/>
        <v>3866.7</v>
      </c>
      <c r="O14">
        <v>186.68</v>
      </c>
      <c r="P14">
        <v>3680.02</v>
      </c>
      <c r="Q14" s="156">
        <f t="shared" si="1"/>
        <v>19136.509999999998</v>
      </c>
      <c r="R14">
        <v>19042.62</v>
      </c>
      <c r="S14">
        <v>93.89</v>
      </c>
      <c r="T14" s="156">
        <v>9830.89</v>
      </c>
      <c r="U14" s="156">
        <f t="shared" si="2"/>
        <v>9861.76</v>
      </c>
      <c r="V14">
        <v>1845.71</v>
      </c>
      <c r="W14">
        <v>0</v>
      </c>
      <c r="X14">
        <v>656.58</v>
      </c>
      <c r="Y14">
        <v>198.56</v>
      </c>
      <c r="Z14">
        <v>189.92</v>
      </c>
      <c r="AA14">
        <v>2824</v>
      </c>
      <c r="AB14">
        <v>605.87</v>
      </c>
      <c r="AC14" s="156">
        <v>5490.89</v>
      </c>
      <c r="AD14">
        <v>3541.12</v>
      </c>
      <c r="AE14">
        <v>0</v>
      </c>
      <c r="AF14">
        <v>0</v>
      </c>
      <c r="AG14" s="156">
        <f t="shared" si="3"/>
        <v>25603.82</v>
      </c>
      <c r="AH14">
        <v>3550.1</v>
      </c>
      <c r="AI14">
        <v>22053.72</v>
      </c>
      <c r="AJ14">
        <v>0</v>
      </c>
      <c r="AK14" s="156">
        <v>0</v>
      </c>
      <c r="AL14">
        <v>0</v>
      </c>
      <c r="AM14" s="156">
        <f t="shared" si="4"/>
        <v>0</v>
      </c>
      <c r="AN14">
        <v>0</v>
      </c>
      <c r="AO14">
        <v>0</v>
      </c>
      <c r="AP14" s="156">
        <f t="shared" si="5"/>
        <v>0</v>
      </c>
      <c r="AQ14">
        <v>0</v>
      </c>
      <c r="AR14">
        <v>0</v>
      </c>
      <c r="AS14">
        <v>0</v>
      </c>
      <c r="AT14" s="156">
        <v>0</v>
      </c>
      <c r="AU14" s="156">
        <v>0</v>
      </c>
      <c r="AV14" s="156">
        <f t="shared" si="6"/>
        <v>0</v>
      </c>
      <c r="AW14">
        <v>0</v>
      </c>
      <c r="AX14">
        <v>0</v>
      </c>
      <c r="AY14" s="156">
        <f t="shared" si="7"/>
        <v>0</v>
      </c>
      <c r="AZ14">
        <v>0</v>
      </c>
      <c r="BA14">
        <v>0</v>
      </c>
    </row>
    <row r="15" spans="1:53">
      <c r="A15">
        <v>101566</v>
      </c>
      <c r="B15" t="s">
        <v>290</v>
      </c>
      <c r="C15" t="s">
        <v>208</v>
      </c>
      <c r="D15">
        <v>12</v>
      </c>
      <c r="E15" t="s">
        <v>186</v>
      </c>
      <c r="F15" t="s">
        <v>291</v>
      </c>
      <c r="G15" t="s">
        <v>292</v>
      </c>
      <c r="H15">
        <v>4</v>
      </c>
      <c r="I15">
        <v>1</v>
      </c>
      <c r="J15">
        <v>1</v>
      </c>
      <c r="K15">
        <v>1400</v>
      </c>
      <c r="L15">
        <v>11747.04</v>
      </c>
      <c r="M15">
        <v>40080.9</v>
      </c>
      <c r="N15" s="156">
        <f t="shared" si="0"/>
        <v>2667.28</v>
      </c>
      <c r="O15">
        <v>0</v>
      </c>
      <c r="P15">
        <v>2667.28</v>
      </c>
      <c r="Q15" s="156">
        <f t="shared" si="1"/>
        <v>19162.080000000002</v>
      </c>
      <c r="R15">
        <v>18987.7</v>
      </c>
      <c r="S15">
        <v>174.38</v>
      </c>
      <c r="T15" s="156">
        <v>2893.93</v>
      </c>
      <c r="U15" s="156">
        <f t="shared" si="2"/>
        <v>13686.689999999999</v>
      </c>
      <c r="V15">
        <v>1876.36</v>
      </c>
      <c r="W15">
        <v>0</v>
      </c>
      <c r="X15">
        <v>811.84</v>
      </c>
      <c r="Y15">
        <v>618.45000000000005</v>
      </c>
      <c r="Z15">
        <v>0</v>
      </c>
      <c r="AA15">
        <v>0</v>
      </c>
      <c r="AB15">
        <v>111.68</v>
      </c>
      <c r="AC15" s="156">
        <v>927.85</v>
      </c>
      <c r="AD15">
        <v>1149.5999999999999</v>
      </c>
      <c r="AE15">
        <v>7895.95</v>
      </c>
      <c r="AF15">
        <v>1222.81</v>
      </c>
      <c r="AG15" s="156">
        <f t="shared" si="3"/>
        <v>17066.670000000002</v>
      </c>
      <c r="AH15">
        <v>743.41</v>
      </c>
      <c r="AI15">
        <v>16323.26</v>
      </c>
      <c r="AJ15">
        <v>0</v>
      </c>
      <c r="AK15" s="156">
        <v>0</v>
      </c>
      <c r="AL15">
        <v>0</v>
      </c>
      <c r="AM15" s="156">
        <f t="shared" si="4"/>
        <v>0</v>
      </c>
      <c r="AN15">
        <v>0</v>
      </c>
      <c r="AO15">
        <v>0</v>
      </c>
      <c r="AP15" s="156">
        <f t="shared" si="5"/>
        <v>0</v>
      </c>
      <c r="AQ15">
        <v>0</v>
      </c>
      <c r="AR15">
        <v>0</v>
      </c>
      <c r="AS15">
        <v>0</v>
      </c>
      <c r="AT15" s="156">
        <v>0</v>
      </c>
      <c r="AU15" s="156">
        <v>0</v>
      </c>
      <c r="AV15" s="156">
        <f t="shared" si="6"/>
        <v>0</v>
      </c>
      <c r="AW15">
        <v>0</v>
      </c>
      <c r="AX15">
        <v>0</v>
      </c>
      <c r="AY15" s="156">
        <f t="shared" si="7"/>
        <v>0</v>
      </c>
      <c r="AZ15">
        <v>0</v>
      </c>
      <c r="BA15">
        <v>0</v>
      </c>
    </row>
    <row r="16" spans="1:53">
      <c r="A16">
        <v>101620</v>
      </c>
      <c r="B16" t="s">
        <v>290</v>
      </c>
      <c r="C16" t="s">
        <v>208</v>
      </c>
      <c r="D16">
        <v>12</v>
      </c>
      <c r="E16" t="s">
        <v>186</v>
      </c>
      <c r="F16" t="s">
        <v>291</v>
      </c>
      <c r="G16" t="s">
        <v>292</v>
      </c>
      <c r="H16">
        <v>3</v>
      </c>
      <c r="I16">
        <v>1</v>
      </c>
      <c r="J16">
        <v>1</v>
      </c>
      <c r="K16">
        <v>500</v>
      </c>
      <c r="L16">
        <v>2300.88</v>
      </c>
      <c r="M16">
        <v>7850.6</v>
      </c>
      <c r="N16" s="156">
        <f t="shared" si="0"/>
        <v>0</v>
      </c>
      <c r="O16">
        <v>0</v>
      </c>
      <c r="P16">
        <v>0</v>
      </c>
      <c r="Q16" s="156">
        <f t="shared" si="1"/>
        <v>0</v>
      </c>
      <c r="R16">
        <v>0</v>
      </c>
      <c r="S16">
        <v>0</v>
      </c>
      <c r="T16" s="156">
        <v>2501.31</v>
      </c>
      <c r="U16" s="156">
        <f t="shared" si="2"/>
        <v>2393.6</v>
      </c>
      <c r="V16">
        <v>1659.45</v>
      </c>
      <c r="W16">
        <v>0</v>
      </c>
      <c r="X16">
        <v>0</v>
      </c>
      <c r="Y16">
        <v>182.61</v>
      </c>
      <c r="Z16">
        <v>0</v>
      </c>
      <c r="AA16">
        <v>0</v>
      </c>
      <c r="AB16">
        <v>0</v>
      </c>
      <c r="AC16" s="156">
        <v>116.06</v>
      </c>
      <c r="AD16">
        <v>551.54</v>
      </c>
      <c r="AE16">
        <v>0</v>
      </c>
      <c r="AF16">
        <v>0</v>
      </c>
      <c r="AG16" s="156">
        <f t="shared" si="3"/>
        <v>6529.93</v>
      </c>
      <c r="AH16">
        <v>2839.86</v>
      </c>
      <c r="AI16">
        <v>3690.07</v>
      </c>
      <c r="AJ16">
        <v>0</v>
      </c>
      <c r="AK16" s="156">
        <v>0</v>
      </c>
      <c r="AL16">
        <v>0</v>
      </c>
      <c r="AM16" s="156">
        <f t="shared" si="4"/>
        <v>0</v>
      </c>
      <c r="AN16">
        <v>0</v>
      </c>
      <c r="AO16">
        <v>0</v>
      </c>
      <c r="AP16" s="156">
        <f t="shared" si="5"/>
        <v>0</v>
      </c>
      <c r="AQ16">
        <v>0</v>
      </c>
      <c r="AR16">
        <v>0</v>
      </c>
      <c r="AS16">
        <v>0</v>
      </c>
      <c r="AT16" s="156">
        <v>0</v>
      </c>
      <c r="AU16" s="156">
        <v>0</v>
      </c>
      <c r="AV16" s="156">
        <f t="shared" si="6"/>
        <v>0</v>
      </c>
      <c r="AW16">
        <v>0</v>
      </c>
      <c r="AX16">
        <v>0</v>
      </c>
      <c r="AY16" s="156">
        <f t="shared" si="7"/>
        <v>0</v>
      </c>
      <c r="AZ16">
        <v>0</v>
      </c>
      <c r="BA16">
        <v>0</v>
      </c>
    </row>
    <row r="17" spans="1:53">
      <c r="A17">
        <v>102057</v>
      </c>
      <c r="B17" t="s">
        <v>290</v>
      </c>
      <c r="C17" t="s">
        <v>208</v>
      </c>
      <c r="D17">
        <v>12</v>
      </c>
      <c r="E17" t="s">
        <v>186</v>
      </c>
      <c r="F17" t="s">
        <v>291</v>
      </c>
      <c r="G17" t="s">
        <v>292</v>
      </c>
      <c r="H17">
        <v>1</v>
      </c>
      <c r="I17">
        <v>2</v>
      </c>
      <c r="J17">
        <v>0</v>
      </c>
      <c r="K17">
        <v>1340</v>
      </c>
      <c r="L17">
        <v>13505.95</v>
      </c>
      <c r="M17">
        <v>46082.29</v>
      </c>
      <c r="N17" s="156">
        <f t="shared" si="0"/>
        <v>5033.32</v>
      </c>
      <c r="O17">
        <v>0</v>
      </c>
      <c r="P17">
        <v>5033.32</v>
      </c>
      <c r="Q17" s="156">
        <f t="shared" si="1"/>
        <v>28288.510000000002</v>
      </c>
      <c r="R17">
        <v>28174.880000000001</v>
      </c>
      <c r="S17">
        <v>113.63</v>
      </c>
      <c r="T17" s="156">
        <v>3082.35</v>
      </c>
      <c r="U17" s="156">
        <f t="shared" si="2"/>
        <v>7621.66</v>
      </c>
      <c r="V17">
        <v>2002.95</v>
      </c>
      <c r="W17">
        <v>0</v>
      </c>
      <c r="X17">
        <v>824.37</v>
      </c>
      <c r="Y17">
        <v>501.43</v>
      </c>
      <c r="Z17">
        <v>224.38</v>
      </c>
      <c r="AA17">
        <v>1883.54</v>
      </c>
      <c r="AB17">
        <v>549.65</v>
      </c>
      <c r="AC17" s="156">
        <v>287.35000000000002</v>
      </c>
      <c r="AD17">
        <v>1635.34</v>
      </c>
      <c r="AE17">
        <v>0</v>
      </c>
      <c r="AF17">
        <v>0</v>
      </c>
      <c r="AG17" s="156">
        <f t="shared" si="3"/>
        <v>14591.01</v>
      </c>
      <c r="AH17">
        <v>1769</v>
      </c>
      <c r="AI17">
        <v>12822.01</v>
      </c>
      <c r="AJ17">
        <v>0</v>
      </c>
      <c r="AK17" s="156">
        <v>0</v>
      </c>
      <c r="AL17">
        <v>0</v>
      </c>
      <c r="AM17" s="156">
        <f t="shared" si="4"/>
        <v>0</v>
      </c>
      <c r="AN17">
        <v>0</v>
      </c>
      <c r="AO17">
        <v>0</v>
      </c>
      <c r="AP17" s="156">
        <f t="shared" si="5"/>
        <v>0</v>
      </c>
      <c r="AQ17">
        <v>0</v>
      </c>
      <c r="AR17">
        <v>0</v>
      </c>
      <c r="AS17">
        <v>0</v>
      </c>
      <c r="AT17" s="156">
        <v>0</v>
      </c>
      <c r="AU17" s="156">
        <v>0</v>
      </c>
      <c r="AV17" s="156">
        <f t="shared" si="6"/>
        <v>0</v>
      </c>
      <c r="AW17">
        <v>0</v>
      </c>
      <c r="AX17">
        <v>0</v>
      </c>
      <c r="AY17" s="156">
        <f t="shared" si="7"/>
        <v>0</v>
      </c>
      <c r="AZ17">
        <v>0</v>
      </c>
      <c r="BA17">
        <v>0</v>
      </c>
    </row>
    <row r="18" spans="1:53">
      <c r="A18">
        <v>102346</v>
      </c>
      <c r="B18" t="s">
        <v>290</v>
      </c>
      <c r="C18" t="s">
        <v>208</v>
      </c>
      <c r="D18">
        <v>12</v>
      </c>
      <c r="E18" t="s">
        <v>186</v>
      </c>
      <c r="F18" t="s">
        <v>291</v>
      </c>
      <c r="G18" t="s">
        <v>292</v>
      </c>
      <c r="H18">
        <v>1</v>
      </c>
      <c r="I18">
        <v>1</v>
      </c>
      <c r="J18">
        <v>1</v>
      </c>
      <c r="K18">
        <v>2100</v>
      </c>
      <c r="L18">
        <v>32569.34</v>
      </c>
      <c r="M18">
        <v>111126.58</v>
      </c>
      <c r="N18" s="156">
        <f t="shared" si="0"/>
        <v>13521.88</v>
      </c>
      <c r="O18">
        <v>2163.5700000000002</v>
      </c>
      <c r="P18">
        <v>11358.31</v>
      </c>
      <c r="Q18" s="156">
        <f t="shared" si="1"/>
        <v>56383.23</v>
      </c>
      <c r="R18">
        <v>56383.23</v>
      </c>
      <c r="S18">
        <v>0</v>
      </c>
      <c r="T18" s="156">
        <v>11736.26</v>
      </c>
      <c r="U18" s="156">
        <f t="shared" si="2"/>
        <v>15862.71</v>
      </c>
      <c r="V18">
        <v>2460.37</v>
      </c>
      <c r="W18">
        <v>0</v>
      </c>
      <c r="X18">
        <v>2115.2399999999998</v>
      </c>
      <c r="Y18">
        <v>0</v>
      </c>
      <c r="Z18">
        <v>538.6</v>
      </c>
      <c r="AA18">
        <v>8340.18</v>
      </c>
      <c r="AB18">
        <v>1224.78</v>
      </c>
      <c r="AC18" s="156">
        <v>10356.61</v>
      </c>
      <c r="AD18">
        <v>1183.54</v>
      </c>
      <c r="AE18">
        <v>0</v>
      </c>
      <c r="AF18">
        <v>0</v>
      </c>
      <c r="AG18" s="156">
        <f t="shared" si="3"/>
        <v>41614.71</v>
      </c>
      <c r="AH18">
        <v>3230.99</v>
      </c>
      <c r="AI18">
        <v>38383.72</v>
      </c>
      <c r="AJ18">
        <v>0</v>
      </c>
      <c r="AK18" s="156">
        <v>0</v>
      </c>
      <c r="AL18">
        <v>0</v>
      </c>
      <c r="AM18" s="156">
        <f t="shared" si="4"/>
        <v>0</v>
      </c>
      <c r="AN18">
        <v>0</v>
      </c>
      <c r="AO18">
        <v>0</v>
      </c>
      <c r="AP18" s="156">
        <f t="shared" si="5"/>
        <v>0</v>
      </c>
      <c r="AQ18">
        <v>0</v>
      </c>
      <c r="AR18">
        <v>0</v>
      </c>
      <c r="AS18">
        <v>0</v>
      </c>
      <c r="AT18" s="156">
        <v>0</v>
      </c>
      <c r="AU18" s="156">
        <v>0</v>
      </c>
      <c r="AV18" s="156">
        <f t="shared" si="6"/>
        <v>0</v>
      </c>
      <c r="AW18">
        <v>0</v>
      </c>
      <c r="AX18">
        <v>0</v>
      </c>
      <c r="AY18" s="156">
        <f t="shared" si="7"/>
        <v>0</v>
      </c>
      <c r="AZ18">
        <v>0</v>
      </c>
      <c r="BA18">
        <v>0</v>
      </c>
    </row>
    <row r="19" spans="1:53">
      <c r="A19">
        <v>102497</v>
      </c>
      <c r="B19" t="s">
        <v>290</v>
      </c>
      <c r="C19" t="s">
        <v>208</v>
      </c>
      <c r="D19">
        <v>12</v>
      </c>
      <c r="E19" t="s">
        <v>186</v>
      </c>
      <c r="F19" t="s">
        <v>291</v>
      </c>
      <c r="G19" t="s">
        <v>292</v>
      </c>
      <c r="H19">
        <v>9</v>
      </c>
      <c r="I19">
        <v>2</v>
      </c>
      <c r="J19">
        <v>1</v>
      </c>
      <c r="K19">
        <v>1780</v>
      </c>
      <c r="L19">
        <v>14871.29</v>
      </c>
      <c r="M19">
        <v>50740.85</v>
      </c>
      <c r="N19" s="156">
        <f t="shared" si="0"/>
        <v>6276.46</v>
      </c>
      <c r="O19">
        <v>1130.57</v>
      </c>
      <c r="P19">
        <v>5145.8900000000003</v>
      </c>
      <c r="Q19" s="156">
        <f t="shared" si="1"/>
        <v>26659.86</v>
      </c>
      <c r="R19">
        <v>26525.18</v>
      </c>
      <c r="S19">
        <v>134.68</v>
      </c>
      <c r="T19" s="156">
        <v>3659.09</v>
      </c>
      <c r="U19" s="156">
        <f t="shared" si="2"/>
        <v>7897.57</v>
      </c>
      <c r="V19">
        <v>2189.0300000000002</v>
      </c>
      <c r="W19">
        <v>0</v>
      </c>
      <c r="X19">
        <v>768.47</v>
      </c>
      <c r="Y19">
        <v>394.9</v>
      </c>
      <c r="Z19">
        <v>178.63</v>
      </c>
      <c r="AA19">
        <v>2367.9299999999998</v>
      </c>
      <c r="AB19">
        <v>328.51</v>
      </c>
      <c r="AC19" s="156">
        <v>1687.94</v>
      </c>
      <c r="AD19">
        <v>1670.1</v>
      </c>
      <c r="AE19">
        <v>0</v>
      </c>
      <c r="AF19">
        <v>0</v>
      </c>
      <c r="AG19" s="156">
        <f t="shared" si="3"/>
        <v>21778.19</v>
      </c>
      <c r="AH19">
        <v>4541.57</v>
      </c>
      <c r="AI19">
        <v>17236.62</v>
      </c>
      <c r="AJ19">
        <v>0</v>
      </c>
      <c r="AK19" s="156">
        <v>0</v>
      </c>
      <c r="AL19">
        <v>0</v>
      </c>
      <c r="AM19" s="156">
        <f t="shared" si="4"/>
        <v>0</v>
      </c>
      <c r="AN19">
        <v>0</v>
      </c>
      <c r="AO19">
        <v>0</v>
      </c>
      <c r="AP19" s="156">
        <f t="shared" si="5"/>
        <v>0</v>
      </c>
      <c r="AQ19">
        <v>0</v>
      </c>
      <c r="AR19">
        <v>0</v>
      </c>
      <c r="AS19">
        <v>0</v>
      </c>
      <c r="AT19" s="156">
        <v>0</v>
      </c>
      <c r="AU19" s="156">
        <v>0</v>
      </c>
      <c r="AV19" s="156">
        <f t="shared" si="6"/>
        <v>0</v>
      </c>
      <c r="AW19">
        <v>0</v>
      </c>
      <c r="AX19">
        <v>0</v>
      </c>
      <c r="AY19" s="156">
        <f t="shared" si="7"/>
        <v>0</v>
      </c>
      <c r="AZ19">
        <v>0</v>
      </c>
      <c r="BA19">
        <v>0</v>
      </c>
    </row>
    <row r="20" spans="1:53">
      <c r="A20">
        <v>102916</v>
      </c>
      <c r="B20" t="s">
        <v>290</v>
      </c>
      <c r="C20" t="s">
        <v>208</v>
      </c>
      <c r="D20">
        <v>12</v>
      </c>
      <c r="E20" t="s">
        <v>186</v>
      </c>
      <c r="F20" t="s">
        <v>291</v>
      </c>
      <c r="G20" t="s">
        <v>292</v>
      </c>
      <c r="H20">
        <v>7</v>
      </c>
      <c r="I20">
        <v>3</v>
      </c>
      <c r="J20">
        <v>1</v>
      </c>
      <c r="K20">
        <v>1450</v>
      </c>
      <c r="L20">
        <v>13159.35</v>
      </c>
      <c r="M20">
        <v>44899.72</v>
      </c>
      <c r="N20" s="156">
        <f t="shared" si="0"/>
        <v>0</v>
      </c>
      <c r="O20">
        <v>0</v>
      </c>
      <c r="P20">
        <v>0</v>
      </c>
      <c r="Q20" s="156">
        <f t="shared" si="1"/>
        <v>6196.12</v>
      </c>
      <c r="R20">
        <v>5459.4</v>
      </c>
      <c r="S20">
        <v>736.72</v>
      </c>
      <c r="T20" s="156">
        <v>5726.95</v>
      </c>
      <c r="U20" s="156">
        <f t="shared" si="2"/>
        <v>19082.739999999998</v>
      </c>
      <c r="V20">
        <v>3732.9</v>
      </c>
      <c r="W20">
        <v>0</v>
      </c>
      <c r="X20">
        <v>680.54</v>
      </c>
      <c r="Y20">
        <v>225.14</v>
      </c>
      <c r="Z20">
        <v>288.05</v>
      </c>
      <c r="AA20">
        <v>2609.3000000000002</v>
      </c>
      <c r="AB20">
        <v>508.33</v>
      </c>
      <c r="AC20" s="156">
        <v>3869.79</v>
      </c>
      <c r="AD20">
        <v>1065.51</v>
      </c>
      <c r="AE20">
        <v>9972.9699999999993</v>
      </c>
      <c r="AF20">
        <v>0</v>
      </c>
      <c r="AG20" s="156">
        <f t="shared" si="3"/>
        <v>32936.81</v>
      </c>
      <c r="AH20">
        <v>2956.26</v>
      </c>
      <c r="AI20">
        <v>29980.55</v>
      </c>
      <c r="AJ20">
        <v>0</v>
      </c>
      <c r="AK20" s="156">
        <v>0</v>
      </c>
      <c r="AL20">
        <v>0</v>
      </c>
      <c r="AM20" s="156">
        <f t="shared" si="4"/>
        <v>0</v>
      </c>
      <c r="AN20">
        <v>0</v>
      </c>
      <c r="AO20">
        <v>0</v>
      </c>
      <c r="AP20" s="156">
        <f t="shared" si="5"/>
        <v>0</v>
      </c>
      <c r="AQ20">
        <v>0</v>
      </c>
      <c r="AR20">
        <v>0</v>
      </c>
      <c r="AS20">
        <v>0</v>
      </c>
      <c r="AT20" s="156">
        <v>0</v>
      </c>
      <c r="AU20" s="156">
        <v>0</v>
      </c>
      <c r="AV20" s="156">
        <f t="shared" si="6"/>
        <v>0</v>
      </c>
      <c r="AW20">
        <v>0</v>
      </c>
      <c r="AX20">
        <v>0</v>
      </c>
      <c r="AY20" s="156">
        <f t="shared" si="7"/>
        <v>0</v>
      </c>
      <c r="AZ20">
        <v>0</v>
      </c>
      <c r="BA20">
        <v>0</v>
      </c>
    </row>
    <row r="21" spans="1:53">
      <c r="A21">
        <v>102955</v>
      </c>
      <c r="B21" t="s">
        <v>290</v>
      </c>
      <c r="C21" t="s">
        <v>208</v>
      </c>
      <c r="D21">
        <v>12</v>
      </c>
      <c r="E21" t="s">
        <v>186</v>
      </c>
      <c r="F21" t="s">
        <v>291</v>
      </c>
      <c r="G21" t="s">
        <v>292</v>
      </c>
      <c r="H21">
        <v>3</v>
      </c>
      <c r="I21">
        <v>2</v>
      </c>
      <c r="J21">
        <v>0</v>
      </c>
      <c r="K21">
        <v>2150</v>
      </c>
      <c r="L21">
        <v>12062.26</v>
      </c>
      <c r="M21">
        <v>41156.42</v>
      </c>
      <c r="N21" s="156">
        <f t="shared" si="0"/>
        <v>1849.23</v>
      </c>
      <c r="O21">
        <v>0</v>
      </c>
      <c r="P21">
        <v>1849.23</v>
      </c>
      <c r="Q21" s="156">
        <f t="shared" si="1"/>
        <v>17832.560000000001</v>
      </c>
      <c r="R21">
        <v>15856.5</v>
      </c>
      <c r="S21">
        <v>1976.06</v>
      </c>
      <c r="T21" s="156">
        <v>5822.12</v>
      </c>
      <c r="U21" s="156">
        <f t="shared" si="2"/>
        <v>7296.73</v>
      </c>
      <c r="V21">
        <v>2095.61</v>
      </c>
      <c r="W21">
        <v>0</v>
      </c>
      <c r="X21">
        <v>790.76</v>
      </c>
      <c r="Y21">
        <v>808.44</v>
      </c>
      <c r="Z21">
        <v>119.54</v>
      </c>
      <c r="AA21">
        <v>1376.4</v>
      </c>
      <c r="AB21">
        <v>24.41</v>
      </c>
      <c r="AC21" s="156">
        <v>246.1</v>
      </c>
      <c r="AD21">
        <v>2081.5700000000002</v>
      </c>
      <c r="AE21">
        <v>0</v>
      </c>
      <c r="AF21">
        <v>0</v>
      </c>
      <c r="AG21" s="156">
        <f t="shared" si="3"/>
        <v>20708.559999999998</v>
      </c>
      <c r="AH21">
        <v>3326.37</v>
      </c>
      <c r="AI21">
        <v>17382.189999999999</v>
      </c>
      <c r="AJ21">
        <v>0</v>
      </c>
      <c r="AK21" s="156">
        <v>0</v>
      </c>
      <c r="AL21">
        <v>0</v>
      </c>
      <c r="AM21" s="156">
        <f t="shared" si="4"/>
        <v>0</v>
      </c>
      <c r="AN21">
        <v>0</v>
      </c>
      <c r="AO21">
        <v>0</v>
      </c>
      <c r="AP21" s="156">
        <f t="shared" si="5"/>
        <v>0</v>
      </c>
      <c r="AQ21">
        <v>0</v>
      </c>
      <c r="AR21">
        <v>0</v>
      </c>
      <c r="AS21">
        <v>0</v>
      </c>
      <c r="AT21" s="156">
        <v>0</v>
      </c>
      <c r="AU21" s="156">
        <v>0</v>
      </c>
      <c r="AV21" s="156">
        <f t="shared" si="6"/>
        <v>0</v>
      </c>
      <c r="AW21">
        <v>0</v>
      </c>
      <c r="AX21">
        <v>0</v>
      </c>
      <c r="AY21" s="156">
        <f t="shared" si="7"/>
        <v>0</v>
      </c>
      <c r="AZ21">
        <v>0</v>
      </c>
      <c r="BA21">
        <v>0</v>
      </c>
    </row>
    <row r="22" spans="1:53">
      <c r="A22">
        <v>103090</v>
      </c>
      <c r="B22" t="s">
        <v>290</v>
      </c>
      <c r="C22" t="s">
        <v>208</v>
      </c>
      <c r="D22">
        <v>12</v>
      </c>
      <c r="E22" t="s">
        <v>186</v>
      </c>
      <c r="F22" t="s">
        <v>291</v>
      </c>
      <c r="G22" t="s">
        <v>292</v>
      </c>
      <c r="H22">
        <v>1</v>
      </c>
      <c r="I22">
        <v>1</v>
      </c>
      <c r="J22">
        <v>1</v>
      </c>
      <c r="K22">
        <v>1500</v>
      </c>
      <c r="L22">
        <v>8423.66</v>
      </c>
      <c r="M22">
        <v>28741.54</v>
      </c>
      <c r="N22" s="156">
        <f t="shared" si="0"/>
        <v>4613.4799999999996</v>
      </c>
      <c r="O22">
        <v>2904.81</v>
      </c>
      <c r="P22">
        <v>1708.67</v>
      </c>
      <c r="Q22" s="156">
        <f t="shared" si="1"/>
        <v>10666.77</v>
      </c>
      <c r="R22">
        <v>10611.09</v>
      </c>
      <c r="S22">
        <v>55.68</v>
      </c>
      <c r="T22" s="156">
        <v>5231.82</v>
      </c>
      <c r="U22" s="156">
        <f t="shared" si="2"/>
        <v>4818.53</v>
      </c>
      <c r="V22">
        <v>2272.7399999999998</v>
      </c>
      <c r="W22">
        <v>0</v>
      </c>
      <c r="X22">
        <v>0</v>
      </c>
      <c r="Y22">
        <v>183.43</v>
      </c>
      <c r="Z22">
        <v>158.66999999999999</v>
      </c>
      <c r="AA22">
        <v>1100.3</v>
      </c>
      <c r="AB22">
        <v>0</v>
      </c>
      <c r="AC22" s="156">
        <v>360.12</v>
      </c>
      <c r="AD22">
        <v>1103.3900000000001</v>
      </c>
      <c r="AE22">
        <v>0</v>
      </c>
      <c r="AF22">
        <v>0</v>
      </c>
      <c r="AG22" s="156">
        <f t="shared" si="3"/>
        <v>10730.17</v>
      </c>
      <c r="AH22">
        <v>3008.84</v>
      </c>
      <c r="AI22">
        <v>7721.33</v>
      </c>
      <c r="AJ22">
        <v>0</v>
      </c>
      <c r="AK22" s="156">
        <v>0</v>
      </c>
      <c r="AL22">
        <v>0</v>
      </c>
      <c r="AM22" s="156">
        <f t="shared" si="4"/>
        <v>0</v>
      </c>
      <c r="AN22">
        <v>0</v>
      </c>
      <c r="AO22">
        <v>0</v>
      </c>
      <c r="AP22" s="156">
        <f t="shared" si="5"/>
        <v>0</v>
      </c>
      <c r="AQ22">
        <v>0</v>
      </c>
      <c r="AR22">
        <v>0</v>
      </c>
      <c r="AS22">
        <v>0</v>
      </c>
      <c r="AT22" s="156">
        <v>0</v>
      </c>
      <c r="AU22" s="156">
        <v>0</v>
      </c>
      <c r="AV22" s="156">
        <f t="shared" si="6"/>
        <v>0</v>
      </c>
      <c r="AW22">
        <v>0</v>
      </c>
      <c r="AX22">
        <v>0</v>
      </c>
      <c r="AY22" s="156">
        <f t="shared" si="7"/>
        <v>0</v>
      </c>
      <c r="AZ22">
        <v>0</v>
      </c>
      <c r="BA22">
        <v>0</v>
      </c>
    </row>
    <row r="23" spans="1:53">
      <c r="A23">
        <v>103211</v>
      </c>
      <c r="B23" t="s">
        <v>290</v>
      </c>
      <c r="C23" t="s">
        <v>208</v>
      </c>
      <c r="D23">
        <v>12</v>
      </c>
      <c r="E23" t="s">
        <v>186</v>
      </c>
      <c r="F23" t="s">
        <v>291</v>
      </c>
      <c r="G23" t="s">
        <v>292</v>
      </c>
      <c r="H23">
        <v>4</v>
      </c>
      <c r="I23">
        <v>2</v>
      </c>
      <c r="J23">
        <v>0</v>
      </c>
      <c r="K23">
        <v>1100</v>
      </c>
      <c r="L23">
        <v>8339.7099999999991</v>
      </c>
      <c r="M23">
        <v>28455.11</v>
      </c>
      <c r="N23" s="156">
        <f t="shared" si="0"/>
        <v>1780.66</v>
      </c>
      <c r="O23">
        <v>0</v>
      </c>
      <c r="P23">
        <v>1780.66</v>
      </c>
      <c r="Q23" s="156">
        <f t="shared" si="1"/>
        <v>11735.65</v>
      </c>
      <c r="R23">
        <v>10358.08</v>
      </c>
      <c r="S23">
        <v>1377.57</v>
      </c>
      <c r="T23" s="156">
        <v>3524.14</v>
      </c>
      <c r="U23" s="156">
        <f t="shared" si="2"/>
        <v>4213.3900000000003</v>
      </c>
      <c r="V23">
        <v>1742.05</v>
      </c>
      <c r="W23">
        <v>0</v>
      </c>
      <c r="X23">
        <v>694.22</v>
      </c>
      <c r="Y23">
        <v>114.37</v>
      </c>
      <c r="Z23">
        <v>0</v>
      </c>
      <c r="AA23">
        <v>0</v>
      </c>
      <c r="AB23">
        <v>348.57</v>
      </c>
      <c r="AC23" s="156">
        <v>284.76</v>
      </c>
      <c r="AD23">
        <v>1314.18</v>
      </c>
      <c r="AE23">
        <v>0</v>
      </c>
      <c r="AF23">
        <v>0</v>
      </c>
      <c r="AG23" s="156">
        <f t="shared" si="3"/>
        <v>15015.41</v>
      </c>
      <c r="AH23">
        <v>2184.58</v>
      </c>
      <c r="AI23">
        <v>12830.83</v>
      </c>
      <c r="AJ23">
        <v>0</v>
      </c>
      <c r="AK23" s="156">
        <v>0</v>
      </c>
      <c r="AL23">
        <v>0</v>
      </c>
      <c r="AM23" s="156">
        <f t="shared" si="4"/>
        <v>0</v>
      </c>
      <c r="AN23">
        <v>0</v>
      </c>
      <c r="AO23">
        <v>0</v>
      </c>
      <c r="AP23" s="156">
        <f t="shared" si="5"/>
        <v>0</v>
      </c>
      <c r="AQ23">
        <v>0</v>
      </c>
      <c r="AR23">
        <v>0</v>
      </c>
      <c r="AS23">
        <v>0</v>
      </c>
      <c r="AT23" s="156">
        <v>0</v>
      </c>
      <c r="AU23" s="156">
        <v>0</v>
      </c>
      <c r="AV23" s="156">
        <f t="shared" si="6"/>
        <v>0</v>
      </c>
      <c r="AW23">
        <v>0</v>
      </c>
      <c r="AX23">
        <v>0</v>
      </c>
      <c r="AY23" s="156">
        <f t="shared" si="7"/>
        <v>0</v>
      </c>
      <c r="AZ23">
        <v>0</v>
      </c>
      <c r="BA23">
        <v>0</v>
      </c>
    </row>
    <row r="24" spans="1:53">
      <c r="A24">
        <v>103339</v>
      </c>
      <c r="B24" t="s">
        <v>290</v>
      </c>
      <c r="C24" t="s">
        <v>208</v>
      </c>
      <c r="D24">
        <v>12</v>
      </c>
      <c r="E24" t="s">
        <v>186</v>
      </c>
      <c r="F24" t="s">
        <v>291</v>
      </c>
      <c r="G24" t="s">
        <v>292</v>
      </c>
      <c r="H24">
        <v>5</v>
      </c>
      <c r="I24">
        <v>1</v>
      </c>
      <c r="J24">
        <v>1</v>
      </c>
      <c r="K24">
        <v>1100</v>
      </c>
      <c r="L24">
        <v>6811.8</v>
      </c>
      <c r="M24">
        <v>23241.85</v>
      </c>
      <c r="N24" s="156">
        <f t="shared" si="0"/>
        <v>1246.3900000000001</v>
      </c>
      <c r="O24">
        <v>0</v>
      </c>
      <c r="P24">
        <v>1246.3900000000001</v>
      </c>
      <c r="Q24" s="156">
        <f t="shared" si="1"/>
        <v>6975.15</v>
      </c>
      <c r="R24">
        <v>6975.15</v>
      </c>
      <c r="S24">
        <v>0</v>
      </c>
      <c r="T24" s="156">
        <v>6226.16</v>
      </c>
      <c r="U24" s="156">
        <f t="shared" si="2"/>
        <v>5469.5</v>
      </c>
      <c r="V24">
        <v>3454.06</v>
      </c>
      <c r="W24">
        <v>0</v>
      </c>
      <c r="X24">
        <v>449.47</v>
      </c>
      <c r="Y24">
        <v>0</v>
      </c>
      <c r="Z24">
        <v>172.65</v>
      </c>
      <c r="AA24">
        <v>628.04999999999995</v>
      </c>
      <c r="AB24">
        <v>0</v>
      </c>
      <c r="AC24" s="156">
        <v>1420.7</v>
      </c>
      <c r="AD24">
        <v>765.27</v>
      </c>
      <c r="AE24">
        <v>0</v>
      </c>
      <c r="AF24">
        <v>0</v>
      </c>
      <c r="AG24" s="156">
        <f t="shared" si="3"/>
        <v>8490.1</v>
      </c>
      <c r="AH24">
        <v>1903.78</v>
      </c>
      <c r="AI24">
        <v>6586.32</v>
      </c>
      <c r="AJ24">
        <v>0</v>
      </c>
      <c r="AK24" s="156">
        <v>0</v>
      </c>
      <c r="AL24">
        <v>0</v>
      </c>
      <c r="AM24" s="156">
        <f t="shared" si="4"/>
        <v>0</v>
      </c>
      <c r="AN24">
        <v>0</v>
      </c>
      <c r="AO24">
        <v>0</v>
      </c>
      <c r="AP24" s="156">
        <f t="shared" si="5"/>
        <v>0</v>
      </c>
      <c r="AQ24">
        <v>0</v>
      </c>
      <c r="AR24">
        <v>0</v>
      </c>
      <c r="AS24">
        <v>0</v>
      </c>
      <c r="AT24" s="156">
        <v>0</v>
      </c>
      <c r="AU24" s="156">
        <v>0</v>
      </c>
      <c r="AV24" s="156">
        <f t="shared" si="6"/>
        <v>0</v>
      </c>
      <c r="AW24">
        <v>0</v>
      </c>
      <c r="AX24">
        <v>0</v>
      </c>
      <c r="AY24" s="156">
        <f t="shared" si="7"/>
        <v>0</v>
      </c>
      <c r="AZ24">
        <v>0</v>
      </c>
      <c r="BA24">
        <v>0</v>
      </c>
    </row>
    <row r="25" spans="1:53">
      <c r="A25">
        <v>103601</v>
      </c>
      <c r="B25" t="s">
        <v>290</v>
      </c>
      <c r="C25" t="s">
        <v>208</v>
      </c>
      <c r="D25">
        <v>12</v>
      </c>
      <c r="E25" t="s">
        <v>186</v>
      </c>
      <c r="F25" t="s">
        <v>291</v>
      </c>
      <c r="G25" t="s">
        <v>292</v>
      </c>
      <c r="H25">
        <v>6</v>
      </c>
      <c r="I25">
        <v>1</v>
      </c>
      <c r="J25">
        <v>1</v>
      </c>
      <c r="K25">
        <v>2090</v>
      </c>
      <c r="L25">
        <v>21021.759999999998</v>
      </c>
      <c r="M25">
        <v>71726.259999999995</v>
      </c>
      <c r="N25" s="156">
        <f t="shared" si="0"/>
        <v>7943.84</v>
      </c>
      <c r="O25">
        <v>1943.65</v>
      </c>
      <c r="P25">
        <v>6000.19</v>
      </c>
      <c r="Q25" s="156">
        <f t="shared" si="1"/>
        <v>32261.49</v>
      </c>
      <c r="R25">
        <v>29817.11</v>
      </c>
      <c r="S25">
        <v>2444.38</v>
      </c>
      <c r="T25" s="156">
        <v>9576.7999999999993</v>
      </c>
      <c r="U25" s="156">
        <f t="shared" si="2"/>
        <v>13432.72</v>
      </c>
      <c r="V25">
        <v>2646.38</v>
      </c>
      <c r="W25">
        <v>1772.07</v>
      </c>
      <c r="X25">
        <v>737.46</v>
      </c>
      <c r="Y25">
        <v>276.49</v>
      </c>
      <c r="Z25">
        <v>514.66</v>
      </c>
      <c r="AA25">
        <v>5106.33</v>
      </c>
      <c r="AB25">
        <v>143.26</v>
      </c>
      <c r="AC25" s="156">
        <v>3311.62</v>
      </c>
      <c r="AD25">
        <v>2236.0700000000002</v>
      </c>
      <c r="AE25">
        <v>0</v>
      </c>
      <c r="AF25">
        <v>0</v>
      </c>
      <c r="AG25" s="156">
        <f t="shared" si="3"/>
        <v>32909.32</v>
      </c>
      <c r="AH25">
        <v>5167.01</v>
      </c>
      <c r="AI25">
        <v>27742.31</v>
      </c>
      <c r="AJ25">
        <v>0</v>
      </c>
      <c r="AK25" s="156">
        <v>0</v>
      </c>
      <c r="AL25">
        <v>0</v>
      </c>
      <c r="AM25" s="156">
        <f t="shared" si="4"/>
        <v>0</v>
      </c>
      <c r="AN25">
        <v>0</v>
      </c>
      <c r="AO25">
        <v>0</v>
      </c>
      <c r="AP25" s="156">
        <f t="shared" si="5"/>
        <v>0</v>
      </c>
      <c r="AQ25">
        <v>0</v>
      </c>
      <c r="AR25">
        <v>0</v>
      </c>
      <c r="AS25">
        <v>0</v>
      </c>
      <c r="AT25" s="156">
        <v>0</v>
      </c>
      <c r="AU25" s="156">
        <v>0</v>
      </c>
      <c r="AV25" s="156">
        <f t="shared" si="6"/>
        <v>0</v>
      </c>
      <c r="AW25">
        <v>0</v>
      </c>
      <c r="AX25">
        <v>0</v>
      </c>
      <c r="AY25" s="156">
        <f t="shared" si="7"/>
        <v>0</v>
      </c>
      <c r="AZ25">
        <v>0</v>
      </c>
      <c r="BA25">
        <v>0</v>
      </c>
    </row>
    <row r="26" spans="1:53">
      <c r="A26">
        <v>103667</v>
      </c>
      <c r="B26" t="s">
        <v>290</v>
      </c>
      <c r="C26" t="s">
        <v>208</v>
      </c>
      <c r="D26">
        <v>12</v>
      </c>
      <c r="E26" t="s">
        <v>186</v>
      </c>
      <c r="F26" t="s">
        <v>291</v>
      </c>
      <c r="G26" t="s">
        <v>292</v>
      </c>
      <c r="H26">
        <v>3</v>
      </c>
      <c r="I26">
        <v>1</v>
      </c>
      <c r="J26">
        <v>1</v>
      </c>
      <c r="K26">
        <v>700</v>
      </c>
      <c r="L26">
        <v>6828.26</v>
      </c>
      <c r="M26">
        <v>23298.01</v>
      </c>
      <c r="N26" s="156">
        <f t="shared" si="0"/>
        <v>1560.36</v>
      </c>
      <c r="O26">
        <v>778.3</v>
      </c>
      <c r="P26">
        <v>782.06</v>
      </c>
      <c r="Q26" s="156">
        <f t="shared" si="1"/>
        <v>9140.99</v>
      </c>
      <c r="R26">
        <v>9140.99</v>
      </c>
      <c r="S26">
        <v>0</v>
      </c>
      <c r="T26" s="156">
        <v>5617.02</v>
      </c>
      <c r="U26" s="156">
        <f t="shared" si="2"/>
        <v>5179.8099999999995</v>
      </c>
      <c r="V26">
        <v>2324.37</v>
      </c>
      <c r="W26">
        <v>0</v>
      </c>
      <c r="X26">
        <v>867.56</v>
      </c>
      <c r="Y26">
        <v>392.41</v>
      </c>
      <c r="Z26">
        <v>0</v>
      </c>
      <c r="AA26">
        <v>0</v>
      </c>
      <c r="AB26">
        <v>0</v>
      </c>
      <c r="AC26" s="156">
        <v>422.79</v>
      </c>
      <c r="AD26">
        <v>1595.47</v>
      </c>
      <c r="AE26">
        <v>0</v>
      </c>
      <c r="AF26">
        <v>0</v>
      </c>
      <c r="AG26" s="156">
        <f t="shared" si="3"/>
        <v>6807.9</v>
      </c>
      <c r="AH26">
        <v>1370.67</v>
      </c>
      <c r="AI26">
        <v>5437.23</v>
      </c>
      <c r="AJ26">
        <v>0</v>
      </c>
      <c r="AK26" s="156">
        <v>0</v>
      </c>
      <c r="AL26">
        <v>0</v>
      </c>
      <c r="AM26" s="156">
        <f t="shared" si="4"/>
        <v>0</v>
      </c>
      <c r="AN26">
        <v>0</v>
      </c>
      <c r="AO26">
        <v>0</v>
      </c>
      <c r="AP26" s="156">
        <f t="shared" si="5"/>
        <v>0</v>
      </c>
      <c r="AQ26">
        <v>0</v>
      </c>
      <c r="AR26">
        <v>0</v>
      </c>
      <c r="AS26">
        <v>0</v>
      </c>
      <c r="AT26" s="156">
        <v>0</v>
      </c>
      <c r="AU26" s="156">
        <v>0</v>
      </c>
      <c r="AV26" s="156">
        <f t="shared" si="6"/>
        <v>0</v>
      </c>
      <c r="AW26">
        <v>0</v>
      </c>
      <c r="AX26">
        <v>0</v>
      </c>
      <c r="AY26" s="156">
        <f t="shared" si="7"/>
        <v>0</v>
      </c>
      <c r="AZ26">
        <v>0</v>
      </c>
      <c r="BA26">
        <v>0</v>
      </c>
    </row>
    <row r="27" spans="1:53">
      <c r="A27">
        <v>103839</v>
      </c>
      <c r="B27" t="s">
        <v>290</v>
      </c>
      <c r="C27" t="s">
        <v>208</v>
      </c>
      <c r="D27">
        <v>12</v>
      </c>
      <c r="E27" t="s">
        <v>186</v>
      </c>
      <c r="F27" t="s">
        <v>291</v>
      </c>
      <c r="G27" t="s">
        <v>292</v>
      </c>
      <c r="H27">
        <v>4</v>
      </c>
      <c r="I27">
        <v>2</v>
      </c>
      <c r="J27">
        <v>0</v>
      </c>
      <c r="K27">
        <v>650</v>
      </c>
      <c r="L27">
        <v>7741.6</v>
      </c>
      <c r="M27">
        <v>26414.34</v>
      </c>
      <c r="N27" s="156">
        <f t="shared" si="0"/>
        <v>0</v>
      </c>
      <c r="O27">
        <v>0</v>
      </c>
      <c r="P27">
        <v>0</v>
      </c>
      <c r="Q27" s="156">
        <f t="shared" si="1"/>
        <v>14682.37</v>
      </c>
      <c r="R27">
        <v>14682.37</v>
      </c>
      <c r="S27">
        <v>0</v>
      </c>
      <c r="T27" s="156">
        <v>6800.84</v>
      </c>
      <c r="U27" s="156">
        <f t="shared" si="2"/>
        <v>3301.13</v>
      </c>
      <c r="V27">
        <v>1818.17</v>
      </c>
      <c r="W27">
        <v>0</v>
      </c>
      <c r="X27">
        <v>956.79</v>
      </c>
      <c r="Y27">
        <v>0</v>
      </c>
      <c r="Z27">
        <v>0</v>
      </c>
      <c r="AA27">
        <v>0</v>
      </c>
      <c r="AB27">
        <v>0</v>
      </c>
      <c r="AC27" s="156">
        <v>356.43</v>
      </c>
      <c r="AD27">
        <v>526.16999999999996</v>
      </c>
      <c r="AE27">
        <v>0</v>
      </c>
      <c r="AF27">
        <v>0</v>
      </c>
      <c r="AG27" s="156">
        <f t="shared" si="3"/>
        <v>4386.45</v>
      </c>
      <c r="AH27">
        <v>1273.53</v>
      </c>
      <c r="AI27">
        <v>3112.92</v>
      </c>
      <c r="AJ27">
        <v>0</v>
      </c>
      <c r="AK27" s="156">
        <v>0</v>
      </c>
      <c r="AL27">
        <v>0</v>
      </c>
      <c r="AM27" s="156">
        <f t="shared" si="4"/>
        <v>0</v>
      </c>
      <c r="AN27">
        <v>0</v>
      </c>
      <c r="AO27">
        <v>0</v>
      </c>
      <c r="AP27" s="156">
        <f t="shared" si="5"/>
        <v>0</v>
      </c>
      <c r="AQ27">
        <v>0</v>
      </c>
      <c r="AR27">
        <v>0</v>
      </c>
      <c r="AS27">
        <v>0</v>
      </c>
      <c r="AT27" s="156">
        <v>0</v>
      </c>
      <c r="AU27" s="156">
        <v>0</v>
      </c>
      <c r="AV27" s="156">
        <f t="shared" si="6"/>
        <v>0</v>
      </c>
      <c r="AW27">
        <v>0</v>
      </c>
      <c r="AX27">
        <v>0</v>
      </c>
      <c r="AY27" s="156">
        <f t="shared" si="7"/>
        <v>0</v>
      </c>
      <c r="AZ27">
        <v>0</v>
      </c>
      <c r="BA27">
        <v>0</v>
      </c>
    </row>
    <row r="28" spans="1:53">
      <c r="A28">
        <v>103869</v>
      </c>
      <c r="B28" t="s">
        <v>290</v>
      </c>
      <c r="C28" t="s">
        <v>208</v>
      </c>
      <c r="D28">
        <v>12</v>
      </c>
      <c r="E28" t="s">
        <v>186</v>
      </c>
      <c r="F28" t="s">
        <v>291</v>
      </c>
      <c r="G28" t="s">
        <v>292</v>
      </c>
      <c r="H28">
        <v>6</v>
      </c>
      <c r="I28">
        <v>2</v>
      </c>
      <c r="J28">
        <v>1</v>
      </c>
      <c r="K28">
        <v>2270</v>
      </c>
      <c r="L28">
        <v>15073.53</v>
      </c>
      <c r="M28">
        <v>51430.89</v>
      </c>
      <c r="N28" s="156">
        <f t="shared" si="0"/>
        <v>6393.82</v>
      </c>
      <c r="O28">
        <v>0</v>
      </c>
      <c r="P28">
        <v>6393.82</v>
      </c>
      <c r="Q28" s="156">
        <f t="shared" si="1"/>
        <v>35262.71</v>
      </c>
      <c r="R28">
        <v>34858.83</v>
      </c>
      <c r="S28">
        <v>403.88</v>
      </c>
      <c r="T28" s="156">
        <v>0</v>
      </c>
      <c r="U28" s="156">
        <f t="shared" si="2"/>
        <v>5275.87</v>
      </c>
      <c r="V28">
        <v>2647.39</v>
      </c>
      <c r="W28">
        <v>0</v>
      </c>
      <c r="X28">
        <v>551.57000000000005</v>
      </c>
      <c r="Y28">
        <v>231.52</v>
      </c>
      <c r="Z28">
        <v>109.97</v>
      </c>
      <c r="AA28">
        <v>0</v>
      </c>
      <c r="AB28">
        <v>0</v>
      </c>
      <c r="AC28" s="156">
        <v>340.12</v>
      </c>
      <c r="AD28">
        <v>1735.42</v>
      </c>
      <c r="AE28">
        <v>0</v>
      </c>
      <c r="AF28">
        <v>0</v>
      </c>
      <c r="AG28" s="156">
        <f t="shared" si="3"/>
        <v>18083.66</v>
      </c>
      <c r="AH28">
        <v>4158.68</v>
      </c>
      <c r="AI28">
        <v>13924.98</v>
      </c>
      <c r="AJ28">
        <v>12538.62</v>
      </c>
      <c r="AK28" s="156">
        <v>0</v>
      </c>
      <c r="AL28">
        <v>11511.5</v>
      </c>
      <c r="AM28" s="156">
        <f t="shared" si="4"/>
        <v>1027.0999999999999</v>
      </c>
      <c r="AN28">
        <v>0</v>
      </c>
      <c r="AO28">
        <v>1027.0999999999999</v>
      </c>
      <c r="AP28" s="156">
        <f t="shared" si="5"/>
        <v>1027.0999999999999</v>
      </c>
      <c r="AQ28">
        <v>0</v>
      </c>
      <c r="AR28">
        <v>1027.0999999999999</v>
      </c>
      <c r="AS28">
        <v>0</v>
      </c>
      <c r="AT28" s="156">
        <v>0</v>
      </c>
      <c r="AU28" s="156">
        <v>0</v>
      </c>
      <c r="AV28" s="156">
        <f t="shared" si="6"/>
        <v>0</v>
      </c>
      <c r="AW28">
        <v>0</v>
      </c>
      <c r="AX28">
        <v>0</v>
      </c>
      <c r="AY28" s="156">
        <f t="shared" si="7"/>
        <v>0</v>
      </c>
      <c r="AZ28">
        <v>0</v>
      </c>
      <c r="BA28">
        <v>0</v>
      </c>
    </row>
    <row r="29" spans="1:53">
      <c r="A29">
        <v>104002</v>
      </c>
      <c r="B29" t="s">
        <v>290</v>
      </c>
      <c r="C29" t="s">
        <v>208</v>
      </c>
      <c r="D29">
        <v>12</v>
      </c>
      <c r="E29" t="s">
        <v>186</v>
      </c>
      <c r="F29" t="s">
        <v>291</v>
      </c>
      <c r="G29" t="s">
        <v>292</v>
      </c>
      <c r="H29">
        <v>4</v>
      </c>
      <c r="I29">
        <v>2</v>
      </c>
      <c r="J29">
        <v>1</v>
      </c>
      <c r="K29">
        <v>5250</v>
      </c>
      <c r="L29">
        <v>44333.440000000002</v>
      </c>
      <c r="M29">
        <v>151265.68</v>
      </c>
      <c r="N29" s="156">
        <f t="shared" si="0"/>
        <v>21839.07</v>
      </c>
      <c r="O29">
        <v>0</v>
      </c>
      <c r="P29">
        <v>21839.07</v>
      </c>
      <c r="Q29" s="156">
        <f t="shared" si="1"/>
        <v>67964.039999999994</v>
      </c>
      <c r="R29">
        <v>67964.039999999994</v>
      </c>
      <c r="S29">
        <v>0</v>
      </c>
      <c r="T29" s="156">
        <v>5772.78</v>
      </c>
      <c r="U29" s="156">
        <f t="shared" si="2"/>
        <v>19160.689999999999</v>
      </c>
      <c r="V29">
        <v>2717.53</v>
      </c>
      <c r="W29">
        <v>5372.36</v>
      </c>
      <c r="X29">
        <v>2697.73</v>
      </c>
      <c r="Y29">
        <v>252.41</v>
      </c>
      <c r="Z29">
        <v>109.36</v>
      </c>
      <c r="AA29">
        <v>576.32000000000005</v>
      </c>
      <c r="AB29">
        <v>479.56</v>
      </c>
      <c r="AC29" s="156">
        <v>7613.53</v>
      </c>
      <c r="AD29">
        <v>6955.42</v>
      </c>
      <c r="AE29">
        <v>0</v>
      </c>
      <c r="AF29">
        <v>0</v>
      </c>
      <c r="AG29" s="156">
        <f t="shared" si="3"/>
        <v>80030.89</v>
      </c>
      <c r="AH29">
        <v>5219.55</v>
      </c>
      <c r="AI29">
        <v>74811.34</v>
      </c>
      <c r="AJ29">
        <v>0</v>
      </c>
      <c r="AK29" s="156">
        <v>0</v>
      </c>
      <c r="AL29">
        <v>0</v>
      </c>
      <c r="AM29" s="156">
        <f t="shared" si="4"/>
        <v>0</v>
      </c>
      <c r="AN29">
        <v>0</v>
      </c>
      <c r="AO29">
        <v>0</v>
      </c>
      <c r="AP29" s="156">
        <f t="shared" si="5"/>
        <v>0</v>
      </c>
      <c r="AQ29">
        <v>0</v>
      </c>
      <c r="AR29">
        <v>0</v>
      </c>
      <c r="AS29">
        <v>0</v>
      </c>
      <c r="AT29" s="156">
        <v>0</v>
      </c>
      <c r="AU29" s="156">
        <v>0</v>
      </c>
      <c r="AV29" s="156">
        <f t="shared" si="6"/>
        <v>0</v>
      </c>
      <c r="AW29">
        <v>0</v>
      </c>
      <c r="AX29">
        <v>0</v>
      </c>
      <c r="AY29" s="156">
        <f t="shared" si="7"/>
        <v>0</v>
      </c>
      <c r="AZ29">
        <v>0</v>
      </c>
      <c r="BA29">
        <v>0</v>
      </c>
    </row>
    <row r="30" spans="1:53">
      <c r="A30">
        <v>104436</v>
      </c>
      <c r="B30" t="s">
        <v>290</v>
      </c>
      <c r="C30" t="s">
        <v>208</v>
      </c>
      <c r="D30">
        <v>12</v>
      </c>
      <c r="E30" t="s">
        <v>186</v>
      </c>
      <c r="F30" t="s">
        <v>291</v>
      </c>
      <c r="G30" t="s">
        <v>292</v>
      </c>
      <c r="H30">
        <v>3</v>
      </c>
      <c r="I30">
        <v>2</v>
      </c>
      <c r="J30">
        <v>0</v>
      </c>
      <c r="K30">
        <v>2600</v>
      </c>
      <c r="L30">
        <v>32556.57</v>
      </c>
      <c r="M30">
        <v>111083.02</v>
      </c>
      <c r="N30" s="156">
        <f t="shared" si="0"/>
        <v>12779.34</v>
      </c>
      <c r="O30">
        <v>0</v>
      </c>
      <c r="P30">
        <v>12779.34</v>
      </c>
      <c r="Q30" s="156">
        <f t="shared" si="1"/>
        <v>61406.2</v>
      </c>
      <c r="R30">
        <v>61150</v>
      </c>
      <c r="S30">
        <v>256.2</v>
      </c>
      <c r="T30" s="156">
        <v>10083.56</v>
      </c>
      <c r="U30" s="156">
        <f t="shared" si="2"/>
        <v>13655.08</v>
      </c>
      <c r="V30">
        <v>6621.26</v>
      </c>
      <c r="W30">
        <v>0</v>
      </c>
      <c r="X30">
        <v>0</v>
      </c>
      <c r="Y30">
        <v>302.27</v>
      </c>
      <c r="Z30">
        <v>153.36000000000001</v>
      </c>
      <c r="AA30">
        <v>1769.96</v>
      </c>
      <c r="AB30">
        <v>470.16</v>
      </c>
      <c r="AC30" s="156">
        <v>794.36</v>
      </c>
      <c r="AD30">
        <v>4338.07</v>
      </c>
      <c r="AE30">
        <v>0</v>
      </c>
      <c r="AF30">
        <v>0</v>
      </c>
      <c r="AG30" s="156">
        <f t="shared" si="3"/>
        <v>40795.579999999994</v>
      </c>
      <c r="AH30">
        <v>7567.38</v>
      </c>
      <c r="AI30">
        <v>33228.199999999997</v>
      </c>
      <c r="AJ30">
        <v>435.9</v>
      </c>
      <c r="AK30" s="156">
        <v>0</v>
      </c>
      <c r="AL30">
        <v>0</v>
      </c>
      <c r="AM30" s="156">
        <f t="shared" si="4"/>
        <v>435.9</v>
      </c>
      <c r="AN30">
        <v>435.9</v>
      </c>
      <c r="AO30">
        <v>0</v>
      </c>
      <c r="AP30" s="156">
        <f t="shared" si="5"/>
        <v>435.9</v>
      </c>
      <c r="AQ30">
        <v>0</v>
      </c>
      <c r="AR30">
        <v>435.9</v>
      </c>
      <c r="AS30">
        <v>0</v>
      </c>
      <c r="AT30" s="156">
        <v>0</v>
      </c>
      <c r="AU30" s="156">
        <v>0</v>
      </c>
      <c r="AV30" s="156">
        <f t="shared" si="6"/>
        <v>0</v>
      </c>
      <c r="AW30">
        <v>0</v>
      </c>
      <c r="AX30">
        <v>0</v>
      </c>
      <c r="AY30" s="156">
        <f t="shared" si="7"/>
        <v>0</v>
      </c>
      <c r="AZ30">
        <v>0</v>
      </c>
      <c r="BA30">
        <v>0</v>
      </c>
    </row>
    <row r="31" spans="1:53">
      <c r="A31">
        <v>104517</v>
      </c>
      <c r="B31" t="s">
        <v>290</v>
      </c>
      <c r="C31" t="s">
        <v>208</v>
      </c>
      <c r="D31">
        <v>12</v>
      </c>
      <c r="E31" t="s">
        <v>186</v>
      </c>
      <c r="F31" t="s">
        <v>291</v>
      </c>
      <c r="G31" t="s">
        <v>292</v>
      </c>
      <c r="H31">
        <v>6</v>
      </c>
      <c r="I31">
        <v>1</v>
      </c>
      <c r="J31">
        <v>1</v>
      </c>
      <c r="K31">
        <v>1800</v>
      </c>
      <c r="L31">
        <v>19117.05</v>
      </c>
      <c r="M31">
        <v>65227.37</v>
      </c>
      <c r="N31" s="156">
        <f t="shared" si="0"/>
        <v>7139.71</v>
      </c>
      <c r="O31">
        <v>2587.88</v>
      </c>
      <c r="P31">
        <v>4551.83</v>
      </c>
      <c r="Q31" s="156">
        <f t="shared" si="1"/>
        <v>27541.95</v>
      </c>
      <c r="R31">
        <v>24706.639999999999</v>
      </c>
      <c r="S31">
        <v>2835.31</v>
      </c>
      <c r="T31" s="156">
        <v>9810.3799999999992</v>
      </c>
      <c r="U31" s="156">
        <f t="shared" si="2"/>
        <v>14705.93</v>
      </c>
      <c r="V31">
        <v>6285.49</v>
      </c>
      <c r="W31">
        <v>0</v>
      </c>
      <c r="X31">
        <v>1255.1199999999999</v>
      </c>
      <c r="Y31">
        <v>235.94</v>
      </c>
      <c r="Z31">
        <v>337.81</v>
      </c>
      <c r="AA31">
        <v>3082.13</v>
      </c>
      <c r="AB31">
        <v>660.23</v>
      </c>
      <c r="AC31" s="156">
        <v>1799.96</v>
      </c>
      <c r="AD31">
        <v>2849.21</v>
      </c>
      <c r="AE31">
        <v>0</v>
      </c>
      <c r="AF31">
        <v>0</v>
      </c>
      <c r="AG31" s="156">
        <f t="shared" si="3"/>
        <v>26020.85</v>
      </c>
      <c r="AH31">
        <v>4184.24</v>
      </c>
      <c r="AI31">
        <v>21836.61</v>
      </c>
      <c r="AJ31">
        <v>0</v>
      </c>
      <c r="AK31" s="156">
        <v>0</v>
      </c>
      <c r="AL31">
        <v>0</v>
      </c>
      <c r="AM31" s="156">
        <f t="shared" si="4"/>
        <v>0</v>
      </c>
      <c r="AN31">
        <v>0</v>
      </c>
      <c r="AO31">
        <v>0</v>
      </c>
      <c r="AP31" s="156">
        <f t="shared" si="5"/>
        <v>0</v>
      </c>
      <c r="AQ31">
        <v>0</v>
      </c>
      <c r="AR31">
        <v>0</v>
      </c>
      <c r="AS31">
        <v>0</v>
      </c>
      <c r="AT31" s="156">
        <v>0</v>
      </c>
      <c r="AU31" s="156">
        <v>0</v>
      </c>
      <c r="AV31" s="156">
        <f t="shared" si="6"/>
        <v>0</v>
      </c>
      <c r="AW31">
        <v>0</v>
      </c>
      <c r="AX31">
        <v>0</v>
      </c>
      <c r="AY31" s="156">
        <f t="shared" si="7"/>
        <v>0</v>
      </c>
      <c r="AZ31">
        <v>0</v>
      </c>
      <c r="BA31">
        <v>0</v>
      </c>
    </row>
    <row r="32" spans="1:53">
      <c r="A32">
        <v>104656</v>
      </c>
      <c r="B32" t="s">
        <v>290</v>
      </c>
      <c r="C32" t="s">
        <v>208</v>
      </c>
      <c r="D32">
        <v>12</v>
      </c>
      <c r="E32" t="s">
        <v>186</v>
      </c>
      <c r="F32" t="s">
        <v>291</v>
      </c>
      <c r="G32" t="s">
        <v>292</v>
      </c>
      <c r="H32">
        <v>9</v>
      </c>
      <c r="I32">
        <v>1</v>
      </c>
      <c r="J32">
        <v>1</v>
      </c>
      <c r="K32">
        <v>2200</v>
      </c>
      <c r="L32">
        <v>17951.09</v>
      </c>
      <c r="M32">
        <v>61249.14</v>
      </c>
      <c r="N32" s="156">
        <f t="shared" si="0"/>
        <v>7352.55</v>
      </c>
      <c r="O32">
        <v>4081.01</v>
      </c>
      <c r="P32">
        <v>3271.54</v>
      </c>
      <c r="Q32" s="156">
        <f t="shared" si="1"/>
        <v>17930.89</v>
      </c>
      <c r="R32">
        <v>17726.22</v>
      </c>
      <c r="S32">
        <v>204.67</v>
      </c>
      <c r="T32" s="156">
        <v>10750.61</v>
      </c>
      <c r="U32" s="156">
        <f t="shared" si="2"/>
        <v>12642.759999999998</v>
      </c>
      <c r="V32">
        <v>4715.71</v>
      </c>
      <c r="W32">
        <v>0</v>
      </c>
      <c r="X32">
        <v>545.44000000000005</v>
      </c>
      <c r="Y32">
        <v>540.20000000000005</v>
      </c>
      <c r="Z32">
        <v>181.07</v>
      </c>
      <c r="AA32">
        <v>2281.4499999999998</v>
      </c>
      <c r="AB32">
        <v>853.55</v>
      </c>
      <c r="AC32" s="156">
        <v>2854.84</v>
      </c>
      <c r="AD32">
        <v>3525.34</v>
      </c>
      <c r="AE32">
        <v>0</v>
      </c>
      <c r="AF32">
        <v>0</v>
      </c>
      <c r="AG32" s="156">
        <f t="shared" si="3"/>
        <v>30077.18</v>
      </c>
      <c r="AH32">
        <v>6101.59</v>
      </c>
      <c r="AI32">
        <v>23975.59</v>
      </c>
      <c r="AJ32">
        <v>0</v>
      </c>
      <c r="AK32" s="156">
        <v>0</v>
      </c>
      <c r="AL32">
        <v>0</v>
      </c>
      <c r="AM32" s="156">
        <f t="shared" si="4"/>
        <v>0</v>
      </c>
      <c r="AN32">
        <v>0</v>
      </c>
      <c r="AO32">
        <v>0</v>
      </c>
      <c r="AP32" s="156">
        <f t="shared" si="5"/>
        <v>0</v>
      </c>
      <c r="AQ32">
        <v>0</v>
      </c>
      <c r="AR32">
        <v>0</v>
      </c>
      <c r="AS32">
        <v>0</v>
      </c>
      <c r="AT32" s="156">
        <v>0</v>
      </c>
      <c r="AU32" s="156">
        <v>0</v>
      </c>
      <c r="AV32" s="156">
        <f t="shared" si="6"/>
        <v>0</v>
      </c>
      <c r="AW32">
        <v>0</v>
      </c>
      <c r="AX32">
        <v>0</v>
      </c>
      <c r="AY32" s="156">
        <f t="shared" si="7"/>
        <v>0</v>
      </c>
      <c r="AZ32">
        <v>0</v>
      </c>
      <c r="BA32">
        <v>0</v>
      </c>
    </row>
    <row r="33" spans="1:53">
      <c r="A33">
        <v>104741</v>
      </c>
      <c r="B33" t="s">
        <v>290</v>
      </c>
      <c r="C33" t="s">
        <v>208</v>
      </c>
      <c r="D33">
        <v>12</v>
      </c>
      <c r="E33" t="s">
        <v>186</v>
      </c>
      <c r="F33" t="s">
        <v>291</v>
      </c>
      <c r="G33" t="s">
        <v>292</v>
      </c>
      <c r="H33">
        <v>4</v>
      </c>
      <c r="I33">
        <v>2</v>
      </c>
      <c r="J33">
        <v>0</v>
      </c>
      <c r="K33">
        <v>1550</v>
      </c>
      <c r="L33">
        <v>19967.07</v>
      </c>
      <c r="M33">
        <v>68127.649999999994</v>
      </c>
      <c r="N33" s="156">
        <f t="shared" si="0"/>
        <v>5134.21</v>
      </c>
      <c r="O33">
        <v>510.49</v>
      </c>
      <c r="P33">
        <v>4623.72</v>
      </c>
      <c r="Q33" s="156">
        <f t="shared" si="1"/>
        <v>32006.03</v>
      </c>
      <c r="R33">
        <v>31103.01</v>
      </c>
      <c r="S33">
        <v>903.02</v>
      </c>
      <c r="T33" s="156">
        <v>14675.44</v>
      </c>
      <c r="U33" s="156">
        <f t="shared" si="2"/>
        <v>8713.89</v>
      </c>
      <c r="V33">
        <v>1969.22</v>
      </c>
      <c r="W33">
        <v>0</v>
      </c>
      <c r="X33">
        <v>954.49</v>
      </c>
      <c r="Y33">
        <v>304.60000000000002</v>
      </c>
      <c r="Z33">
        <v>0</v>
      </c>
      <c r="AA33">
        <v>0</v>
      </c>
      <c r="AB33">
        <v>586.41</v>
      </c>
      <c r="AC33" s="156">
        <v>2686.2</v>
      </c>
      <c r="AD33">
        <v>3027.28</v>
      </c>
      <c r="AE33">
        <v>0</v>
      </c>
      <c r="AF33">
        <v>1871.89</v>
      </c>
      <c r="AG33" s="156">
        <f t="shared" si="3"/>
        <v>24774.31</v>
      </c>
      <c r="AH33">
        <v>4904.3599999999997</v>
      </c>
      <c r="AI33">
        <v>19869.95</v>
      </c>
      <c r="AJ33">
        <v>0</v>
      </c>
      <c r="AK33" s="156">
        <v>0</v>
      </c>
      <c r="AL33">
        <v>0</v>
      </c>
      <c r="AM33" s="156">
        <f t="shared" si="4"/>
        <v>0</v>
      </c>
      <c r="AN33">
        <v>0</v>
      </c>
      <c r="AO33">
        <v>0</v>
      </c>
      <c r="AP33" s="156">
        <f t="shared" si="5"/>
        <v>0</v>
      </c>
      <c r="AQ33">
        <v>0</v>
      </c>
      <c r="AR33">
        <v>0</v>
      </c>
      <c r="AS33">
        <v>0</v>
      </c>
      <c r="AT33" s="156">
        <v>0</v>
      </c>
      <c r="AU33" s="156">
        <v>0</v>
      </c>
      <c r="AV33" s="156">
        <f t="shared" si="6"/>
        <v>0</v>
      </c>
      <c r="AW33">
        <v>0</v>
      </c>
      <c r="AX33">
        <v>0</v>
      </c>
      <c r="AY33" s="156">
        <f t="shared" si="7"/>
        <v>0</v>
      </c>
      <c r="AZ33">
        <v>0</v>
      </c>
      <c r="BA33">
        <v>0</v>
      </c>
    </row>
    <row r="34" spans="1:53">
      <c r="A34">
        <v>104978</v>
      </c>
      <c r="B34" t="s">
        <v>290</v>
      </c>
      <c r="C34" t="s">
        <v>208</v>
      </c>
      <c r="D34">
        <v>12</v>
      </c>
      <c r="E34" t="s">
        <v>186</v>
      </c>
      <c r="F34" t="s">
        <v>291</v>
      </c>
      <c r="G34" t="s">
        <v>292</v>
      </c>
      <c r="H34">
        <v>4</v>
      </c>
      <c r="I34">
        <v>1</v>
      </c>
      <c r="J34">
        <v>1</v>
      </c>
      <c r="K34">
        <v>530</v>
      </c>
      <c r="L34">
        <v>16307.69</v>
      </c>
      <c r="M34">
        <v>55641.83</v>
      </c>
      <c r="N34" s="156">
        <f t="shared" si="0"/>
        <v>5897.65</v>
      </c>
      <c r="O34">
        <v>4011.38</v>
      </c>
      <c r="P34">
        <v>1886.27</v>
      </c>
      <c r="Q34" s="156">
        <f t="shared" si="1"/>
        <v>13435.29</v>
      </c>
      <c r="R34">
        <v>13265.42</v>
      </c>
      <c r="S34">
        <v>169.87</v>
      </c>
      <c r="T34" s="156">
        <v>8151.65</v>
      </c>
      <c r="U34" s="156">
        <f t="shared" si="2"/>
        <v>19355.629999999997</v>
      </c>
      <c r="V34">
        <v>5953.96</v>
      </c>
      <c r="W34">
        <v>0</v>
      </c>
      <c r="X34">
        <v>468.08</v>
      </c>
      <c r="Y34">
        <v>240.47</v>
      </c>
      <c r="Z34">
        <v>239.15</v>
      </c>
      <c r="AA34">
        <v>1893.56</v>
      </c>
      <c r="AB34">
        <v>152.91999999999999</v>
      </c>
      <c r="AC34" s="156">
        <v>3256.64</v>
      </c>
      <c r="AD34">
        <v>10407.49</v>
      </c>
      <c r="AE34">
        <v>0</v>
      </c>
      <c r="AF34">
        <v>0</v>
      </c>
      <c r="AG34" s="156">
        <f t="shared" si="3"/>
        <v>29804.210000000003</v>
      </c>
      <c r="AH34">
        <v>5544.88</v>
      </c>
      <c r="AI34">
        <v>24259.33</v>
      </c>
      <c r="AJ34">
        <v>0</v>
      </c>
      <c r="AK34" s="156">
        <v>0</v>
      </c>
      <c r="AL34">
        <v>0</v>
      </c>
      <c r="AM34" s="156">
        <f t="shared" si="4"/>
        <v>0</v>
      </c>
      <c r="AN34">
        <v>0</v>
      </c>
      <c r="AO34">
        <v>0</v>
      </c>
      <c r="AP34" s="156">
        <f t="shared" si="5"/>
        <v>0</v>
      </c>
      <c r="AQ34">
        <v>0</v>
      </c>
      <c r="AR34">
        <v>0</v>
      </c>
      <c r="AS34">
        <v>0</v>
      </c>
      <c r="AT34" s="156">
        <v>0</v>
      </c>
      <c r="AU34" s="156">
        <v>0</v>
      </c>
      <c r="AV34" s="156">
        <f t="shared" si="6"/>
        <v>0</v>
      </c>
      <c r="AW34">
        <v>0</v>
      </c>
      <c r="AX34">
        <v>0</v>
      </c>
      <c r="AY34" s="156">
        <f t="shared" si="7"/>
        <v>0</v>
      </c>
      <c r="AZ34">
        <v>0</v>
      </c>
      <c r="BA34">
        <v>0</v>
      </c>
    </row>
    <row r="35" spans="1:53">
      <c r="A35">
        <v>105297</v>
      </c>
      <c r="B35" t="s">
        <v>290</v>
      </c>
      <c r="C35" t="s">
        <v>208</v>
      </c>
      <c r="D35">
        <v>12</v>
      </c>
      <c r="E35" t="s">
        <v>186</v>
      </c>
      <c r="F35" t="s">
        <v>291</v>
      </c>
      <c r="G35" t="s">
        <v>292</v>
      </c>
      <c r="H35">
        <v>6</v>
      </c>
      <c r="I35">
        <v>1</v>
      </c>
      <c r="J35">
        <v>1</v>
      </c>
      <c r="K35">
        <v>2350</v>
      </c>
      <c r="L35">
        <v>23406.2</v>
      </c>
      <c r="M35">
        <v>79861.960000000006</v>
      </c>
      <c r="N35" s="156">
        <f t="shared" si="0"/>
        <v>6272.44</v>
      </c>
      <c r="O35">
        <v>0</v>
      </c>
      <c r="P35">
        <v>6272.44</v>
      </c>
      <c r="Q35" s="156">
        <f t="shared" si="1"/>
        <v>54778.789999999994</v>
      </c>
      <c r="R35">
        <v>54558.2</v>
      </c>
      <c r="S35">
        <v>220.59</v>
      </c>
      <c r="T35" s="156">
        <v>0</v>
      </c>
      <c r="U35" s="156">
        <f t="shared" si="2"/>
        <v>4963.76</v>
      </c>
      <c r="V35">
        <v>2537.7199999999998</v>
      </c>
      <c r="W35">
        <v>0</v>
      </c>
      <c r="X35">
        <v>621.14</v>
      </c>
      <c r="Y35">
        <v>231.51</v>
      </c>
      <c r="Z35">
        <v>562.51</v>
      </c>
      <c r="AA35">
        <v>0</v>
      </c>
      <c r="AB35">
        <v>535.87</v>
      </c>
      <c r="AC35" s="156">
        <v>1361.65</v>
      </c>
      <c r="AD35">
        <v>475.01</v>
      </c>
      <c r="AE35">
        <v>0</v>
      </c>
      <c r="AF35">
        <v>0</v>
      </c>
      <c r="AG35" s="156">
        <f t="shared" si="3"/>
        <v>25434.720000000001</v>
      </c>
      <c r="AH35">
        <v>2668.68</v>
      </c>
      <c r="AI35">
        <v>22766.04</v>
      </c>
      <c r="AJ35">
        <v>16092.35</v>
      </c>
      <c r="AK35" s="156">
        <v>0</v>
      </c>
      <c r="AL35">
        <v>11013.04</v>
      </c>
      <c r="AM35" s="156">
        <f t="shared" si="4"/>
        <v>5079.3100000000004</v>
      </c>
      <c r="AN35">
        <v>0</v>
      </c>
      <c r="AO35">
        <v>5079.3100000000004</v>
      </c>
      <c r="AP35" s="156">
        <f t="shared" si="5"/>
        <v>5079.3100000000004</v>
      </c>
      <c r="AQ35">
        <v>0</v>
      </c>
      <c r="AR35">
        <v>5079.3100000000004</v>
      </c>
      <c r="AS35">
        <v>0</v>
      </c>
      <c r="AT35" s="156">
        <v>0</v>
      </c>
      <c r="AU35" s="156">
        <v>0</v>
      </c>
      <c r="AV35" s="156">
        <f t="shared" si="6"/>
        <v>0</v>
      </c>
      <c r="AW35">
        <v>0</v>
      </c>
      <c r="AX35">
        <v>0</v>
      </c>
      <c r="AY35" s="156">
        <f t="shared" si="7"/>
        <v>0</v>
      </c>
      <c r="AZ35">
        <v>0</v>
      </c>
      <c r="BA35">
        <v>0</v>
      </c>
    </row>
    <row r="36" spans="1:53">
      <c r="A36">
        <v>105338</v>
      </c>
      <c r="B36" t="s">
        <v>290</v>
      </c>
      <c r="C36" t="s">
        <v>208</v>
      </c>
      <c r="D36">
        <v>12</v>
      </c>
      <c r="E36" t="s">
        <v>186</v>
      </c>
      <c r="F36" t="s">
        <v>291</v>
      </c>
      <c r="G36" t="s">
        <v>292</v>
      </c>
      <c r="H36">
        <v>5</v>
      </c>
      <c r="I36">
        <v>1</v>
      </c>
      <c r="J36">
        <v>1</v>
      </c>
      <c r="K36">
        <v>860</v>
      </c>
      <c r="L36">
        <v>9283.99</v>
      </c>
      <c r="M36">
        <v>31676.97</v>
      </c>
      <c r="N36" s="156">
        <f t="shared" si="0"/>
        <v>1589.69</v>
      </c>
      <c r="O36">
        <v>528.91</v>
      </c>
      <c r="P36">
        <v>1060.78</v>
      </c>
      <c r="Q36" s="156">
        <f t="shared" si="1"/>
        <v>8185.27</v>
      </c>
      <c r="R36">
        <v>8088.5</v>
      </c>
      <c r="S36">
        <v>96.77</v>
      </c>
      <c r="T36" s="156">
        <v>6097.28</v>
      </c>
      <c r="U36" s="156">
        <f t="shared" si="2"/>
        <v>12624.09</v>
      </c>
      <c r="V36">
        <v>1694.78</v>
      </c>
      <c r="W36">
        <v>0</v>
      </c>
      <c r="X36">
        <v>589.52</v>
      </c>
      <c r="Y36">
        <v>542.21</v>
      </c>
      <c r="Z36">
        <v>611.76</v>
      </c>
      <c r="AA36">
        <v>6176.74</v>
      </c>
      <c r="AB36">
        <v>31.04</v>
      </c>
      <c r="AC36" s="156">
        <v>140.38</v>
      </c>
      <c r="AD36">
        <v>2978.04</v>
      </c>
      <c r="AE36">
        <v>0</v>
      </c>
      <c r="AF36">
        <v>0</v>
      </c>
      <c r="AG36" s="156">
        <f t="shared" si="3"/>
        <v>18299.96</v>
      </c>
      <c r="AH36">
        <v>3032.43</v>
      </c>
      <c r="AI36">
        <v>15267.53</v>
      </c>
      <c r="AJ36">
        <v>0</v>
      </c>
      <c r="AK36" s="156">
        <v>0</v>
      </c>
      <c r="AL36">
        <v>0</v>
      </c>
      <c r="AM36" s="156">
        <f t="shared" si="4"/>
        <v>0</v>
      </c>
      <c r="AN36">
        <v>0</v>
      </c>
      <c r="AO36">
        <v>0</v>
      </c>
      <c r="AP36" s="156">
        <f t="shared" si="5"/>
        <v>0</v>
      </c>
      <c r="AQ36">
        <v>0</v>
      </c>
      <c r="AR36">
        <v>0</v>
      </c>
      <c r="AS36">
        <v>0</v>
      </c>
      <c r="AT36" s="156">
        <v>0</v>
      </c>
      <c r="AU36" s="156">
        <v>0</v>
      </c>
      <c r="AV36" s="156">
        <f t="shared" si="6"/>
        <v>0</v>
      </c>
      <c r="AW36">
        <v>0</v>
      </c>
      <c r="AX36">
        <v>0</v>
      </c>
      <c r="AY36" s="156">
        <f t="shared" si="7"/>
        <v>0</v>
      </c>
      <c r="AZ36">
        <v>0</v>
      </c>
      <c r="BA36">
        <v>0</v>
      </c>
    </row>
    <row r="37" spans="1:53">
      <c r="A37">
        <v>105463</v>
      </c>
      <c r="B37" t="s">
        <v>290</v>
      </c>
      <c r="C37" t="s">
        <v>208</v>
      </c>
      <c r="D37">
        <v>12</v>
      </c>
      <c r="E37" t="s">
        <v>186</v>
      </c>
      <c r="F37" t="s">
        <v>291</v>
      </c>
      <c r="G37" t="s">
        <v>292</v>
      </c>
      <c r="H37">
        <v>6</v>
      </c>
      <c r="I37">
        <v>2</v>
      </c>
      <c r="J37">
        <v>1</v>
      </c>
      <c r="K37">
        <v>1850</v>
      </c>
      <c r="L37">
        <v>16949.73</v>
      </c>
      <c r="M37">
        <v>57832.47</v>
      </c>
      <c r="N37" s="156">
        <f t="shared" si="0"/>
        <v>9959.58</v>
      </c>
      <c r="O37">
        <v>4603.57</v>
      </c>
      <c r="P37">
        <v>5356.01</v>
      </c>
      <c r="Q37" s="156">
        <f t="shared" si="1"/>
        <v>29052.39</v>
      </c>
      <c r="R37">
        <v>28152.35</v>
      </c>
      <c r="S37">
        <v>900.04</v>
      </c>
      <c r="T37" s="156">
        <v>7762.59</v>
      </c>
      <c r="U37" s="156">
        <f t="shared" si="2"/>
        <v>4952.01</v>
      </c>
      <c r="V37">
        <v>2362.08</v>
      </c>
      <c r="W37">
        <v>0</v>
      </c>
      <c r="X37">
        <v>172.97</v>
      </c>
      <c r="Y37">
        <v>205.78</v>
      </c>
      <c r="Z37">
        <v>115.94</v>
      </c>
      <c r="AA37">
        <v>1087.98</v>
      </c>
      <c r="AB37">
        <v>29.62</v>
      </c>
      <c r="AC37" s="156">
        <v>902.28</v>
      </c>
      <c r="AD37">
        <v>977.64</v>
      </c>
      <c r="AE37">
        <v>0</v>
      </c>
      <c r="AF37">
        <v>0</v>
      </c>
      <c r="AG37" s="156">
        <f t="shared" si="3"/>
        <v>20078.009999999998</v>
      </c>
      <c r="AH37">
        <v>5126.3</v>
      </c>
      <c r="AI37">
        <v>14951.71</v>
      </c>
      <c r="AJ37">
        <v>0</v>
      </c>
      <c r="AK37" s="156">
        <v>0</v>
      </c>
      <c r="AL37">
        <v>0</v>
      </c>
      <c r="AM37" s="156">
        <f t="shared" si="4"/>
        <v>0</v>
      </c>
      <c r="AN37">
        <v>0</v>
      </c>
      <c r="AO37">
        <v>0</v>
      </c>
      <c r="AP37" s="156">
        <f t="shared" si="5"/>
        <v>0</v>
      </c>
      <c r="AQ37">
        <v>0</v>
      </c>
      <c r="AR37">
        <v>0</v>
      </c>
      <c r="AS37">
        <v>0</v>
      </c>
      <c r="AT37" s="156">
        <v>0</v>
      </c>
      <c r="AU37" s="156">
        <v>0</v>
      </c>
      <c r="AV37" s="156">
        <f t="shared" si="6"/>
        <v>0</v>
      </c>
      <c r="AW37">
        <v>0</v>
      </c>
      <c r="AX37">
        <v>0</v>
      </c>
      <c r="AY37" s="156">
        <f t="shared" si="7"/>
        <v>0</v>
      </c>
      <c r="AZ37">
        <v>0</v>
      </c>
      <c r="BA37">
        <v>0</v>
      </c>
    </row>
    <row r="38" spans="1:53">
      <c r="A38">
        <v>105929</v>
      </c>
      <c r="B38" t="s">
        <v>290</v>
      </c>
      <c r="C38" t="s">
        <v>208</v>
      </c>
      <c r="D38">
        <v>12</v>
      </c>
      <c r="E38" t="s">
        <v>186</v>
      </c>
      <c r="F38" t="s">
        <v>291</v>
      </c>
      <c r="G38" t="s">
        <v>292</v>
      </c>
      <c r="H38">
        <v>4</v>
      </c>
      <c r="I38">
        <v>1</v>
      </c>
      <c r="J38">
        <v>0</v>
      </c>
      <c r="K38">
        <v>1030</v>
      </c>
      <c r="L38">
        <v>16240.24</v>
      </c>
      <c r="M38">
        <v>55411.71</v>
      </c>
      <c r="N38" s="156">
        <f t="shared" si="0"/>
        <v>4640.1000000000004</v>
      </c>
      <c r="O38">
        <v>1843.9</v>
      </c>
      <c r="P38">
        <v>2796.2</v>
      </c>
      <c r="Q38" s="156">
        <f t="shared" si="1"/>
        <v>31491.48</v>
      </c>
      <c r="R38">
        <v>31071.61</v>
      </c>
      <c r="S38">
        <v>419.87</v>
      </c>
      <c r="T38" s="156">
        <v>7770.04</v>
      </c>
      <c r="U38" s="156">
        <f t="shared" si="2"/>
        <v>5996.6</v>
      </c>
      <c r="V38">
        <v>4310.8599999999997</v>
      </c>
      <c r="W38">
        <v>0</v>
      </c>
      <c r="X38">
        <v>0</v>
      </c>
      <c r="Y38">
        <v>234.72</v>
      </c>
      <c r="Z38">
        <v>95.3</v>
      </c>
      <c r="AA38">
        <v>622.14</v>
      </c>
      <c r="AB38">
        <v>30.68</v>
      </c>
      <c r="AC38" s="156">
        <v>1022.2</v>
      </c>
      <c r="AD38">
        <v>702.9</v>
      </c>
      <c r="AE38">
        <v>0</v>
      </c>
      <c r="AF38">
        <v>0</v>
      </c>
      <c r="AG38" s="156">
        <f t="shared" si="3"/>
        <v>14890.43</v>
      </c>
      <c r="AH38">
        <v>4475.6099999999997</v>
      </c>
      <c r="AI38">
        <v>10414.82</v>
      </c>
      <c r="AJ38">
        <v>0</v>
      </c>
      <c r="AK38" s="156">
        <v>0</v>
      </c>
      <c r="AL38">
        <v>0</v>
      </c>
      <c r="AM38" s="156">
        <f t="shared" si="4"/>
        <v>0</v>
      </c>
      <c r="AN38">
        <v>0</v>
      </c>
      <c r="AO38">
        <v>0</v>
      </c>
      <c r="AP38" s="156">
        <f t="shared" si="5"/>
        <v>0</v>
      </c>
      <c r="AQ38">
        <v>0</v>
      </c>
      <c r="AR38">
        <v>0</v>
      </c>
      <c r="AS38">
        <v>0</v>
      </c>
      <c r="AT38" s="156">
        <v>0</v>
      </c>
      <c r="AU38" s="156">
        <v>0</v>
      </c>
      <c r="AV38" s="156">
        <f t="shared" si="6"/>
        <v>0</v>
      </c>
      <c r="AW38">
        <v>0</v>
      </c>
      <c r="AX38">
        <v>0</v>
      </c>
      <c r="AY38" s="156">
        <f t="shared" si="7"/>
        <v>0</v>
      </c>
      <c r="AZ38">
        <v>0</v>
      </c>
      <c r="BA38">
        <v>0</v>
      </c>
    </row>
    <row r="39" spans="1:53">
      <c r="A39">
        <v>106305</v>
      </c>
      <c r="B39" t="s">
        <v>290</v>
      </c>
      <c r="C39" t="s">
        <v>208</v>
      </c>
      <c r="D39">
        <v>12</v>
      </c>
      <c r="E39" t="s">
        <v>186</v>
      </c>
      <c r="F39" t="s">
        <v>291</v>
      </c>
      <c r="G39" t="s">
        <v>292</v>
      </c>
      <c r="H39">
        <v>4</v>
      </c>
      <c r="I39">
        <v>1</v>
      </c>
      <c r="J39">
        <v>1</v>
      </c>
      <c r="K39">
        <v>1200</v>
      </c>
      <c r="L39">
        <v>8588.56</v>
      </c>
      <c r="M39">
        <v>29304.17</v>
      </c>
      <c r="N39" s="156">
        <f t="shared" si="0"/>
        <v>0</v>
      </c>
      <c r="O39">
        <v>0</v>
      </c>
      <c r="P39">
        <v>0</v>
      </c>
      <c r="Q39" s="156">
        <f t="shared" si="1"/>
        <v>1189.2</v>
      </c>
      <c r="R39">
        <v>0</v>
      </c>
      <c r="S39">
        <v>1189.2</v>
      </c>
      <c r="T39" s="156">
        <v>15097.81</v>
      </c>
      <c r="U39" s="156">
        <f t="shared" si="2"/>
        <v>7705.47</v>
      </c>
      <c r="V39">
        <v>3670.26</v>
      </c>
      <c r="W39">
        <v>0</v>
      </c>
      <c r="X39">
        <v>501.29</v>
      </c>
      <c r="Y39">
        <v>976.76</v>
      </c>
      <c r="Z39">
        <v>250.65</v>
      </c>
      <c r="AA39">
        <v>1805.79</v>
      </c>
      <c r="AB39">
        <v>0</v>
      </c>
      <c r="AC39" s="156">
        <v>2220.3000000000002</v>
      </c>
      <c r="AD39">
        <v>500.72</v>
      </c>
      <c r="AE39">
        <v>0</v>
      </c>
      <c r="AF39">
        <v>0</v>
      </c>
      <c r="AG39" s="156">
        <f t="shared" si="3"/>
        <v>13628.24</v>
      </c>
      <c r="AH39">
        <v>3091.77</v>
      </c>
      <c r="AI39">
        <v>10536.47</v>
      </c>
      <c r="AJ39">
        <v>0</v>
      </c>
      <c r="AK39" s="156">
        <v>0</v>
      </c>
      <c r="AL39">
        <v>0</v>
      </c>
      <c r="AM39" s="156">
        <f t="shared" si="4"/>
        <v>0</v>
      </c>
      <c r="AN39">
        <v>0</v>
      </c>
      <c r="AO39">
        <v>0</v>
      </c>
      <c r="AP39" s="156">
        <f t="shared" si="5"/>
        <v>0</v>
      </c>
      <c r="AQ39">
        <v>0</v>
      </c>
      <c r="AR39">
        <v>0</v>
      </c>
      <c r="AS39">
        <v>0</v>
      </c>
      <c r="AT39" s="156">
        <v>0</v>
      </c>
      <c r="AU39" s="156">
        <v>0</v>
      </c>
      <c r="AV39" s="156">
        <f t="shared" si="6"/>
        <v>0</v>
      </c>
      <c r="AW39">
        <v>0</v>
      </c>
      <c r="AX39">
        <v>0</v>
      </c>
      <c r="AY39" s="156">
        <f t="shared" si="7"/>
        <v>0</v>
      </c>
      <c r="AZ39">
        <v>0</v>
      </c>
      <c r="BA39">
        <v>0</v>
      </c>
    </row>
    <row r="40" spans="1:53">
      <c r="A40">
        <v>106414</v>
      </c>
      <c r="B40" t="s">
        <v>290</v>
      </c>
      <c r="C40" t="s">
        <v>208</v>
      </c>
      <c r="D40">
        <v>12</v>
      </c>
      <c r="E40" t="s">
        <v>186</v>
      </c>
      <c r="F40" t="s">
        <v>291</v>
      </c>
      <c r="G40" t="s">
        <v>292</v>
      </c>
      <c r="H40">
        <v>7</v>
      </c>
      <c r="I40">
        <v>2</v>
      </c>
      <c r="J40">
        <v>1</v>
      </c>
      <c r="K40">
        <v>1000</v>
      </c>
      <c r="L40">
        <v>10258.459999999999</v>
      </c>
      <c r="M40">
        <v>35001.879999999997</v>
      </c>
      <c r="N40" s="156">
        <f t="shared" si="0"/>
        <v>1218.3699999999999</v>
      </c>
      <c r="O40">
        <v>0</v>
      </c>
      <c r="P40">
        <v>1218.3699999999999</v>
      </c>
      <c r="Q40" s="156">
        <f t="shared" si="1"/>
        <v>13527.85</v>
      </c>
      <c r="R40">
        <v>13527.85</v>
      </c>
      <c r="S40">
        <v>0</v>
      </c>
      <c r="T40" s="156">
        <v>13025.56</v>
      </c>
      <c r="U40" s="156">
        <f t="shared" si="2"/>
        <v>4502.09</v>
      </c>
      <c r="V40">
        <v>1982.97</v>
      </c>
      <c r="W40">
        <v>0</v>
      </c>
      <c r="X40">
        <v>466.18</v>
      </c>
      <c r="Y40">
        <v>0</v>
      </c>
      <c r="Z40">
        <v>129.4</v>
      </c>
      <c r="AA40">
        <v>684.86</v>
      </c>
      <c r="AB40">
        <v>145.63999999999999</v>
      </c>
      <c r="AC40" s="156">
        <v>283.68</v>
      </c>
      <c r="AD40">
        <v>1093.04</v>
      </c>
      <c r="AE40">
        <v>0</v>
      </c>
      <c r="AF40">
        <v>0</v>
      </c>
      <c r="AG40" s="156">
        <f t="shared" si="3"/>
        <v>8909.7000000000007</v>
      </c>
      <c r="AH40">
        <v>2444.2600000000002</v>
      </c>
      <c r="AI40">
        <v>6465.44</v>
      </c>
      <c r="AJ40">
        <v>0</v>
      </c>
      <c r="AK40" s="156">
        <v>0</v>
      </c>
      <c r="AL40">
        <v>0</v>
      </c>
      <c r="AM40" s="156">
        <f t="shared" si="4"/>
        <v>0</v>
      </c>
      <c r="AN40">
        <v>0</v>
      </c>
      <c r="AO40">
        <v>0</v>
      </c>
      <c r="AP40" s="156">
        <f t="shared" si="5"/>
        <v>0</v>
      </c>
      <c r="AQ40">
        <v>0</v>
      </c>
      <c r="AR40">
        <v>0</v>
      </c>
      <c r="AS40">
        <v>0</v>
      </c>
      <c r="AT40" s="156">
        <v>0</v>
      </c>
      <c r="AU40" s="156">
        <v>0</v>
      </c>
      <c r="AV40" s="156">
        <f t="shared" si="6"/>
        <v>0</v>
      </c>
      <c r="AW40">
        <v>0</v>
      </c>
      <c r="AX40">
        <v>0</v>
      </c>
      <c r="AY40" s="156">
        <f t="shared" si="7"/>
        <v>0</v>
      </c>
      <c r="AZ40">
        <v>0</v>
      </c>
      <c r="BA40">
        <v>0</v>
      </c>
    </row>
    <row r="41" spans="1:53">
      <c r="A41">
        <v>106659</v>
      </c>
      <c r="B41" t="s">
        <v>290</v>
      </c>
      <c r="C41" t="s">
        <v>208</v>
      </c>
      <c r="D41">
        <v>12</v>
      </c>
      <c r="E41" t="s">
        <v>186</v>
      </c>
      <c r="F41" t="s">
        <v>291</v>
      </c>
      <c r="G41" t="s">
        <v>292</v>
      </c>
      <c r="H41">
        <v>9</v>
      </c>
      <c r="I41">
        <v>2</v>
      </c>
      <c r="J41">
        <v>1</v>
      </c>
      <c r="K41">
        <v>2330</v>
      </c>
      <c r="L41">
        <v>25994.95</v>
      </c>
      <c r="M41">
        <v>88694.76</v>
      </c>
      <c r="N41" s="156">
        <f t="shared" si="0"/>
        <v>9302.69</v>
      </c>
      <c r="O41">
        <v>3629.73</v>
      </c>
      <c r="P41">
        <v>5672.96</v>
      </c>
      <c r="Q41" s="156">
        <f t="shared" si="1"/>
        <v>50758.46</v>
      </c>
      <c r="R41">
        <v>49977.33</v>
      </c>
      <c r="S41">
        <v>781.13</v>
      </c>
      <c r="T41" s="156">
        <v>6614.36</v>
      </c>
      <c r="U41" s="156">
        <f t="shared" si="2"/>
        <v>11864.7</v>
      </c>
      <c r="V41">
        <v>2595.09</v>
      </c>
      <c r="W41">
        <v>0</v>
      </c>
      <c r="X41">
        <v>1829.58</v>
      </c>
      <c r="Y41">
        <v>1301.9000000000001</v>
      </c>
      <c r="Z41">
        <v>175.29</v>
      </c>
      <c r="AA41">
        <v>1218.8399999999999</v>
      </c>
      <c r="AB41">
        <v>390.1</v>
      </c>
      <c r="AC41" s="156">
        <v>861.99</v>
      </c>
      <c r="AD41">
        <v>4353.8999999999996</v>
      </c>
      <c r="AE41">
        <v>0</v>
      </c>
      <c r="AF41">
        <v>0</v>
      </c>
      <c r="AG41" s="156">
        <f t="shared" si="3"/>
        <v>35138.619999999995</v>
      </c>
      <c r="AH41">
        <v>9260.34</v>
      </c>
      <c r="AI41">
        <v>25878.28</v>
      </c>
      <c r="AJ41">
        <v>1051.92</v>
      </c>
      <c r="AK41" s="156">
        <v>0</v>
      </c>
      <c r="AL41">
        <v>0</v>
      </c>
      <c r="AM41" s="156">
        <f t="shared" si="4"/>
        <v>0</v>
      </c>
      <c r="AN41">
        <v>0</v>
      </c>
      <c r="AO41">
        <v>0</v>
      </c>
      <c r="AP41" s="156">
        <f t="shared" si="5"/>
        <v>2103.84</v>
      </c>
      <c r="AQ41">
        <v>1051.92</v>
      </c>
      <c r="AR41">
        <v>1051.92</v>
      </c>
      <c r="AS41">
        <v>0</v>
      </c>
      <c r="AT41" s="156">
        <v>0</v>
      </c>
      <c r="AU41" s="156">
        <v>0</v>
      </c>
      <c r="AV41" s="156">
        <f t="shared" si="6"/>
        <v>0</v>
      </c>
      <c r="AW41">
        <v>0</v>
      </c>
      <c r="AX41">
        <v>0</v>
      </c>
      <c r="AY41" s="156">
        <f t="shared" si="7"/>
        <v>0</v>
      </c>
      <c r="AZ41">
        <v>0</v>
      </c>
      <c r="BA41">
        <v>0</v>
      </c>
    </row>
    <row r="42" spans="1:53">
      <c r="A42">
        <v>106856</v>
      </c>
      <c r="B42" t="s">
        <v>290</v>
      </c>
      <c r="C42" t="s">
        <v>208</v>
      </c>
      <c r="D42">
        <v>12</v>
      </c>
      <c r="E42" t="s">
        <v>186</v>
      </c>
      <c r="F42" t="s">
        <v>291</v>
      </c>
      <c r="G42" t="s">
        <v>292</v>
      </c>
      <c r="H42">
        <v>5</v>
      </c>
      <c r="I42">
        <v>2</v>
      </c>
      <c r="J42">
        <v>0</v>
      </c>
      <c r="K42">
        <v>1900</v>
      </c>
      <c r="L42">
        <v>12356.81</v>
      </c>
      <c r="M42">
        <v>42161.45</v>
      </c>
      <c r="N42" s="156">
        <f t="shared" si="0"/>
        <v>4937.3100000000004</v>
      </c>
      <c r="O42">
        <v>844.62</v>
      </c>
      <c r="P42">
        <v>4092.69</v>
      </c>
      <c r="Q42" s="156">
        <f t="shared" si="1"/>
        <v>21383.43</v>
      </c>
      <c r="R42">
        <v>19676.09</v>
      </c>
      <c r="S42">
        <v>1707.34</v>
      </c>
      <c r="T42" s="156">
        <v>4140.6099999999997</v>
      </c>
      <c r="U42" s="156">
        <f t="shared" si="2"/>
        <v>7511.5799999999981</v>
      </c>
      <c r="V42">
        <v>3648.13</v>
      </c>
      <c r="W42">
        <v>0</v>
      </c>
      <c r="X42">
        <v>970.11</v>
      </c>
      <c r="Y42">
        <v>293.19</v>
      </c>
      <c r="Z42">
        <v>112.23</v>
      </c>
      <c r="AA42">
        <v>1051.82</v>
      </c>
      <c r="AB42">
        <v>138.78</v>
      </c>
      <c r="AC42" s="156">
        <v>846.46</v>
      </c>
      <c r="AD42">
        <v>1297.32</v>
      </c>
      <c r="AE42">
        <v>0</v>
      </c>
      <c r="AF42">
        <v>0</v>
      </c>
      <c r="AG42" s="156">
        <f t="shared" si="3"/>
        <v>17180.34</v>
      </c>
      <c r="AH42">
        <v>3328.35</v>
      </c>
      <c r="AI42">
        <v>13851.99</v>
      </c>
      <c r="AJ42">
        <v>0</v>
      </c>
      <c r="AK42" s="156">
        <v>0</v>
      </c>
      <c r="AL42">
        <v>0</v>
      </c>
      <c r="AM42" s="156">
        <f t="shared" si="4"/>
        <v>0</v>
      </c>
      <c r="AN42">
        <v>0</v>
      </c>
      <c r="AO42">
        <v>0</v>
      </c>
      <c r="AP42" s="156">
        <f t="shared" si="5"/>
        <v>0</v>
      </c>
      <c r="AQ42">
        <v>0</v>
      </c>
      <c r="AR42">
        <v>0</v>
      </c>
      <c r="AS42">
        <v>0</v>
      </c>
      <c r="AT42" s="156">
        <v>0</v>
      </c>
      <c r="AU42" s="156">
        <v>0</v>
      </c>
      <c r="AV42" s="156">
        <f t="shared" si="6"/>
        <v>0</v>
      </c>
      <c r="AW42">
        <v>0</v>
      </c>
      <c r="AX42">
        <v>0</v>
      </c>
      <c r="AY42" s="156">
        <f t="shared" si="7"/>
        <v>0</v>
      </c>
      <c r="AZ42">
        <v>0</v>
      </c>
      <c r="BA42">
        <v>0</v>
      </c>
    </row>
    <row r="43" spans="1:53">
      <c r="A43">
        <v>106972</v>
      </c>
      <c r="B43" t="s">
        <v>290</v>
      </c>
      <c r="C43" t="s">
        <v>208</v>
      </c>
      <c r="D43">
        <v>12</v>
      </c>
      <c r="E43" t="s">
        <v>186</v>
      </c>
      <c r="F43" t="s">
        <v>291</v>
      </c>
      <c r="G43" t="s">
        <v>292</v>
      </c>
      <c r="H43">
        <v>7</v>
      </c>
      <c r="I43">
        <v>2</v>
      </c>
      <c r="J43">
        <v>1</v>
      </c>
      <c r="K43">
        <v>2200</v>
      </c>
      <c r="L43">
        <v>21518.66</v>
      </c>
      <c r="M43">
        <v>73421.66</v>
      </c>
      <c r="N43" s="156">
        <f t="shared" si="0"/>
        <v>9567.6</v>
      </c>
      <c r="O43">
        <v>0</v>
      </c>
      <c r="P43">
        <v>9567.6</v>
      </c>
      <c r="Q43" s="156">
        <f t="shared" si="1"/>
        <v>41970.829999999994</v>
      </c>
      <c r="R43">
        <v>41890.379999999997</v>
      </c>
      <c r="S43">
        <v>80.45</v>
      </c>
      <c r="T43" s="156">
        <v>0</v>
      </c>
      <c r="U43" s="156">
        <f t="shared" si="2"/>
        <v>7933.61</v>
      </c>
      <c r="V43">
        <v>2421.9699999999998</v>
      </c>
      <c r="W43">
        <v>0</v>
      </c>
      <c r="X43">
        <v>584.34</v>
      </c>
      <c r="Y43">
        <v>241.12</v>
      </c>
      <c r="Z43">
        <v>130.25</v>
      </c>
      <c r="AA43">
        <v>1829.3</v>
      </c>
      <c r="AB43">
        <v>399.59</v>
      </c>
      <c r="AC43" s="156">
        <v>6020.94</v>
      </c>
      <c r="AD43">
        <v>1851.17</v>
      </c>
      <c r="AE43">
        <v>427.62</v>
      </c>
      <c r="AF43">
        <v>48.25</v>
      </c>
      <c r="AG43" s="156">
        <f t="shared" si="3"/>
        <v>37039</v>
      </c>
      <c r="AH43">
        <v>7929.17</v>
      </c>
      <c r="AI43">
        <v>29109.83</v>
      </c>
      <c r="AJ43">
        <v>14786.35</v>
      </c>
      <c r="AK43" s="156">
        <v>0</v>
      </c>
      <c r="AL43">
        <v>14786.35</v>
      </c>
      <c r="AM43" s="156">
        <f t="shared" si="4"/>
        <v>0</v>
      </c>
      <c r="AN43">
        <v>0</v>
      </c>
      <c r="AO43">
        <v>0</v>
      </c>
      <c r="AP43" s="156">
        <f t="shared" si="5"/>
        <v>0</v>
      </c>
      <c r="AQ43">
        <v>0</v>
      </c>
      <c r="AR43">
        <v>0</v>
      </c>
      <c r="AS43">
        <v>0</v>
      </c>
      <c r="AT43" s="156">
        <v>0</v>
      </c>
      <c r="AU43" s="156">
        <v>0</v>
      </c>
      <c r="AV43" s="156">
        <f t="shared" si="6"/>
        <v>0</v>
      </c>
      <c r="AW43">
        <v>0</v>
      </c>
      <c r="AX43">
        <v>0</v>
      </c>
      <c r="AY43" s="156">
        <f t="shared" si="7"/>
        <v>0</v>
      </c>
      <c r="AZ43">
        <v>0</v>
      </c>
      <c r="BA43">
        <v>0</v>
      </c>
    </row>
    <row r="44" spans="1:53">
      <c r="A44">
        <v>106975</v>
      </c>
      <c r="B44" t="s">
        <v>290</v>
      </c>
      <c r="C44" t="s">
        <v>208</v>
      </c>
      <c r="D44">
        <v>12</v>
      </c>
      <c r="E44" t="s">
        <v>186</v>
      </c>
      <c r="F44" t="s">
        <v>291</v>
      </c>
      <c r="G44" t="s">
        <v>292</v>
      </c>
      <c r="H44">
        <v>6</v>
      </c>
      <c r="I44">
        <v>2</v>
      </c>
      <c r="J44">
        <v>0</v>
      </c>
      <c r="K44">
        <v>910</v>
      </c>
      <c r="L44">
        <v>10611</v>
      </c>
      <c r="M44">
        <v>36204.74</v>
      </c>
      <c r="N44" s="156">
        <f t="shared" si="0"/>
        <v>1814.65</v>
      </c>
      <c r="O44">
        <v>0</v>
      </c>
      <c r="P44">
        <v>1814.65</v>
      </c>
      <c r="Q44" s="156">
        <f t="shared" si="1"/>
        <v>20138.09</v>
      </c>
      <c r="R44">
        <v>20138.09</v>
      </c>
      <c r="S44">
        <v>0</v>
      </c>
      <c r="T44" s="156">
        <v>3880.3</v>
      </c>
      <c r="U44" s="156">
        <f t="shared" si="2"/>
        <v>7413.33</v>
      </c>
      <c r="V44">
        <v>3890.35</v>
      </c>
      <c r="W44">
        <v>0</v>
      </c>
      <c r="X44">
        <v>0</v>
      </c>
      <c r="Y44">
        <v>518.59</v>
      </c>
      <c r="Z44">
        <v>142.84</v>
      </c>
      <c r="AA44">
        <v>1607.33</v>
      </c>
      <c r="AB44">
        <v>343.33</v>
      </c>
      <c r="AC44" s="156">
        <v>1061.9100000000001</v>
      </c>
      <c r="AD44">
        <v>910.89</v>
      </c>
      <c r="AE44">
        <v>0</v>
      </c>
      <c r="AF44">
        <v>0</v>
      </c>
      <c r="AG44" s="156">
        <f t="shared" si="3"/>
        <v>10192.09</v>
      </c>
      <c r="AH44">
        <v>1896.27</v>
      </c>
      <c r="AI44">
        <v>8295.82</v>
      </c>
      <c r="AJ44">
        <v>0</v>
      </c>
      <c r="AK44" s="156">
        <v>0</v>
      </c>
      <c r="AL44">
        <v>0</v>
      </c>
      <c r="AM44" s="156">
        <f t="shared" si="4"/>
        <v>0</v>
      </c>
      <c r="AN44">
        <v>0</v>
      </c>
      <c r="AO44">
        <v>0</v>
      </c>
      <c r="AP44" s="156">
        <f t="shared" si="5"/>
        <v>0</v>
      </c>
      <c r="AQ44">
        <v>0</v>
      </c>
      <c r="AR44">
        <v>0</v>
      </c>
      <c r="AS44">
        <v>1431.47</v>
      </c>
      <c r="AT44" s="156">
        <v>0</v>
      </c>
      <c r="AU44" s="156">
        <v>0</v>
      </c>
      <c r="AV44" s="156">
        <f t="shared" si="6"/>
        <v>1431.47</v>
      </c>
      <c r="AW44">
        <v>1431.47</v>
      </c>
      <c r="AX44">
        <v>0</v>
      </c>
      <c r="AY44" s="156">
        <f t="shared" si="7"/>
        <v>1431.47</v>
      </c>
      <c r="AZ44">
        <v>0</v>
      </c>
      <c r="BA44">
        <v>1431.47</v>
      </c>
    </row>
    <row r="45" spans="1:53">
      <c r="A45">
        <v>107109</v>
      </c>
      <c r="B45" t="s">
        <v>290</v>
      </c>
      <c r="C45" t="s">
        <v>208</v>
      </c>
      <c r="D45">
        <v>12</v>
      </c>
      <c r="E45" t="s">
        <v>186</v>
      </c>
      <c r="F45" t="s">
        <v>291</v>
      </c>
      <c r="G45" t="s">
        <v>292</v>
      </c>
      <c r="H45">
        <v>3</v>
      </c>
      <c r="I45">
        <v>3</v>
      </c>
      <c r="J45">
        <v>0</v>
      </c>
      <c r="K45">
        <v>1070</v>
      </c>
      <c r="L45">
        <v>14566.81</v>
      </c>
      <c r="M45">
        <v>49701.96</v>
      </c>
      <c r="N45" s="156">
        <f t="shared" si="0"/>
        <v>3473.8</v>
      </c>
      <c r="O45">
        <v>0</v>
      </c>
      <c r="P45">
        <v>3473.8</v>
      </c>
      <c r="Q45" s="156">
        <f t="shared" si="1"/>
        <v>25663.55</v>
      </c>
      <c r="R45">
        <v>23997.1</v>
      </c>
      <c r="S45">
        <v>1666.45</v>
      </c>
      <c r="T45" s="156">
        <v>7220.32</v>
      </c>
      <c r="U45" s="156">
        <f t="shared" si="2"/>
        <v>8644.630000000001</v>
      </c>
      <c r="V45">
        <v>2559.0300000000002</v>
      </c>
      <c r="W45">
        <v>0</v>
      </c>
      <c r="X45">
        <v>934.62</v>
      </c>
      <c r="Y45">
        <v>305.83</v>
      </c>
      <c r="Z45">
        <v>94.24</v>
      </c>
      <c r="AA45">
        <v>599.86</v>
      </c>
      <c r="AB45">
        <v>615.54999999999995</v>
      </c>
      <c r="AC45" s="156">
        <v>936.41</v>
      </c>
      <c r="AD45">
        <v>3535.5</v>
      </c>
      <c r="AE45">
        <v>0</v>
      </c>
      <c r="AF45">
        <v>0</v>
      </c>
      <c r="AG45" s="156">
        <f t="shared" si="3"/>
        <v>19688.760000000002</v>
      </c>
      <c r="AH45">
        <v>3763.25</v>
      </c>
      <c r="AI45">
        <v>15925.51</v>
      </c>
      <c r="AJ45">
        <v>0</v>
      </c>
      <c r="AK45" s="156">
        <v>0</v>
      </c>
      <c r="AL45">
        <v>0</v>
      </c>
      <c r="AM45" s="156">
        <f t="shared" si="4"/>
        <v>0</v>
      </c>
      <c r="AN45">
        <v>0</v>
      </c>
      <c r="AO45">
        <v>0</v>
      </c>
      <c r="AP45" s="156">
        <f t="shared" si="5"/>
        <v>0</v>
      </c>
      <c r="AQ45">
        <v>0</v>
      </c>
      <c r="AR45">
        <v>0</v>
      </c>
      <c r="AS45">
        <v>0</v>
      </c>
      <c r="AT45" s="156">
        <v>0</v>
      </c>
      <c r="AU45" s="156">
        <v>0</v>
      </c>
      <c r="AV45" s="156">
        <f t="shared" si="6"/>
        <v>0</v>
      </c>
      <c r="AW45">
        <v>0</v>
      </c>
      <c r="AX45">
        <v>0</v>
      </c>
      <c r="AY45" s="156">
        <f t="shared" si="7"/>
        <v>0</v>
      </c>
      <c r="AZ45">
        <v>0</v>
      </c>
      <c r="BA45">
        <v>0</v>
      </c>
    </row>
    <row r="46" spans="1:53">
      <c r="A46">
        <v>107217</v>
      </c>
      <c r="B46" t="s">
        <v>290</v>
      </c>
      <c r="C46" t="s">
        <v>208</v>
      </c>
      <c r="D46">
        <v>12</v>
      </c>
      <c r="E46" t="s">
        <v>186</v>
      </c>
      <c r="F46" t="s">
        <v>291</v>
      </c>
      <c r="G46" t="s">
        <v>292</v>
      </c>
      <c r="H46">
        <v>3</v>
      </c>
      <c r="I46">
        <v>1</v>
      </c>
      <c r="J46">
        <v>1</v>
      </c>
      <c r="K46">
        <v>1020</v>
      </c>
      <c r="L46">
        <v>14953.52</v>
      </c>
      <c r="M46">
        <v>51021.41</v>
      </c>
      <c r="N46" s="156">
        <f t="shared" si="0"/>
        <v>4194.1899999999996</v>
      </c>
      <c r="O46">
        <v>0</v>
      </c>
      <c r="P46">
        <v>4194.1899999999996</v>
      </c>
      <c r="Q46" s="156">
        <f t="shared" si="1"/>
        <v>26680.32</v>
      </c>
      <c r="R46">
        <v>24958.42</v>
      </c>
      <c r="S46">
        <v>1721.9</v>
      </c>
      <c r="T46" s="156">
        <v>0</v>
      </c>
      <c r="U46" s="156">
        <f t="shared" si="2"/>
        <v>11319.07</v>
      </c>
      <c r="V46">
        <v>2889.16</v>
      </c>
      <c r="W46">
        <v>2770.81</v>
      </c>
      <c r="X46">
        <v>0</v>
      </c>
      <c r="Y46">
        <v>72.28</v>
      </c>
      <c r="Z46">
        <v>242.82</v>
      </c>
      <c r="AA46">
        <v>1933.43</v>
      </c>
      <c r="AB46">
        <v>0</v>
      </c>
      <c r="AC46" s="156">
        <v>683.93</v>
      </c>
      <c r="AD46">
        <v>3410.57</v>
      </c>
      <c r="AE46">
        <v>0</v>
      </c>
      <c r="AF46">
        <v>0</v>
      </c>
      <c r="AG46" s="156">
        <f t="shared" si="3"/>
        <v>31318.230000000003</v>
      </c>
      <c r="AH46">
        <v>8144.15</v>
      </c>
      <c r="AI46">
        <v>23174.080000000002</v>
      </c>
      <c r="AJ46">
        <v>14039.06</v>
      </c>
      <c r="AK46" s="156">
        <v>0</v>
      </c>
      <c r="AL46">
        <v>12498.98</v>
      </c>
      <c r="AM46" s="156">
        <f t="shared" si="4"/>
        <v>1540.09</v>
      </c>
      <c r="AN46">
        <v>1540.09</v>
      </c>
      <c r="AO46">
        <v>0</v>
      </c>
      <c r="AP46" s="156">
        <f t="shared" si="5"/>
        <v>1540.09</v>
      </c>
      <c r="AQ46">
        <v>0</v>
      </c>
      <c r="AR46">
        <v>1540.09</v>
      </c>
      <c r="AS46">
        <v>0</v>
      </c>
      <c r="AT46" s="156">
        <v>0</v>
      </c>
      <c r="AU46" s="156">
        <v>0</v>
      </c>
      <c r="AV46" s="156">
        <f t="shared" si="6"/>
        <v>0</v>
      </c>
      <c r="AW46">
        <v>0</v>
      </c>
      <c r="AX46">
        <v>0</v>
      </c>
      <c r="AY46" s="156">
        <f t="shared" si="7"/>
        <v>0</v>
      </c>
      <c r="AZ46">
        <v>0</v>
      </c>
      <c r="BA46">
        <v>0</v>
      </c>
    </row>
    <row r="47" spans="1:53">
      <c r="A47">
        <v>107395</v>
      </c>
      <c r="B47" t="s">
        <v>290</v>
      </c>
      <c r="C47" t="s">
        <v>208</v>
      </c>
      <c r="D47">
        <v>12</v>
      </c>
      <c r="E47" t="s">
        <v>186</v>
      </c>
      <c r="F47" t="s">
        <v>291</v>
      </c>
      <c r="G47" t="s">
        <v>292</v>
      </c>
      <c r="H47">
        <v>4</v>
      </c>
      <c r="I47">
        <v>1</v>
      </c>
      <c r="J47">
        <v>0</v>
      </c>
      <c r="K47">
        <v>650</v>
      </c>
      <c r="L47">
        <v>15481.99</v>
      </c>
      <c r="M47">
        <v>52824.53</v>
      </c>
      <c r="N47" s="156">
        <f t="shared" si="0"/>
        <v>3571.4</v>
      </c>
      <c r="O47">
        <v>0</v>
      </c>
      <c r="P47">
        <v>3571.4</v>
      </c>
      <c r="Q47" s="156">
        <f t="shared" si="1"/>
        <v>31044.92</v>
      </c>
      <c r="R47">
        <v>31044.92</v>
      </c>
      <c r="S47">
        <v>0</v>
      </c>
      <c r="T47" s="156">
        <v>6155</v>
      </c>
      <c r="U47" s="156">
        <f t="shared" si="2"/>
        <v>7146.9900000000007</v>
      </c>
      <c r="V47">
        <v>1411.47</v>
      </c>
      <c r="W47">
        <v>0</v>
      </c>
      <c r="X47">
        <v>2085.58</v>
      </c>
      <c r="Y47">
        <v>1839.47</v>
      </c>
      <c r="Z47">
        <v>0</v>
      </c>
      <c r="AA47">
        <v>0</v>
      </c>
      <c r="AB47">
        <v>0</v>
      </c>
      <c r="AC47" s="156">
        <v>1414.57</v>
      </c>
      <c r="AD47">
        <v>1810.47</v>
      </c>
      <c r="AE47">
        <v>0</v>
      </c>
      <c r="AF47">
        <v>0</v>
      </c>
      <c r="AG47" s="156">
        <f t="shared" si="3"/>
        <v>17705.46</v>
      </c>
      <c r="AH47">
        <v>3491.98</v>
      </c>
      <c r="AI47">
        <v>14213.48</v>
      </c>
      <c r="AJ47">
        <v>0</v>
      </c>
      <c r="AK47" s="156">
        <v>0</v>
      </c>
      <c r="AL47">
        <v>0</v>
      </c>
      <c r="AM47" s="156">
        <f t="shared" si="4"/>
        <v>0</v>
      </c>
      <c r="AN47">
        <v>0</v>
      </c>
      <c r="AO47">
        <v>0</v>
      </c>
      <c r="AP47" s="156">
        <f t="shared" si="5"/>
        <v>0</v>
      </c>
      <c r="AQ47">
        <v>0</v>
      </c>
      <c r="AR47">
        <v>0</v>
      </c>
      <c r="AS47">
        <v>0</v>
      </c>
      <c r="AT47" s="156">
        <v>0</v>
      </c>
      <c r="AU47" s="156">
        <v>0</v>
      </c>
      <c r="AV47" s="156">
        <f t="shared" si="6"/>
        <v>0</v>
      </c>
      <c r="AW47">
        <v>0</v>
      </c>
      <c r="AX47">
        <v>0</v>
      </c>
      <c r="AY47" s="156">
        <f t="shared" si="7"/>
        <v>0</v>
      </c>
      <c r="AZ47">
        <v>0</v>
      </c>
      <c r="BA47">
        <v>0</v>
      </c>
    </row>
    <row r="48" spans="1:53">
      <c r="A48">
        <v>107423</v>
      </c>
      <c r="B48" t="s">
        <v>290</v>
      </c>
      <c r="C48" t="s">
        <v>208</v>
      </c>
      <c r="D48">
        <v>12</v>
      </c>
      <c r="E48" t="s">
        <v>186</v>
      </c>
      <c r="F48" t="s">
        <v>291</v>
      </c>
      <c r="G48" t="s">
        <v>292</v>
      </c>
      <c r="H48">
        <v>5</v>
      </c>
      <c r="I48">
        <v>2</v>
      </c>
      <c r="J48">
        <v>0</v>
      </c>
      <c r="K48">
        <v>800</v>
      </c>
      <c r="L48">
        <v>12293.47</v>
      </c>
      <c r="M48">
        <v>41945.32</v>
      </c>
      <c r="N48" s="156">
        <f t="shared" si="0"/>
        <v>4142.3</v>
      </c>
      <c r="O48">
        <v>2762.85</v>
      </c>
      <c r="P48">
        <v>1379.45</v>
      </c>
      <c r="Q48" s="156">
        <f t="shared" si="1"/>
        <v>16228.68</v>
      </c>
      <c r="R48">
        <v>16041.12</v>
      </c>
      <c r="S48">
        <v>187.56</v>
      </c>
      <c r="T48" s="156">
        <v>0</v>
      </c>
      <c r="U48" s="156">
        <f t="shared" si="2"/>
        <v>14637.24</v>
      </c>
      <c r="V48">
        <v>4987.16</v>
      </c>
      <c r="W48">
        <v>0</v>
      </c>
      <c r="X48">
        <v>56.71</v>
      </c>
      <c r="Y48">
        <v>317.58</v>
      </c>
      <c r="Z48">
        <v>120.67</v>
      </c>
      <c r="AA48">
        <v>623.08000000000004</v>
      </c>
      <c r="AB48">
        <v>31.86</v>
      </c>
      <c r="AC48" s="156">
        <v>1262.79</v>
      </c>
      <c r="AD48">
        <v>8500.18</v>
      </c>
      <c r="AE48">
        <v>0</v>
      </c>
      <c r="AF48">
        <v>0</v>
      </c>
      <c r="AG48" s="156">
        <f t="shared" si="3"/>
        <v>23807.37</v>
      </c>
      <c r="AH48">
        <v>5653.03</v>
      </c>
      <c r="AI48">
        <v>18154.34</v>
      </c>
      <c r="AJ48">
        <v>8346.2099999999991</v>
      </c>
      <c r="AK48" s="156">
        <v>0</v>
      </c>
      <c r="AL48">
        <v>8346.2099999999991</v>
      </c>
      <c r="AM48" s="156">
        <f t="shared" si="4"/>
        <v>0</v>
      </c>
      <c r="AN48">
        <v>0</v>
      </c>
      <c r="AO48">
        <v>0</v>
      </c>
      <c r="AP48" s="156">
        <f t="shared" si="5"/>
        <v>0</v>
      </c>
      <c r="AQ48">
        <v>0</v>
      </c>
      <c r="AR48">
        <v>0</v>
      </c>
      <c r="AS48">
        <v>0</v>
      </c>
      <c r="AT48" s="156">
        <v>0</v>
      </c>
      <c r="AU48" s="156">
        <v>0</v>
      </c>
      <c r="AV48" s="156">
        <f t="shared" si="6"/>
        <v>0</v>
      </c>
      <c r="AW48">
        <v>0</v>
      </c>
      <c r="AX48">
        <v>0</v>
      </c>
      <c r="AY48" s="156">
        <f t="shared" si="7"/>
        <v>0</v>
      </c>
      <c r="AZ48">
        <v>0</v>
      </c>
      <c r="BA48">
        <v>0</v>
      </c>
    </row>
    <row r="49" spans="1:53">
      <c r="A49">
        <v>107736</v>
      </c>
      <c r="B49" t="s">
        <v>290</v>
      </c>
      <c r="C49" t="s">
        <v>208</v>
      </c>
      <c r="D49">
        <v>12</v>
      </c>
      <c r="E49" t="s">
        <v>186</v>
      </c>
      <c r="F49" t="s">
        <v>291</v>
      </c>
      <c r="G49" t="s">
        <v>292</v>
      </c>
      <c r="H49">
        <v>2</v>
      </c>
      <c r="I49">
        <v>2</v>
      </c>
      <c r="J49">
        <v>0</v>
      </c>
      <c r="K49">
        <v>980</v>
      </c>
      <c r="L49">
        <v>21550.01</v>
      </c>
      <c r="M49">
        <v>73528.62</v>
      </c>
      <c r="N49" s="156">
        <f t="shared" si="0"/>
        <v>9033.73</v>
      </c>
      <c r="O49">
        <v>4329.6099999999997</v>
      </c>
      <c r="P49">
        <v>4704.12</v>
      </c>
      <c r="Q49" s="156">
        <f t="shared" si="1"/>
        <v>30033.31</v>
      </c>
      <c r="R49">
        <v>30033.31</v>
      </c>
      <c r="S49">
        <v>0</v>
      </c>
      <c r="T49" s="156">
        <v>8467.75</v>
      </c>
      <c r="U49" s="156">
        <f t="shared" si="2"/>
        <v>18400.29</v>
      </c>
      <c r="V49">
        <v>2839.29</v>
      </c>
      <c r="W49">
        <v>1949.59</v>
      </c>
      <c r="X49">
        <v>1251.28</v>
      </c>
      <c r="Y49">
        <v>190.78</v>
      </c>
      <c r="Z49">
        <v>178.71</v>
      </c>
      <c r="AA49">
        <v>1244.08</v>
      </c>
      <c r="AB49">
        <v>0</v>
      </c>
      <c r="AC49" s="156">
        <v>1011.82</v>
      </c>
      <c r="AD49">
        <v>10746.56</v>
      </c>
      <c r="AE49">
        <v>0</v>
      </c>
      <c r="AF49">
        <v>0</v>
      </c>
      <c r="AG49" s="156">
        <f t="shared" si="3"/>
        <v>34440.800000000003</v>
      </c>
      <c r="AH49">
        <v>6581.93</v>
      </c>
      <c r="AI49">
        <v>27858.87</v>
      </c>
      <c r="AJ49">
        <v>0</v>
      </c>
      <c r="AK49" s="156">
        <v>0</v>
      </c>
      <c r="AL49">
        <v>0</v>
      </c>
      <c r="AM49" s="156">
        <f t="shared" si="4"/>
        <v>0</v>
      </c>
      <c r="AN49">
        <v>0</v>
      </c>
      <c r="AO49">
        <v>0</v>
      </c>
      <c r="AP49" s="156">
        <f t="shared" si="5"/>
        <v>0</v>
      </c>
      <c r="AQ49">
        <v>0</v>
      </c>
      <c r="AR49">
        <v>0</v>
      </c>
      <c r="AS49">
        <v>0</v>
      </c>
      <c r="AT49" s="156">
        <v>0</v>
      </c>
      <c r="AU49" s="156">
        <v>0</v>
      </c>
      <c r="AV49" s="156">
        <f t="shared" si="6"/>
        <v>0</v>
      </c>
      <c r="AW49">
        <v>0</v>
      </c>
      <c r="AX49">
        <v>0</v>
      </c>
      <c r="AY49" s="156">
        <f t="shared" si="7"/>
        <v>0</v>
      </c>
      <c r="AZ49">
        <v>0</v>
      </c>
      <c r="BA49">
        <v>0</v>
      </c>
    </row>
    <row r="50" spans="1:53">
      <c r="A50">
        <v>107795</v>
      </c>
      <c r="B50" t="s">
        <v>290</v>
      </c>
      <c r="C50" t="s">
        <v>208</v>
      </c>
      <c r="D50">
        <v>12</v>
      </c>
      <c r="E50" t="s">
        <v>186</v>
      </c>
      <c r="F50" t="s">
        <v>291</v>
      </c>
      <c r="G50" t="s">
        <v>292</v>
      </c>
      <c r="H50">
        <v>1</v>
      </c>
      <c r="I50">
        <v>2</v>
      </c>
      <c r="J50">
        <v>0</v>
      </c>
      <c r="K50">
        <v>910</v>
      </c>
      <c r="L50">
        <v>21771.1</v>
      </c>
      <c r="M50">
        <v>74283</v>
      </c>
      <c r="N50" s="156">
        <f t="shared" si="0"/>
        <v>2805.26</v>
      </c>
      <c r="O50">
        <v>0</v>
      </c>
      <c r="P50">
        <v>2805.26</v>
      </c>
      <c r="Q50" s="156">
        <f t="shared" si="1"/>
        <v>31392.9</v>
      </c>
      <c r="R50">
        <v>31208.57</v>
      </c>
      <c r="S50">
        <v>184.33</v>
      </c>
      <c r="T50" s="156">
        <v>13912.36</v>
      </c>
      <c r="U50" s="156">
        <f t="shared" si="2"/>
        <v>19919.46</v>
      </c>
      <c r="V50">
        <v>7820.64</v>
      </c>
      <c r="W50">
        <v>0</v>
      </c>
      <c r="X50">
        <v>0</v>
      </c>
      <c r="Y50">
        <v>1029.29</v>
      </c>
      <c r="Z50">
        <v>463.46</v>
      </c>
      <c r="AA50">
        <v>7505.19</v>
      </c>
      <c r="AB50">
        <v>31.52</v>
      </c>
      <c r="AC50" s="156">
        <v>1403.22</v>
      </c>
      <c r="AD50">
        <v>3069.36</v>
      </c>
      <c r="AE50">
        <v>0</v>
      </c>
      <c r="AF50">
        <v>0</v>
      </c>
      <c r="AG50" s="156">
        <f t="shared" si="3"/>
        <v>26191.23</v>
      </c>
      <c r="AH50">
        <v>4849.8</v>
      </c>
      <c r="AI50">
        <v>21341.43</v>
      </c>
      <c r="AJ50">
        <v>0</v>
      </c>
      <c r="AK50" s="156">
        <v>0</v>
      </c>
      <c r="AL50">
        <v>0</v>
      </c>
      <c r="AM50" s="156">
        <f t="shared" si="4"/>
        <v>0</v>
      </c>
      <c r="AN50">
        <v>0</v>
      </c>
      <c r="AO50">
        <v>0</v>
      </c>
      <c r="AP50" s="156">
        <f t="shared" si="5"/>
        <v>0</v>
      </c>
      <c r="AQ50">
        <v>0</v>
      </c>
      <c r="AR50">
        <v>0</v>
      </c>
      <c r="AS50">
        <v>784.52</v>
      </c>
      <c r="AT50" s="156">
        <v>0</v>
      </c>
      <c r="AU50" s="156">
        <v>0</v>
      </c>
      <c r="AV50" s="156">
        <f t="shared" si="6"/>
        <v>784.52</v>
      </c>
      <c r="AW50">
        <v>784.52</v>
      </c>
      <c r="AX50">
        <v>0</v>
      </c>
      <c r="AY50" s="156">
        <f t="shared" si="7"/>
        <v>784.52</v>
      </c>
      <c r="AZ50">
        <v>0</v>
      </c>
      <c r="BA50">
        <v>784.52</v>
      </c>
    </row>
    <row r="51" spans="1:53">
      <c r="A51">
        <v>107975</v>
      </c>
      <c r="B51" t="s">
        <v>290</v>
      </c>
      <c r="C51" t="s">
        <v>208</v>
      </c>
      <c r="D51">
        <v>12</v>
      </c>
      <c r="E51" t="s">
        <v>186</v>
      </c>
      <c r="F51" t="s">
        <v>291</v>
      </c>
      <c r="G51" t="s">
        <v>292</v>
      </c>
      <c r="H51">
        <v>3</v>
      </c>
      <c r="I51">
        <v>1</v>
      </c>
      <c r="J51">
        <v>0</v>
      </c>
      <c r="K51">
        <v>1350</v>
      </c>
      <c r="L51">
        <v>12641.83</v>
      </c>
      <c r="M51">
        <v>43133.919999999998</v>
      </c>
      <c r="N51" s="156">
        <f t="shared" si="0"/>
        <v>4156.6400000000003</v>
      </c>
      <c r="O51">
        <v>1174.82</v>
      </c>
      <c r="P51">
        <v>2981.82</v>
      </c>
      <c r="Q51" s="156">
        <f t="shared" si="1"/>
        <v>17876.68</v>
      </c>
      <c r="R51">
        <v>16294.14</v>
      </c>
      <c r="S51">
        <v>1582.54</v>
      </c>
      <c r="T51" s="156">
        <v>5990.54</v>
      </c>
      <c r="U51" s="156">
        <f t="shared" si="2"/>
        <v>10927.59</v>
      </c>
      <c r="V51">
        <v>2550.69</v>
      </c>
      <c r="W51">
        <v>0</v>
      </c>
      <c r="X51">
        <v>1009.02</v>
      </c>
      <c r="Y51">
        <v>514.66</v>
      </c>
      <c r="Z51">
        <v>193.76</v>
      </c>
      <c r="AA51">
        <v>2020.7</v>
      </c>
      <c r="AB51">
        <v>443.73</v>
      </c>
      <c r="AC51" s="156">
        <v>468.93</v>
      </c>
      <c r="AD51">
        <v>4195.03</v>
      </c>
      <c r="AE51">
        <v>0</v>
      </c>
      <c r="AF51">
        <v>0</v>
      </c>
      <c r="AG51" s="156">
        <f t="shared" si="3"/>
        <v>20837.97</v>
      </c>
      <c r="AH51">
        <v>3713.89</v>
      </c>
      <c r="AI51">
        <v>17124.080000000002</v>
      </c>
      <c r="AJ51">
        <v>0</v>
      </c>
      <c r="AK51" s="156">
        <v>0</v>
      </c>
      <c r="AL51">
        <v>0</v>
      </c>
      <c r="AM51" s="156">
        <f t="shared" si="4"/>
        <v>0</v>
      </c>
      <c r="AN51">
        <v>0</v>
      </c>
      <c r="AO51">
        <v>0</v>
      </c>
      <c r="AP51" s="156">
        <f t="shared" si="5"/>
        <v>0</v>
      </c>
      <c r="AQ51">
        <v>0</v>
      </c>
      <c r="AR51">
        <v>0</v>
      </c>
      <c r="AS51">
        <v>0</v>
      </c>
      <c r="AT51" s="156">
        <v>0</v>
      </c>
      <c r="AU51" s="156">
        <v>0</v>
      </c>
      <c r="AV51" s="156">
        <f t="shared" si="6"/>
        <v>0</v>
      </c>
      <c r="AW51">
        <v>0</v>
      </c>
      <c r="AX51">
        <v>0</v>
      </c>
      <c r="AY51" s="156">
        <f t="shared" si="7"/>
        <v>0</v>
      </c>
      <c r="AZ51">
        <v>0</v>
      </c>
      <c r="BA51">
        <v>0</v>
      </c>
    </row>
    <row r="52" spans="1:53">
      <c r="A52">
        <v>108120</v>
      </c>
      <c r="B52" t="s">
        <v>290</v>
      </c>
      <c r="C52" t="s">
        <v>208</v>
      </c>
      <c r="D52">
        <v>12</v>
      </c>
      <c r="E52" t="s">
        <v>186</v>
      </c>
      <c r="F52" t="s">
        <v>291</v>
      </c>
      <c r="G52" t="s">
        <v>292</v>
      </c>
      <c r="H52">
        <v>4</v>
      </c>
      <c r="I52">
        <v>1</v>
      </c>
      <c r="J52">
        <v>1</v>
      </c>
      <c r="K52">
        <v>780</v>
      </c>
      <c r="L52">
        <v>9880.25</v>
      </c>
      <c r="M52">
        <v>33711.4</v>
      </c>
      <c r="N52" s="156">
        <f t="shared" si="0"/>
        <v>1730.1</v>
      </c>
      <c r="O52">
        <v>0</v>
      </c>
      <c r="P52">
        <v>1730.1</v>
      </c>
      <c r="Q52" s="156">
        <f t="shared" si="1"/>
        <v>11236.42</v>
      </c>
      <c r="R52">
        <v>11236.42</v>
      </c>
      <c r="S52">
        <v>0</v>
      </c>
      <c r="T52" s="156">
        <v>8999.7000000000007</v>
      </c>
      <c r="U52" s="156">
        <f t="shared" si="2"/>
        <v>7230.43</v>
      </c>
      <c r="V52">
        <v>4069.58</v>
      </c>
      <c r="W52">
        <v>1594.82</v>
      </c>
      <c r="X52">
        <v>891.64</v>
      </c>
      <c r="Y52">
        <v>185.85</v>
      </c>
      <c r="Z52">
        <v>0</v>
      </c>
      <c r="AA52">
        <v>0</v>
      </c>
      <c r="AB52">
        <v>0</v>
      </c>
      <c r="AC52" s="156">
        <v>646.73</v>
      </c>
      <c r="AD52">
        <v>488.54</v>
      </c>
      <c r="AE52">
        <v>0</v>
      </c>
      <c r="AF52">
        <v>0</v>
      </c>
      <c r="AG52" s="156">
        <f t="shared" si="3"/>
        <v>13274.34</v>
      </c>
      <c r="AH52">
        <v>3868.33</v>
      </c>
      <c r="AI52">
        <v>9406.01</v>
      </c>
      <c r="AJ52">
        <v>0</v>
      </c>
      <c r="AK52" s="156">
        <v>0</v>
      </c>
      <c r="AL52">
        <v>0</v>
      </c>
      <c r="AM52" s="156">
        <f t="shared" si="4"/>
        <v>0</v>
      </c>
      <c r="AN52">
        <v>0</v>
      </c>
      <c r="AO52">
        <v>0</v>
      </c>
      <c r="AP52" s="156">
        <f t="shared" si="5"/>
        <v>0</v>
      </c>
      <c r="AQ52">
        <v>0</v>
      </c>
      <c r="AR52">
        <v>0</v>
      </c>
      <c r="AS52">
        <v>0</v>
      </c>
      <c r="AT52" s="156">
        <v>0</v>
      </c>
      <c r="AU52" s="156">
        <v>0</v>
      </c>
      <c r="AV52" s="156">
        <f t="shared" si="6"/>
        <v>0</v>
      </c>
      <c r="AW52">
        <v>0</v>
      </c>
      <c r="AX52">
        <v>0</v>
      </c>
      <c r="AY52" s="156">
        <f t="shared" si="7"/>
        <v>0</v>
      </c>
      <c r="AZ52">
        <v>0</v>
      </c>
      <c r="BA52">
        <v>0</v>
      </c>
    </row>
    <row r="53" spans="1:53">
      <c r="A53">
        <v>108141</v>
      </c>
      <c r="B53" t="s">
        <v>290</v>
      </c>
      <c r="C53" t="s">
        <v>208</v>
      </c>
      <c r="D53">
        <v>12</v>
      </c>
      <c r="E53" t="s">
        <v>186</v>
      </c>
      <c r="F53" t="s">
        <v>291</v>
      </c>
      <c r="G53" t="s">
        <v>292</v>
      </c>
      <c r="H53">
        <v>6</v>
      </c>
      <c r="I53">
        <v>1</v>
      </c>
      <c r="J53">
        <v>1</v>
      </c>
      <c r="K53">
        <v>1020</v>
      </c>
      <c r="L53">
        <v>22606.240000000002</v>
      </c>
      <c r="M53">
        <v>77132.509999999995</v>
      </c>
      <c r="N53" s="156">
        <f t="shared" si="0"/>
        <v>2566.21</v>
      </c>
      <c r="O53">
        <v>0</v>
      </c>
      <c r="P53">
        <v>2566.21</v>
      </c>
      <c r="Q53" s="156">
        <f t="shared" si="1"/>
        <v>28706.22</v>
      </c>
      <c r="R53">
        <v>28706.22</v>
      </c>
      <c r="S53">
        <v>0</v>
      </c>
      <c r="T53" s="156">
        <v>23090.34</v>
      </c>
      <c r="U53" s="156">
        <f t="shared" si="2"/>
        <v>12529.069999999998</v>
      </c>
      <c r="V53">
        <v>4477.07</v>
      </c>
      <c r="W53">
        <v>0</v>
      </c>
      <c r="X53">
        <v>298.17</v>
      </c>
      <c r="Y53">
        <v>276.45999999999998</v>
      </c>
      <c r="Z53">
        <v>489.36</v>
      </c>
      <c r="AA53">
        <v>4534.6099999999997</v>
      </c>
      <c r="AB53">
        <v>0</v>
      </c>
      <c r="AC53" s="156">
        <v>1878.11</v>
      </c>
      <c r="AD53">
        <v>2453.4</v>
      </c>
      <c r="AE53">
        <v>0</v>
      </c>
      <c r="AF53">
        <v>0</v>
      </c>
      <c r="AG53" s="156">
        <f t="shared" si="3"/>
        <v>29222.27</v>
      </c>
      <c r="AH53">
        <v>8362.98</v>
      </c>
      <c r="AI53">
        <v>20859.29</v>
      </c>
      <c r="AJ53">
        <v>0</v>
      </c>
      <c r="AK53" s="156">
        <v>0</v>
      </c>
      <c r="AL53">
        <v>0</v>
      </c>
      <c r="AM53" s="156">
        <f t="shared" si="4"/>
        <v>0</v>
      </c>
      <c r="AN53">
        <v>0</v>
      </c>
      <c r="AO53">
        <v>0</v>
      </c>
      <c r="AP53" s="156">
        <f t="shared" si="5"/>
        <v>0</v>
      </c>
      <c r="AQ53">
        <v>0</v>
      </c>
      <c r="AR53">
        <v>0</v>
      </c>
      <c r="AS53">
        <v>0</v>
      </c>
      <c r="AT53" s="156">
        <v>0</v>
      </c>
      <c r="AU53" s="156">
        <v>0</v>
      </c>
      <c r="AV53" s="156">
        <f t="shared" si="6"/>
        <v>0</v>
      </c>
      <c r="AW53">
        <v>0</v>
      </c>
      <c r="AX53">
        <v>0</v>
      </c>
      <c r="AY53" s="156">
        <f t="shared" si="7"/>
        <v>0</v>
      </c>
      <c r="AZ53">
        <v>0</v>
      </c>
      <c r="BA53">
        <v>0</v>
      </c>
    </row>
    <row r="54" spans="1:53">
      <c r="A54">
        <v>108336</v>
      </c>
      <c r="B54" t="s">
        <v>290</v>
      </c>
      <c r="C54" t="s">
        <v>208</v>
      </c>
      <c r="D54">
        <v>12</v>
      </c>
      <c r="E54" t="s">
        <v>186</v>
      </c>
      <c r="F54" t="s">
        <v>291</v>
      </c>
      <c r="G54" t="s">
        <v>292</v>
      </c>
      <c r="H54">
        <v>7</v>
      </c>
      <c r="I54">
        <v>2</v>
      </c>
      <c r="J54">
        <v>1</v>
      </c>
      <c r="K54">
        <v>2720</v>
      </c>
      <c r="L54">
        <v>19134.93</v>
      </c>
      <c r="M54">
        <v>65288.38</v>
      </c>
      <c r="N54" s="156">
        <f t="shared" si="0"/>
        <v>2326.3000000000002</v>
      </c>
      <c r="O54">
        <v>0</v>
      </c>
      <c r="P54">
        <v>2326.3000000000002</v>
      </c>
      <c r="Q54" s="156">
        <f t="shared" si="1"/>
        <v>18713.629999999997</v>
      </c>
      <c r="R54">
        <v>18539.12</v>
      </c>
      <c r="S54">
        <v>174.51</v>
      </c>
      <c r="T54" s="156">
        <v>8083.06</v>
      </c>
      <c r="U54" s="156">
        <f t="shared" si="2"/>
        <v>7032.5500000000011</v>
      </c>
      <c r="V54">
        <v>2794.15</v>
      </c>
      <c r="W54">
        <v>0</v>
      </c>
      <c r="X54">
        <v>1119.29</v>
      </c>
      <c r="Y54">
        <v>761</v>
      </c>
      <c r="Z54">
        <v>210.66</v>
      </c>
      <c r="AA54">
        <v>1659.93</v>
      </c>
      <c r="AB54">
        <v>29.92</v>
      </c>
      <c r="AC54" s="156">
        <v>2056.9</v>
      </c>
      <c r="AD54">
        <v>457.6</v>
      </c>
      <c r="AE54">
        <v>0</v>
      </c>
      <c r="AF54">
        <v>0</v>
      </c>
      <c r="AG54" s="156">
        <f t="shared" si="3"/>
        <v>40100.230000000003</v>
      </c>
      <c r="AH54">
        <v>4228.18</v>
      </c>
      <c r="AI54">
        <v>35872.050000000003</v>
      </c>
      <c r="AJ54">
        <v>0</v>
      </c>
      <c r="AK54" s="156">
        <v>0</v>
      </c>
      <c r="AL54">
        <v>0</v>
      </c>
      <c r="AM54" s="156">
        <f t="shared" si="4"/>
        <v>0</v>
      </c>
      <c r="AN54">
        <v>0</v>
      </c>
      <c r="AO54">
        <v>0</v>
      </c>
      <c r="AP54" s="156">
        <f t="shared" si="5"/>
        <v>0</v>
      </c>
      <c r="AQ54">
        <v>0</v>
      </c>
      <c r="AR54">
        <v>0</v>
      </c>
      <c r="AS54">
        <v>0</v>
      </c>
      <c r="AT54" s="156">
        <v>0</v>
      </c>
      <c r="AU54" s="156">
        <v>0</v>
      </c>
      <c r="AV54" s="156">
        <f t="shared" si="6"/>
        <v>0</v>
      </c>
      <c r="AW54">
        <v>0</v>
      </c>
      <c r="AX54">
        <v>0</v>
      </c>
      <c r="AY54" s="156">
        <f t="shared" si="7"/>
        <v>0</v>
      </c>
      <c r="AZ54">
        <v>0</v>
      </c>
      <c r="BA54">
        <v>0</v>
      </c>
    </row>
    <row r="55" spans="1:53">
      <c r="A55">
        <v>108643</v>
      </c>
      <c r="B55" t="s">
        <v>290</v>
      </c>
      <c r="C55" t="s">
        <v>208</v>
      </c>
      <c r="D55">
        <v>12</v>
      </c>
      <c r="E55" t="s">
        <v>186</v>
      </c>
      <c r="F55" t="s">
        <v>291</v>
      </c>
      <c r="G55" t="s">
        <v>292</v>
      </c>
      <c r="H55">
        <v>4</v>
      </c>
      <c r="I55">
        <v>3</v>
      </c>
      <c r="J55">
        <v>0</v>
      </c>
      <c r="K55">
        <v>2700</v>
      </c>
      <c r="L55">
        <v>32640.43</v>
      </c>
      <c r="M55">
        <v>111369.14</v>
      </c>
      <c r="N55" s="156">
        <f t="shared" si="0"/>
        <v>5537.22</v>
      </c>
      <c r="O55">
        <v>2356.44</v>
      </c>
      <c r="P55">
        <v>3180.78</v>
      </c>
      <c r="Q55" s="156">
        <f t="shared" si="1"/>
        <v>19579.02</v>
      </c>
      <c r="R55">
        <v>17427.240000000002</v>
      </c>
      <c r="S55">
        <v>2151.7800000000002</v>
      </c>
      <c r="T55" s="156">
        <v>6543.66</v>
      </c>
      <c r="U55" s="156">
        <f t="shared" si="2"/>
        <v>22484.15</v>
      </c>
      <c r="V55">
        <v>6802.7</v>
      </c>
      <c r="W55">
        <v>0</v>
      </c>
      <c r="X55">
        <v>1894.79</v>
      </c>
      <c r="Y55">
        <v>254.05</v>
      </c>
      <c r="Z55">
        <v>296.24</v>
      </c>
      <c r="AA55">
        <v>4556.26</v>
      </c>
      <c r="AB55">
        <v>465.27</v>
      </c>
      <c r="AC55" s="156">
        <v>5177.95</v>
      </c>
      <c r="AD55">
        <v>8214.84</v>
      </c>
      <c r="AE55">
        <v>0</v>
      </c>
      <c r="AF55">
        <v>0</v>
      </c>
      <c r="AG55" s="156">
        <f t="shared" si="3"/>
        <v>87250.54</v>
      </c>
      <c r="AH55">
        <v>9011.4500000000007</v>
      </c>
      <c r="AI55">
        <v>78239.09</v>
      </c>
      <c r="AJ55">
        <v>1051.92</v>
      </c>
      <c r="AK55" s="156">
        <v>0</v>
      </c>
      <c r="AL55">
        <v>0</v>
      </c>
      <c r="AM55" s="156">
        <f t="shared" si="4"/>
        <v>0</v>
      </c>
      <c r="AN55">
        <v>0</v>
      </c>
      <c r="AO55">
        <v>0</v>
      </c>
      <c r="AP55" s="156">
        <f t="shared" si="5"/>
        <v>2103.84</v>
      </c>
      <c r="AQ55">
        <v>1051.92</v>
      </c>
      <c r="AR55">
        <v>1051.92</v>
      </c>
      <c r="AS55">
        <v>0</v>
      </c>
      <c r="AT55" s="156">
        <v>0</v>
      </c>
      <c r="AU55" s="156">
        <v>0</v>
      </c>
      <c r="AV55" s="156">
        <f t="shared" si="6"/>
        <v>0</v>
      </c>
      <c r="AW55">
        <v>0</v>
      </c>
      <c r="AX55">
        <v>0</v>
      </c>
      <c r="AY55" s="156">
        <f t="shared" si="7"/>
        <v>0</v>
      </c>
      <c r="AZ55">
        <v>0</v>
      </c>
      <c r="BA55">
        <v>0</v>
      </c>
    </row>
    <row r="56" spans="1:53">
      <c r="A56">
        <v>108680</v>
      </c>
      <c r="B56" t="s">
        <v>290</v>
      </c>
      <c r="C56" t="s">
        <v>208</v>
      </c>
      <c r="D56">
        <v>12</v>
      </c>
      <c r="E56" t="s">
        <v>186</v>
      </c>
      <c r="F56" t="s">
        <v>291</v>
      </c>
      <c r="G56" t="s">
        <v>292</v>
      </c>
      <c r="H56">
        <v>7</v>
      </c>
      <c r="I56">
        <v>2</v>
      </c>
      <c r="J56">
        <v>1</v>
      </c>
      <c r="K56">
        <v>1750</v>
      </c>
      <c r="L56">
        <v>20245.41</v>
      </c>
      <c r="M56">
        <v>69077.34</v>
      </c>
      <c r="N56" s="156">
        <f t="shared" si="0"/>
        <v>6892.55</v>
      </c>
      <c r="O56">
        <v>2008.13</v>
      </c>
      <c r="P56">
        <v>4884.42</v>
      </c>
      <c r="Q56" s="156">
        <f t="shared" si="1"/>
        <v>33937.18</v>
      </c>
      <c r="R56">
        <v>31831.67</v>
      </c>
      <c r="S56">
        <v>2105.5100000000002</v>
      </c>
      <c r="T56" s="156">
        <v>13498.66</v>
      </c>
      <c r="U56" s="156">
        <f t="shared" si="2"/>
        <v>11343.910000000002</v>
      </c>
      <c r="V56">
        <v>4960.8100000000004</v>
      </c>
      <c r="W56">
        <v>1834.74</v>
      </c>
      <c r="X56">
        <v>1309.02</v>
      </c>
      <c r="Y56">
        <v>351.54</v>
      </c>
      <c r="Z56">
        <v>159.35</v>
      </c>
      <c r="AA56">
        <v>1801.85</v>
      </c>
      <c r="AB56">
        <v>30.43</v>
      </c>
      <c r="AC56" s="156">
        <v>332.57</v>
      </c>
      <c r="AD56">
        <v>896.17</v>
      </c>
      <c r="AE56">
        <v>0</v>
      </c>
      <c r="AF56">
        <v>0</v>
      </c>
      <c r="AG56" s="156">
        <f t="shared" si="3"/>
        <v>19815.759999999998</v>
      </c>
      <c r="AH56">
        <v>3037.91</v>
      </c>
      <c r="AI56">
        <v>16777.849999999999</v>
      </c>
      <c r="AJ56">
        <v>0</v>
      </c>
      <c r="AK56" s="156">
        <v>0</v>
      </c>
      <c r="AL56">
        <v>0</v>
      </c>
      <c r="AM56" s="156">
        <f t="shared" si="4"/>
        <v>0</v>
      </c>
      <c r="AN56">
        <v>0</v>
      </c>
      <c r="AO56">
        <v>0</v>
      </c>
      <c r="AP56" s="156">
        <f t="shared" si="5"/>
        <v>0</v>
      </c>
      <c r="AQ56">
        <v>0</v>
      </c>
      <c r="AR56">
        <v>0</v>
      </c>
      <c r="AS56">
        <v>0</v>
      </c>
      <c r="AT56" s="156">
        <v>0</v>
      </c>
      <c r="AU56" s="156">
        <v>0</v>
      </c>
      <c r="AV56" s="156">
        <f t="shared" si="6"/>
        <v>0</v>
      </c>
      <c r="AW56">
        <v>0</v>
      </c>
      <c r="AX56">
        <v>0</v>
      </c>
      <c r="AY56" s="156">
        <f t="shared" si="7"/>
        <v>0</v>
      </c>
      <c r="AZ56">
        <v>0</v>
      </c>
      <c r="BA56">
        <v>0</v>
      </c>
    </row>
    <row r="57" spans="1:53">
      <c r="A57">
        <v>108709</v>
      </c>
      <c r="B57" t="s">
        <v>290</v>
      </c>
      <c r="C57" t="s">
        <v>208</v>
      </c>
      <c r="D57">
        <v>12</v>
      </c>
      <c r="E57" t="s">
        <v>186</v>
      </c>
      <c r="F57" t="s">
        <v>291</v>
      </c>
      <c r="G57" t="s">
        <v>292</v>
      </c>
      <c r="H57">
        <v>7</v>
      </c>
      <c r="I57">
        <v>1</v>
      </c>
      <c r="J57">
        <v>1</v>
      </c>
      <c r="K57">
        <v>600</v>
      </c>
      <c r="L57">
        <v>5595.07</v>
      </c>
      <c r="M57">
        <v>19090.39</v>
      </c>
      <c r="N57" s="156">
        <f t="shared" si="0"/>
        <v>0</v>
      </c>
      <c r="O57">
        <v>0</v>
      </c>
      <c r="P57">
        <v>0</v>
      </c>
      <c r="Q57" s="156">
        <f t="shared" si="1"/>
        <v>12104.68</v>
      </c>
      <c r="R57">
        <v>12104.68</v>
      </c>
      <c r="S57">
        <v>0</v>
      </c>
      <c r="T57" s="156">
        <v>0</v>
      </c>
      <c r="U57" s="156">
        <f t="shared" si="2"/>
        <v>1776.8</v>
      </c>
      <c r="V57">
        <v>1506.12</v>
      </c>
      <c r="W57">
        <v>0</v>
      </c>
      <c r="X57">
        <v>0</v>
      </c>
      <c r="Y57">
        <v>237.54</v>
      </c>
      <c r="Z57">
        <v>0</v>
      </c>
      <c r="AA57">
        <v>0</v>
      </c>
      <c r="AB57">
        <v>0</v>
      </c>
      <c r="AC57" s="156">
        <v>2122.8200000000002</v>
      </c>
      <c r="AD57">
        <v>33.14</v>
      </c>
      <c r="AE57">
        <v>0</v>
      </c>
      <c r="AF57">
        <v>0</v>
      </c>
      <c r="AG57" s="156">
        <f t="shared" si="3"/>
        <v>8566.24</v>
      </c>
      <c r="AH57">
        <v>3086.37</v>
      </c>
      <c r="AI57">
        <v>5479.87</v>
      </c>
      <c r="AJ57">
        <v>13620.52</v>
      </c>
      <c r="AK57" s="156">
        <v>0</v>
      </c>
      <c r="AL57">
        <v>13057.48</v>
      </c>
      <c r="AM57" s="156">
        <f t="shared" si="4"/>
        <v>563.04</v>
      </c>
      <c r="AN57">
        <v>563.04</v>
      </c>
      <c r="AO57">
        <v>0</v>
      </c>
      <c r="AP57" s="156">
        <f t="shared" si="5"/>
        <v>563.04</v>
      </c>
      <c r="AQ57">
        <v>0</v>
      </c>
      <c r="AR57">
        <v>563.04</v>
      </c>
      <c r="AS57">
        <v>0</v>
      </c>
      <c r="AT57" s="156">
        <v>0</v>
      </c>
      <c r="AU57" s="156">
        <v>0</v>
      </c>
      <c r="AV57" s="156">
        <f t="shared" si="6"/>
        <v>0</v>
      </c>
      <c r="AW57">
        <v>0</v>
      </c>
      <c r="AX57">
        <v>0</v>
      </c>
      <c r="AY57" s="156">
        <f t="shared" si="7"/>
        <v>0</v>
      </c>
      <c r="AZ57">
        <v>0</v>
      </c>
      <c r="BA57">
        <v>0</v>
      </c>
    </row>
    <row r="58" spans="1:53">
      <c r="A58">
        <v>108739</v>
      </c>
      <c r="B58" t="s">
        <v>290</v>
      </c>
      <c r="C58" t="s">
        <v>208</v>
      </c>
      <c r="D58">
        <v>12</v>
      </c>
      <c r="E58" t="s">
        <v>186</v>
      </c>
      <c r="F58" t="s">
        <v>291</v>
      </c>
      <c r="G58" t="s">
        <v>292</v>
      </c>
      <c r="H58">
        <v>1</v>
      </c>
      <c r="I58">
        <v>2</v>
      </c>
      <c r="J58">
        <v>0</v>
      </c>
      <c r="K58">
        <v>2150</v>
      </c>
      <c r="L58">
        <v>34113.99</v>
      </c>
      <c r="M58">
        <v>116396.92</v>
      </c>
      <c r="N58" s="156">
        <f t="shared" si="0"/>
        <v>12151.2</v>
      </c>
      <c r="O58">
        <v>0</v>
      </c>
      <c r="P58">
        <v>12151.2</v>
      </c>
      <c r="Q58" s="156">
        <f t="shared" si="1"/>
        <v>75429.350000000006</v>
      </c>
      <c r="R58">
        <v>73736.13</v>
      </c>
      <c r="S58">
        <v>1693.22</v>
      </c>
      <c r="T58" s="156">
        <v>6206.09</v>
      </c>
      <c r="U58" s="156">
        <f t="shared" si="2"/>
        <v>6613.2999999999993</v>
      </c>
      <c r="V58">
        <v>2295.5</v>
      </c>
      <c r="W58">
        <v>0</v>
      </c>
      <c r="X58">
        <v>1468.95</v>
      </c>
      <c r="Y58">
        <v>186.37</v>
      </c>
      <c r="Z58">
        <v>113.26</v>
      </c>
      <c r="AA58">
        <v>597.04</v>
      </c>
      <c r="AB58">
        <v>251.2</v>
      </c>
      <c r="AC58" s="156">
        <v>7731.09</v>
      </c>
      <c r="AD58">
        <v>1700.98</v>
      </c>
      <c r="AE58">
        <v>0</v>
      </c>
      <c r="AF58">
        <v>0</v>
      </c>
      <c r="AG58" s="156">
        <f t="shared" si="3"/>
        <v>37343.189999999995</v>
      </c>
      <c r="AH58">
        <v>3183.99</v>
      </c>
      <c r="AI58">
        <v>34159.199999999997</v>
      </c>
      <c r="AJ58">
        <v>0</v>
      </c>
      <c r="AK58" s="156">
        <v>0</v>
      </c>
      <c r="AL58">
        <v>0</v>
      </c>
      <c r="AM58" s="156">
        <f t="shared" si="4"/>
        <v>0</v>
      </c>
      <c r="AN58">
        <v>0</v>
      </c>
      <c r="AO58">
        <v>0</v>
      </c>
      <c r="AP58" s="156">
        <f t="shared" si="5"/>
        <v>0</v>
      </c>
      <c r="AQ58">
        <v>0</v>
      </c>
      <c r="AR58">
        <v>0</v>
      </c>
      <c r="AS58">
        <v>0</v>
      </c>
      <c r="AT58" s="156">
        <v>0</v>
      </c>
      <c r="AU58" s="156">
        <v>0</v>
      </c>
      <c r="AV58" s="156">
        <f t="shared" si="6"/>
        <v>0</v>
      </c>
      <c r="AW58">
        <v>0</v>
      </c>
      <c r="AX58">
        <v>0</v>
      </c>
      <c r="AY58" s="156">
        <f t="shared" si="7"/>
        <v>0</v>
      </c>
      <c r="AZ58">
        <v>0</v>
      </c>
      <c r="BA58">
        <v>0</v>
      </c>
    </row>
    <row r="59" spans="1:53">
      <c r="A59">
        <v>108937</v>
      </c>
      <c r="B59" t="s">
        <v>290</v>
      </c>
      <c r="C59" t="s">
        <v>208</v>
      </c>
      <c r="D59">
        <v>12</v>
      </c>
      <c r="E59" t="s">
        <v>186</v>
      </c>
      <c r="F59" t="s">
        <v>291</v>
      </c>
      <c r="G59" t="s">
        <v>292</v>
      </c>
      <c r="H59">
        <v>4</v>
      </c>
      <c r="I59">
        <v>2</v>
      </c>
      <c r="J59">
        <v>1</v>
      </c>
      <c r="K59">
        <v>1460</v>
      </c>
      <c r="L59">
        <v>9524.35</v>
      </c>
      <c r="M59">
        <v>32497.07</v>
      </c>
      <c r="N59" s="156">
        <f t="shared" si="0"/>
        <v>2883.0299999999997</v>
      </c>
      <c r="O59">
        <v>1554.66</v>
      </c>
      <c r="P59">
        <v>1328.37</v>
      </c>
      <c r="Q59" s="156">
        <f t="shared" si="1"/>
        <v>13353.449999999999</v>
      </c>
      <c r="R59">
        <v>13205.46</v>
      </c>
      <c r="S59">
        <v>147.99</v>
      </c>
      <c r="T59" s="156">
        <v>6012.15</v>
      </c>
      <c r="U59" s="156">
        <f t="shared" si="2"/>
        <v>8523.18</v>
      </c>
      <c r="V59">
        <v>3063.29</v>
      </c>
      <c r="W59">
        <v>0</v>
      </c>
      <c r="X59">
        <v>989.21</v>
      </c>
      <c r="Y59">
        <v>531.75</v>
      </c>
      <c r="Z59">
        <v>101.34</v>
      </c>
      <c r="AA59">
        <v>1151.95</v>
      </c>
      <c r="AB59">
        <v>143.07</v>
      </c>
      <c r="AC59" s="156">
        <v>74.44</v>
      </c>
      <c r="AD59">
        <v>2542.5700000000002</v>
      </c>
      <c r="AE59">
        <v>0</v>
      </c>
      <c r="AF59">
        <v>0</v>
      </c>
      <c r="AG59" s="156">
        <f t="shared" si="3"/>
        <v>10297.77</v>
      </c>
      <c r="AH59">
        <v>1636.54</v>
      </c>
      <c r="AI59">
        <v>8661.23</v>
      </c>
      <c r="AJ59">
        <v>0</v>
      </c>
      <c r="AK59" s="156">
        <v>0</v>
      </c>
      <c r="AL59">
        <v>0</v>
      </c>
      <c r="AM59" s="156">
        <f t="shared" si="4"/>
        <v>0</v>
      </c>
      <c r="AN59">
        <v>0</v>
      </c>
      <c r="AO59">
        <v>0</v>
      </c>
      <c r="AP59" s="156">
        <f t="shared" si="5"/>
        <v>0</v>
      </c>
      <c r="AQ59">
        <v>0</v>
      </c>
      <c r="AR59">
        <v>0</v>
      </c>
      <c r="AS59">
        <v>0</v>
      </c>
      <c r="AT59" s="156">
        <v>0</v>
      </c>
      <c r="AU59" s="156">
        <v>0</v>
      </c>
      <c r="AV59" s="156">
        <f t="shared" si="6"/>
        <v>0</v>
      </c>
      <c r="AW59">
        <v>0</v>
      </c>
      <c r="AX59">
        <v>0</v>
      </c>
      <c r="AY59" s="156">
        <f t="shared" si="7"/>
        <v>0</v>
      </c>
      <c r="AZ59">
        <v>0</v>
      </c>
      <c r="BA59">
        <v>0</v>
      </c>
    </row>
    <row r="60" spans="1:53">
      <c r="A60">
        <v>108941</v>
      </c>
      <c r="B60" t="s">
        <v>290</v>
      </c>
      <c r="C60" t="s">
        <v>208</v>
      </c>
      <c r="D60">
        <v>12</v>
      </c>
      <c r="E60" t="s">
        <v>186</v>
      </c>
      <c r="F60" t="s">
        <v>291</v>
      </c>
      <c r="G60" t="s">
        <v>292</v>
      </c>
      <c r="H60">
        <v>3</v>
      </c>
      <c r="I60">
        <v>1</v>
      </c>
      <c r="J60">
        <v>0</v>
      </c>
      <c r="K60">
        <v>950</v>
      </c>
      <c r="L60">
        <v>13472</v>
      </c>
      <c r="M60">
        <v>45966.47</v>
      </c>
      <c r="N60" s="156">
        <f t="shared" si="0"/>
        <v>2512.91</v>
      </c>
      <c r="O60">
        <v>0</v>
      </c>
      <c r="P60">
        <v>2512.91</v>
      </c>
      <c r="Q60" s="156">
        <f t="shared" si="1"/>
        <v>29193.38</v>
      </c>
      <c r="R60">
        <v>28283.33</v>
      </c>
      <c r="S60">
        <v>910.05</v>
      </c>
      <c r="T60" s="156">
        <v>3759.35</v>
      </c>
      <c r="U60" s="156">
        <f t="shared" si="2"/>
        <v>6884.48</v>
      </c>
      <c r="V60">
        <v>1800.15</v>
      </c>
      <c r="W60">
        <v>0</v>
      </c>
      <c r="X60">
        <v>1079.43</v>
      </c>
      <c r="Y60">
        <v>0</v>
      </c>
      <c r="Z60">
        <v>216.68</v>
      </c>
      <c r="AA60">
        <v>1755.12</v>
      </c>
      <c r="AB60">
        <v>0</v>
      </c>
      <c r="AC60" s="156">
        <v>709.57</v>
      </c>
      <c r="AD60">
        <v>2033.1</v>
      </c>
      <c r="AE60">
        <v>0</v>
      </c>
      <c r="AF60">
        <v>0</v>
      </c>
      <c r="AG60" s="156">
        <f t="shared" si="3"/>
        <v>15030</v>
      </c>
      <c r="AH60">
        <v>2906.57</v>
      </c>
      <c r="AI60">
        <v>12123.43</v>
      </c>
      <c r="AJ60">
        <v>0</v>
      </c>
      <c r="AK60" s="156">
        <v>0</v>
      </c>
      <c r="AL60">
        <v>0</v>
      </c>
      <c r="AM60" s="156">
        <f t="shared" si="4"/>
        <v>0</v>
      </c>
      <c r="AN60">
        <v>0</v>
      </c>
      <c r="AO60">
        <v>0</v>
      </c>
      <c r="AP60" s="156">
        <f t="shared" si="5"/>
        <v>0</v>
      </c>
      <c r="AQ60">
        <v>0</v>
      </c>
      <c r="AR60">
        <v>0</v>
      </c>
      <c r="AS60">
        <v>0</v>
      </c>
      <c r="AT60" s="156">
        <v>0</v>
      </c>
      <c r="AU60" s="156">
        <v>0</v>
      </c>
      <c r="AV60" s="156">
        <f t="shared" si="6"/>
        <v>0</v>
      </c>
      <c r="AW60">
        <v>0</v>
      </c>
      <c r="AX60">
        <v>0</v>
      </c>
      <c r="AY60" s="156">
        <f t="shared" si="7"/>
        <v>0</v>
      </c>
      <c r="AZ60">
        <v>0</v>
      </c>
      <c r="BA60">
        <v>0</v>
      </c>
    </row>
    <row r="61" spans="1:53">
      <c r="A61">
        <v>109322</v>
      </c>
      <c r="B61" t="s">
        <v>290</v>
      </c>
      <c r="C61" t="s">
        <v>208</v>
      </c>
      <c r="D61">
        <v>12</v>
      </c>
      <c r="E61" t="s">
        <v>186</v>
      </c>
      <c r="F61" t="s">
        <v>291</v>
      </c>
      <c r="G61" t="s">
        <v>292</v>
      </c>
      <c r="H61">
        <v>5</v>
      </c>
      <c r="I61">
        <v>1</v>
      </c>
      <c r="J61">
        <v>1</v>
      </c>
      <c r="K61">
        <v>1700</v>
      </c>
      <c r="L61">
        <v>16534.3</v>
      </c>
      <c r="M61">
        <v>56415.02</v>
      </c>
      <c r="N61" s="156">
        <f t="shared" si="0"/>
        <v>5422.88</v>
      </c>
      <c r="O61">
        <v>0</v>
      </c>
      <c r="P61">
        <v>5422.88</v>
      </c>
      <c r="Q61" s="156">
        <f t="shared" si="1"/>
        <v>30430.37</v>
      </c>
      <c r="R61">
        <v>28338.28</v>
      </c>
      <c r="S61">
        <v>2092.09</v>
      </c>
      <c r="T61" s="156">
        <v>6279.56</v>
      </c>
      <c r="U61" s="156">
        <f t="shared" si="2"/>
        <v>10908.18</v>
      </c>
      <c r="V61">
        <v>3033.45</v>
      </c>
      <c r="W61">
        <v>0</v>
      </c>
      <c r="X61">
        <v>514.66</v>
      </c>
      <c r="Y61">
        <v>520.1</v>
      </c>
      <c r="Z61">
        <v>125.39</v>
      </c>
      <c r="AA61">
        <v>1179.98</v>
      </c>
      <c r="AB61">
        <v>853.87</v>
      </c>
      <c r="AC61" s="156">
        <v>684.89</v>
      </c>
      <c r="AD61">
        <v>4680.7299999999996</v>
      </c>
      <c r="AE61">
        <v>0</v>
      </c>
      <c r="AF61">
        <v>0</v>
      </c>
      <c r="AG61" s="156">
        <f t="shared" si="3"/>
        <v>21452.850000000002</v>
      </c>
      <c r="AH61">
        <v>2689.13</v>
      </c>
      <c r="AI61">
        <v>18763.72</v>
      </c>
      <c r="AJ61">
        <v>0</v>
      </c>
      <c r="AK61" s="156">
        <v>0</v>
      </c>
      <c r="AL61">
        <v>0</v>
      </c>
      <c r="AM61" s="156">
        <f t="shared" si="4"/>
        <v>0</v>
      </c>
      <c r="AN61">
        <v>0</v>
      </c>
      <c r="AO61">
        <v>0</v>
      </c>
      <c r="AP61" s="156">
        <f t="shared" si="5"/>
        <v>0</v>
      </c>
      <c r="AQ61">
        <v>0</v>
      </c>
      <c r="AR61">
        <v>0</v>
      </c>
      <c r="AS61">
        <v>0</v>
      </c>
      <c r="AT61" s="156">
        <v>0</v>
      </c>
      <c r="AU61" s="156">
        <v>0</v>
      </c>
      <c r="AV61" s="156">
        <f t="shared" si="6"/>
        <v>0</v>
      </c>
      <c r="AW61">
        <v>0</v>
      </c>
      <c r="AX61">
        <v>0</v>
      </c>
      <c r="AY61" s="156">
        <f t="shared" si="7"/>
        <v>0</v>
      </c>
      <c r="AZ61">
        <v>0</v>
      </c>
      <c r="BA61">
        <v>0</v>
      </c>
    </row>
    <row r="62" spans="1:53">
      <c r="A62">
        <v>109356</v>
      </c>
      <c r="B62" t="s">
        <v>290</v>
      </c>
      <c r="C62" t="s">
        <v>208</v>
      </c>
      <c r="D62">
        <v>12</v>
      </c>
      <c r="E62" t="s">
        <v>186</v>
      </c>
      <c r="F62" t="s">
        <v>291</v>
      </c>
      <c r="G62" t="s">
        <v>292</v>
      </c>
      <c r="H62">
        <v>2</v>
      </c>
      <c r="I62">
        <v>1</v>
      </c>
      <c r="J62">
        <v>0</v>
      </c>
      <c r="K62">
        <v>350</v>
      </c>
      <c r="L62">
        <v>6434.04</v>
      </c>
      <c r="M62">
        <v>21952.95</v>
      </c>
      <c r="N62" s="156">
        <f t="shared" si="0"/>
        <v>1502.61</v>
      </c>
      <c r="O62">
        <v>0</v>
      </c>
      <c r="P62">
        <v>1502.61</v>
      </c>
      <c r="Q62" s="156">
        <f t="shared" si="1"/>
        <v>13215.78</v>
      </c>
      <c r="R62">
        <v>13215.78</v>
      </c>
      <c r="S62">
        <v>0</v>
      </c>
      <c r="T62" s="156">
        <v>0</v>
      </c>
      <c r="U62" s="156">
        <f t="shared" si="2"/>
        <v>2145.7200000000003</v>
      </c>
      <c r="V62">
        <v>1287.44</v>
      </c>
      <c r="W62">
        <v>0</v>
      </c>
      <c r="X62">
        <v>0</v>
      </c>
      <c r="Y62">
        <v>69.41</v>
      </c>
      <c r="Z62">
        <v>0</v>
      </c>
      <c r="AA62">
        <v>0</v>
      </c>
      <c r="AB62">
        <v>0</v>
      </c>
      <c r="AC62" s="156">
        <v>352.62</v>
      </c>
      <c r="AD62">
        <v>45.78</v>
      </c>
      <c r="AE62">
        <v>0</v>
      </c>
      <c r="AF62">
        <v>743.09</v>
      </c>
      <c r="AG62" s="156">
        <f t="shared" si="3"/>
        <v>12185.8</v>
      </c>
      <c r="AH62">
        <v>4736.1499999999996</v>
      </c>
      <c r="AI62">
        <v>7449.65</v>
      </c>
      <c r="AJ62">
        <v>8843.3799999999992</v>
      </c>
      <c r="AK62" s="156">
        <v>0</v>
      </c>
      <c r="AL62">
        <v>8843.3799999999992</v>
      </c>
      <c r="AM62" s="156">
        <f t="shared" si="4"/>
        <v>0</v>
      </c>
      <c r="AN62">
        <v>0</v>
      </c>
      <c r="AO62">
        <v>0</v>
      </c>
      <c r="AP62" s="156">
        <f t="shared" si="5"/>
        <v>0</v>
      </c>
      <c r="AQ62">
        <v>0</v>
      </c>
      <c r="AR62">
        <v>0</v>
      </c>
      <c r="AS62">
        <v>0</v>
      </c>
      <c r="AT62" s="156">
        <v>0</v>
      </c>
      <c r="AU62" s="156">
        <v>0</v>
      </c>
      <c r="AV62" s="156">
        <f t="shared" si="6"/>
        <v>0</v>
      </c>
      <c r="AW62">
        <v>0</v>
      </c>
      <c r="AX62">
        <v>0</v>
      </c>
      <c r="AY62" s="156">
        <f t="shared" si="7"/>
        <v>0</v>
      </c>
      <c r="AZ62">
        <v>0</v>
      </c>
      <c r="BA62">
        <v>0</v>
      </c>
    </row>
    <row r="63" spans="1:53">
      <c r="A63">
        <v>109382</v>
      </c>
      <c r="B63" t="s">
        <v>290</v>
      </c>
      <c r="C63" t="s">
        <v>208</v>
      </c>
      <c r="D63">
        <v>12</v>
      </c>
      <c r="E63" t="s">
        <v>186</v>
      </c>
      <c r="F63" t="s">
        <v>291</v>
      </c>
      <c r="G63" t="s">
        <v>292</v>
      </c>
      <c r="H63">
        <v>5</v>
      </c>
      <c r="I63">
        <v>2</v>
      </c>
      <c r="J63">
        <v>0</v>
      </c>
      <c r="K63">
        <v>700</v>
      </c>
      <c r="L63">
        <v>11205.59</v>
      </c>
      <c r="M63">
        <v>38233.49</v>
      </c>
      <c r="N63" s="156">
        <f t="shared" si="0"/>
        <v>2248.67</v>
      </c>
      <c r="O63">
        <v>0</v>
      </c>
      <c r="P63">
        <v>2248.67</v>
      </c>
      <c r="Q63" s="156">
        <f t="shared" si="1"/>
        <v>14830.96</v>
      </c>
      <c r="R63">
        <v>14830.96</v>
      </c>
      <c r="S63">
        <v>0</v>
      </c>
      <c r="T63" s="156">
        <v>9156.9500000000007</v>
      </c>
      <c r="U63" s="156">
        <f t="shared" si="2"/>
        <v>9531.93</v>
      </c>
      <c r="V63">
        <v>1691.17</v>
      </c>
      <c r="W63">
        <v>0</v>
      </c>
      <c r="X63">
        <v>6098.44</v>
      </c>
      <c r="Y63">
        <v>535.55999999999995</v>
      </c>
      <c r="Z63">
        <v>0</v>
      </c>
      <c r="AA63">
        <v>0</v>
      </c>
      <c r="AB63">
        <v>0</v>
      </c>
      <c r="AC63" s="156">
        <v>708.42</v>
      </c>
      <c r="AD63">
        <v>1206.76</v>
      </c>
      <c r="AE63">
        <v>0</v>
      </c>
      <c r="AF63">
        <v>0</v>
      </c>
      <c r="AG63" s="156">
        <f t="shared" si="3"/>
        <v>14310.550000000001</v>
      </c>
      <c r="AH63">
        <v>1756.35</v>
      </c>
      <c r="AI63">
        <v>12554.2</v>
      </c>
      <c r="AJ63">
        <v>0</v>
      </c>
      <c r="AK63" s="156">
        <v>0</v>
      </c>
      <c r="AL63">
        <v>0</v>
      </c>
      <c r="AM63" s="156">
        <f t="shared" si="4"/>
        <v>0</v>
      </c>
      <c r="AN63">
        <v>0</v>
      </c>
      <c r="AO63">
        <v>0</v>
      </c>
      <c r="AP63" s="156">
        <f t="shared" si="5"/>
        <v>0</v>
      </c>
      <c r="AQ63">
        <v>0</v>
      </c>
      <c r="AR63">
        <v>0</v>
      </c>
      <c r="AS63">
        <v>0</v>
      </c>
      <c r="AT63" s="156">
        <v>0</v>
      </c>
      <c r="AU63" s="156">
        <v>0</v>
      </c>
      <c r="AV63" s="156">
        <f t="shared" si="6"/>
        <v>0</v>
      </c>
      <c r="AW63">
        <v>0</v>
      </c>
      <c r="AX63">
        <v>0</v>
      </c>
      <c r="AY63" s="156">
        <f t="shared" si="7"/>
        <v>0</v>
      </c>
      <c r="AZ63">
        <v>0</v>
      </c>
      <c r="BA63">
        <v>0</v>
      </c>
    </row>
    <row r="64" spans="1:53">
      <c r="A64">
        <v>109496</v>
      </c>
      <c r="B64" t="s">
        <v>290</v>
      </c>
      <c r="C64" t="s">
        <v>208</v>
      </c>
      <c r="D64">
        <v>12</v>
      </c>
      <c r="E64" t="s">
        <v>186</v>
      </c>
      <c r="F64" t="s">
        <v>291</v>
      </c>
      <c r="G64" t="s">
        <v>292</v>
      </c>
      <c r="H64">
        <v>5</v>
      </c>
      <c r="I64">
        <v>1</v>
      </c>
      <c r="J64">
        <v>1</v>
      </c>
      <c r="K64">
        <v>1400</v>
      </c>
      <c r="L64">
        <v>9758.68</v>
      </c>
      <c r="M64">
        <v>33296.620000000003</v>
      </c>
      <c r="N64" s="156">
        <f t="shared" si="0"/>
        <v>3764.34</v>
      </c>
      <c r="O64">
        <v>1787.23</v>
      </c>
      <c r="P64">
        <v>1977.11</v>
      </c>
      <c r="Q64" s="156">
        <f t="shared" si="1"/>
        <v>11636.21</v>
      </c>
      <c r="R64">
        <v>11492.98</v>
      </c>
      <c r="S64">
        <v>143.22999999999999</v>
      </c>
      <c r="T64" s="156">
        <v>7389.47</v>
      </c>
      <c r="U64" s="156">
        <f t="shared" si="2"/>
        <v>6522.78</v>
      </c>
      <c r="V64">
        <v>2148.62</v>
      </c>
      <c r="W64">
        <v>0</v>
      </c>
      <c r="X64">
        <v>919.71</v>
      </c>
      <c r="Y64">
        <v>235.86</v>
      </c>
      <c r="Z64">
        <v>0</v>
      </c>
      <c r="AA64">
        <v>0</v>
      </c>
      <c r="AB64">
        <v>327.72</v>
      </c>
      <c r="AC64" s="156">
        <v>962.81</v>
      </c>
      <c r="AD64">
        <v>2890.87</v>
      </c>
      <c r="AE64">
        <v>0</v>
      </c>
      <c r="AF64">
        <v>0</v>
      </c>
      <c r="AG64" s="156">
        <f t="shared" si="3"/>
        <v>13469.52</v>
      </c>
      <c r="AH64">
        <v>2991.2</v>
      </c>
      <c r="AI64">
        <v>10478.32</v>
      </c>
      <c r="AJ64">
        <v>0</v>
      </c>
      <c r="AK64" s="156">
        <v>0</v>
      </c>
      <c r="AL64">
        <v>0</v>
      </c>
      <c r="AM64" s="156">
        <f t="shared" si="4"/>
        <v>0</v>
      </c>
      <c r="AN64">
        <v>0</v>
      </c>
      <c r="AO64">
        <v>0</v>
      </c>
      <c r="AP64" s="156">
        <f t="shared" si="5"/>
        <v>0</v>
      </c>
      <c r="AQ64">
        <v>0</v>
      </c>
      <c r="AR64">
        <v>0</v>
      </c>
      <c r="AS64">
        <v>0</v>
      </c>
      <c r="AT64" s="156">
        <v>0</v>
      </c>
      <c r="AU64" s="156">
        <v>0</v>
      </c>
      <c r="AV64" s="156">
        <f t="shared" si="6"/>
        <v>0</v>
      </c>
      <c r="AW64">
        <v>0</v>
      </c>
      <c r="AX64">
        <v>0</v>
      </c>
      <c r="AY64" s="156">
        <f t="shared" si="7"/>
        <v>0</v>
      </c>
      <c r="AZ64">
        <v>0</v>
      </c>
      <c r="BA64">
        <v>0</v>
      </c>
    </row>
    <row r="65" spans="1:53">
      <c r="A65">
        <v>109524</v>
      </c>
      <c r="B65" t="s">
        <v>290</v>
      </c>
      <c r="C65" t="s">
        <v>208</v>
      </c>
      <c r="D65">
        <v>12</v>
      </c>
      <c r="E65" t="s">
        <v>186</v>
      </c>
      <c r="F65" t="s">
        <v>291</v>
      </c>
      <c r="G65" t="s">
        <v>292</v>
      </c>
      <c r="H65">
        <v>5</v>
      </c>
      <c r="I65">
        <v>1</v>
      </c>
      <c r="J65">
        <v>1</v>
      </c>
      <c r="K65">
        <v>800</v>
      </c>
      <c r="L65">
        <v>5846.7</v>
      </c>
      <c r="M65">
        <v>19948.93</v>
      </c>
      <c r="N65" s="156">
        <f t="shared" si="0"/>
        <v>1264.06</v>
      </c>
      <c r="O65">
        <v>0</v>
      </c>
      <c r="P65">
        <v>1264.06</v>
      </c>
      <c r="Q65" s="156">
        <f t="shared" si="1"/>
        <v>7887.0700000000006</v>
      </c>
      <c r="R65">
        <v>7392.01</v>
      </c>
      <c r="S65">
        <v>495.06</v>
      </c>
      <c r="T65" s="156">
        <v>0</v>
      </c>
      <c r="U65" s="156">
        <f t="shared" si="2"/>
        <v>7901.71</v>
      </c>
      <c r="V65">
        <v>2452.75</v>
      </c>
      <c r="W65">
        <v>0</v>
      </c>
      <c r="X65">
        <v>475.44</v>
      </c>
      <c r="Y65">
        <v>292.94</v>
      </c>
      <c r="Z65">
        <v>193.94</v>
      </c>
      <c r="AA65">
        <v>2649.48</v>
      </c>
      <c r="AB65">
        <v>222.65</v>
      </c>
      <c r="AC65" s="156">
        <v>1378.52</v>
      </c>
      <c r="AD65">
        <v>1614.51</v>
      </c>
      <c r="AE65">
        <v>0</v>
      </c>
      <c r="AF65">
        <v>0</v>
      </c>
      <c r="AG65" s="156">
        <f t="shared" si="3"/>
        <v>11581.830000000002</v>
      </c>
      <c r="AH65">
        <v>1477.38</v>
      </c>
      <c r="AI65">
        <v>10104.450000000001</v>
      </c>
      <c r="AJ65">
        <v>10167.629999999999</v>
      </c>
      <c r="AK65" s="156">
        <v>1536.89</v>
      </c>
      <c r="AL65">
        <v>8630.74</v>
      </c>
      <c r="AM65" s="156">
        <f t="shared" si="4"/>
        <v>0</v>
      </c>
      <c r="AN65">
        <v>0</v>
      </c>
      <c r="AO65">
        <v>0</v>
      </c>
      <c r="AP65" s="156">
        <f t="shared" si="5"/>
        <v>0</v>
      </c>
      <c r="AQ65">
        <v>0</v>
      </c>
      <c r="AR65">
        <v>0</v>
      </c>
      <c r="AS65">
        <v>0</v>
      </c>
      <c r="AT65" s="156">
        <v>0</v>
      </c>
      <c r="AU65" s="156">
        <v>0</v>
      </c>
      <c r="AV65" s="156">
        <f t="shared" si="6"/>
        <v>0</v>
      </c>
      <c r="AW65">
        <v>0</v>
      </c>
      <c r="AX65">
        <v>0</v>
      </c>
      <c r="AY65" s="156">
        <f t="shared" si="7"/>
        <v>0</v>
      </c>
      <c r="AZ65">
        <v>0</v>
      </c>
      <c r="BA65">
        <v>0</v>
      </c>
    </row>
    <row r="66" spans="1:53">
      <c r="A66">
        <v>109658</v>
      </c>
      <c r="B66" t="s">
        <v>290</v>
      </c>
      <c r="C66" t="s">
        <v>208</v>
      </c>
      <c r="D66">
        <v>12</v>
      </c>
      <c r="E66" t="s">
        <v>186</v>
      </c>
      <c r="F66" t="s">
        <v>291</v>
      </c>
      <c r="G66" t="s">
        <v>292</v>
      </c>
      <c r="H66">
        <v>3</v>
      </c>
      <c r="I66">
        <v>2</v>
      </c>
      <c r="J66">
        <v>0</v>
      </c>
      <c r="K66">
        <v>2470</v>
      </c>
      <c r="L66">
        <v>35990.480000000003</v>
      </c>
      <c r="M66">
        <v>122799.52</v>
      </c>
      <c r="N66" s="156">
        <f t="shared" si="0"/>
        <v>14736.75</v>
      </c>
      <c r="O66">
        <v>0</v>
      </c>
      <c r="P66">
        <v>14736.75</v>
      </c>
      <c r="Q66" s="156">
        <f t="shared" si="1"/>
        <v>73507.11</v>
      </c>
      <c r="R66">
        <v>70055.37</v>
      </c>
      <c r="S66">
        <v>3451.74</v>
      </c>
      <c r="T66" s="156">
        <v>8216.5499999999993</v>
      </c>
      <c r="U66" s="156">
        <f t="shared" si="2"/>
        <v>11648.100000000002</v>
      </c>
      <c r="V66">
        <v>3406.32</v>
      </c>
      <c r="W66">
        <v>0</v>
      </c>
      <c r="X66">
        <v>2190.6</v>
      </c>
      <c r="Y66">
        <v>538.71</v>
      </c>
      <c r="Z66">
        <v>270.97000000000003</v>
      </c>
      <c r="AA66">
        <v>2356.37</v>
      </c>
      <c r="AB66">
        <v>361.27</v>
      </c>
      <c r="AC66" s="156">
        <v>2604.4699999999998</v>
      </c>
      <c r="AD66">
        <v>2093.0700000000002</v>
      </c>
      <c r="AE66">
        <v>430.79</v>
      </c>
      <c r="AF66">
        <v>0</v>
      </c>
      <c r="AG66" s="156">
        <f t="shared" si="3"/>
        <v>45788.49</v>
      </c>
      <c r="AH66">
        <v>4667.22</v>
      </c>
      <c r="AI66">
        <v>41121.269999999997</v>
      </c>
      <c r="AJ66">
        <v>0</v>
      </c>
      <c r="AK66" s="156">
        <v>0</v>
      </c>
      <c r="AL66">
        <v>0</v>
      </c>
      <c r="AM66" s="156">
        <f t="shared" si="4"/>
        <v>0</v>
      </c>
      <c r="AN66">
        <v>0</v>
      </c>
      <c r="AO66">
        <v>0</v>
      </c>
      <c r="AP66" s="156">
        <f t="shared" si="5"/>
        <v>0</v>
      </c>
      <c r="AQ66">
        <v>0</v>
      </c>
      <c r="AR66">
        <v>0</v>
      </c>
      <c r="AS66">
        <v>0</v>
      </c>
      <c r="AT66" s="156">
        <v>0</v>
      </c>
      <c r="AU66" s="156">
        <v>0</v>
      </c>
      <c r="AV66" s="156">
        <f t="shared" si="6"/>
        <v>0</v>
      </c>
      <c r="AW66">
        <v>0</v>
      </c>
      <c r="AX66">
        <v>0</v>
      </c>
      <c r="AY66" s="156">
        <f t="shared" si="7"/>
        <v>0</v>
      </c>
      <c r="AZ66">
        <v>0</v>
      </c>
      <c r="BA66">
        <v>0</v>
      </c>
    </row>
    <row r="67" spans="1:53">
      <c r="A67">
        <v>109672</v>
      </c>
      <c r="B67" t="s">
        <v>290</v>
      </c>
      <c r="C67" t="s">
        <v>208</v>
      </c>
      <c r="D67">
        <v>12</v>
      </c>
      <c r="E67" t="s">
        <v>186</v>
      </c>
      <c r="F67" t="s">
        <v>291</v>
      </c>
      <c r="G67" t="s">
        <v>292</v>
      </c>
      <c r="H67">
        <v>5</v>
      </c>
      <c r="I67">
        <v>1</v>
      </c>
      <c r="J67">
        <v>1</v>
      </c>
      <c r="K67">
        <v>1010</v>
      </c>
      <c r="L67">
        <v>13376.01</v>
      </c>
      <c r="M67">
        <v>45638.94</v>
      </c>
      <c r="N67" s="156">
        <f t="shared" si="0"/>
        <v>4324.72</v>
      </c>
      <c r="O67">
        <v>0</v>
      </c>
      <c r="P67">
        <v>4324.72</v>
      </c>
      <c r="Q67" s="156">
        <f t="shared" si="1"/>
        <v>27095.81</v>
      </c>
      <c r="R67">
        <v>27095.81</v>
      </c>
      <c r="S67">
        <v>0</v>
      </c>
      <c r="T67" s="156">
        <v>5288.86</v>
      </c>
      <c r="U67" s="156">
        <f t="shared" si="2"/>
        <v>5351.57</v>
      </c>
      <c r="V67">
        <v>2741.76</v>
      </c>
      <c r="W67">
        <v>0</v>
      </c>
      <c r="X67">
        <v>249.39</v>
      </c>
      <c r="Y67">
        <v>238.37</v>
      </c>
      <c r="Z67">
        <v>119.89</v>
      </c>
      <c r="AA67">
        <v>617.77</v>
      </c>
      <c r="AB67">
        <v>31.27</v>
      </c>
      <c r="AC67" s="156">
        <v>1242.96</v>
      </c>
      <c r="AD67">
        <v>1353.12</v>
      </c>
      <c r="AE67">
        <v>0</v>
      </c>
      <c r="AF67">
        <v>0</v>
      </c>
      <c r="AG67" s="156">
        <f t="shared" si="3"/>
        <v>12847.85</v>
      </c>
      <c r="AH67">
        <v>2335.19</v>
      </c>
      <c r="AI67">
        <v>10512.66</v>
      </c>
      <c r="AJ67">
        <v>0</v>
      </c>
      <c r="AK67" s="156">
        <v>0</v>
      </c>
      <c r="AL67">
        <v>0</v>
      </c>
      <c r="AM67" s="156">
        <f t="shared" si="4"/>
        <v>0</v>
      </c>
      <c r="AN67">
        <v>0</v>
      </c>
      <c r="AO67">
        <v>0</v>
      </c>
      <c r="AP67" s="156">
        <f t="shared" si="5"/>
        <v>0</v>
      </c>
      <c r="AQ67">
        <v>0</v>
      </c>
      <c r="AR67">
        <v>0</v>
      </c>
      <c r="AS67">
        <v>0</v>
      </c>
      <c r="AT67" s="156">
        <v>0</v>
      </c>
      <c r="AU67" s="156">
        <v>0</v>
      </c>
      <c r="AV67" s="156">
        <f t="shared" si="6"/>
        <v>0</v>
      </c>
      <c r="AW67">
        <v>0</v>
      </c>
      <c r="AX67">
        <v>0</v>
      </c>
      <c r="AY67" s="156">
        <f t="shared" si="7"/>
        <v>0</v>
      </c>
      <c r="AZ67">
        <v>0</v>
      </c>
      <c r="BA67">
        <v>0</v>
      </c>
    </row>
    <row r="68" spans="1:53">
      <c r="A68">
        <v>109898</v>
      </c>
      <c r="B68" t="s">
        <v>290</v>
      </c>
      <c r="C68" t="s">
        <v>208</v>
      </c>
      <c r="D68">
        <v>12</v>
      </c>
      <c r="E68" t="s">
        <v>186</v>
      </c>
      <c r="F68" t="s">
        <v>291</v>
      </c>
      <c r="G68" t="s">
        <v>292</v>
      </c>
      <c r="H68">
        <v>4</v>
      </c>
      <c r="I68">
        <v>3</v>
      </c>
      <c r="J68">
        <v>0</v>
      </c>
      <c r="K68">
        <v>1140</v>
      </c>
      <c r="L68">
        <v>5779.3</v>
      </c>
      <c r="M68">
        <v>19718.98</v>
      </c>
      <c r="N68" s="156">
        <f t="shared" ref="N68:N131" si="8">SUM(O68:P68)</f>
        <v>1932.2400000000002</v>
      </c>
      <c r="O68">
        <v>787.6</v>
      </c>
      <c r="P68">
        <v>1144.6400000000001</v>
      </c>
      <c r="Q68" s="156">
        <f t="shared" ref="Q68:Q131" si="9">SUM(R68:S68)</f>
        <v>6710.9900000000007</v>
      </c>
      <c r="R68">
        <v>6655.68</v>
      </c>
      <c r="S68">
        <v>55.31</v>
      </c>
      <c r="T68" s="156">
        <v>2587.87</v>
      </c>
      <c r="U68" s="156">
        <f t="shared" ref="U68:U131" si="10">SUM(V68:AB68,AD68:AF68)</f>
        <v>5309.9500000000007</v>
      </c>
      <c r="V68">
        <v>2417.64</v>
      </c>
      <c r="W68">
        <v>0</v>
      </c>
      <c r="X68">
        <v>157.96</v>
      </c>
      <c r="Y68">
        <v>289.3</v>
      </c>
      <c r="Z68">
        <v>0</v>
      </c>
      <c r="AA68">
        <v>0</v>
      </c>
      <c r="AB68">
        <v>245.29</v>
      </c>
      <c r="AC68" s="156">
        <v>1080.04</v>
      </c>
      <c r="AD68">
        <v>2199.7600000000002</v>
      </c>
      <c r="AE68">
        <v>0</v>
      </c>
      <c r="AF68">
        <v>0</v>
      </c>
      <c r="AG68" s="156">
        <f t="shared" ref="AG68:AG131" si="11">SUM(AH68:AI68)</f>
        <v>9368.92</v>
      </c>
      <c r="AH68">
        <v>2098.31</v>
      </c>
      <c r="AI68">
        <v>7270.61</v>
      </c>
      <c r="AJ68">
        <v>0</v>
      </c>
      <c r="AK68" s="156">
        <v>0</v>
      </c>
      <c r="AL68">
        <v>0</v>
      </c>
      <c r="AM68" s="156">
        <f t="shared" ref="AM68:AM131" si="12">SUM(AN68:AO68)</f>
        <v>0</v>
      </c>
      <c r="AN68">
        <v>0</v>
      </c>
      <c r="AO68">
        <v>0</v>
      </c>
      <c r="AP68" s="156">
        <f t="shared" ref="AP68:AP131" si="13">SUM(AQ68:AR68)</f>
        <v>0</v>
      </c>
      <c r="AQ68">
        <v>0</v>
      </c>
      <c r="AR68">
        <v>0</v>
      </c>
      <c r="AS68">
        <v>0</v>
      </c>
      <c r="AT68" s="156">
        <v>0</v>
      </c>
      <c r="AU68" s="156">
        <v>0</v>
      </c>
      <c r="AV68" s="156">
        <f t="shared" ref="AV68:AV131" si="14">SUM(AW68:AX68)</f>
        <v>0</v>
      </c>
      <c r="AW68">
        <v>0</v>
      </c>
      <c r="AX68">
        <v>0</v>
      </c>
      <c r="AY68" s="156">
        <f t="shared" ref="AY68:AY131" si="15">SUM(AZ68:BA68)</f>
        <v>0</v>
      </c>
      <c r="AZ68">
        <v>0</v>
      </c>
      <c r="BA68">
        <v>0</v>
      </c>
    </row>
    <row r="69" spans="1:53">
      <c r="A69">
        <v>109950</v>
      </c>
      <c r="B69" t="s">
        <v>290</v>
      </c>
      <c r="C69" t="s">
        <v>208</v>
      </c>
      <c r="D69">
        <v>12</v>
      </c>
      <c r="E69" t="s">
        <v>186</v>
      </c>
      <c r="F69" t="s">
        <v>291</v>
      </c>
      <c r="G69" t="s">
        <v>292</v>
      </c>
      <c r="H69">
        <v>7</v>
      </c>
      <c r="I69">
        <v>1</v>
      </c>
      <c r="J69">
        <v>1</v>
      </c>
      <c r="K69">
        <v>1350</v>
      </c>
      <c r="L69">
        <v>18647.150000000001</v>
      </c>
      <c r="M69">
        <v>63624.09</v>
      </c>
      <c r="N69" s="156">
        <f t="shared" si="8"/>
        <v>7242.76</v>
      </c>
      <c r="O69">
        <v>2524.94</v>
      </c>
      <c r="P69">
        <v>4717.82</v>
      </c>
      <c r="Q69" s="156">
        <f t="shared" si="9"/>
        <v>26491.32</v>
      </c>
      <c r="R69">
        <v>26491.32</v>
      </c>
      <c r="S69">
        <v>0</v>
      </c>
      <c r="T69" s="156">
        <v>15269.72</v>
      </c>
      <c r="U69" s="156">
        <f t="shared" si="10"/>
        <v>7554.63</v>
      </c>
      <c r="V69">
        <v>1350.04</v>
      </c>
      <c r="W69">
        <v>0</v>
      </c>
      <c r="X69">
        <v>801.47</v>
      </c>
      <c r="Y69">
        <v>240.23</v>
      </c>
      <c r="Z69">
        <v>126.16</v>
      </c>
      <c r="AA69">
        <v>666.67</v>
      </c>
      <c r="AB69">
        <v>144.97999999999999</v>
      </c>
      <c r="AC69" s="156">
        <v>987.19</v>
      </c>
      <c r="AD69">
        <v>4225.08</v>
      </c>
      <c r="AE69">
        <v>0</v>
      </c>
      <c r="AF69">
        <v>0</v>
      </c>
      <c r="AG69" s="156">
        <f t="shared" si="11"/>
        <v>24026.760000000002</v>
      </c>
      <c r="AH69">
        <v>6039.1</v>
      </c>
      <c r="AI69">
        <v>17987.66</v>
      </c>
      <c r="AJ69">
        <v>0</v>
      </c>
      <c r="AK69" s="156">
        <v>0</v>
      </c>
      <c r="AL69">
        <v>0</v>
      </c>
      <c r="AM69" s="156">
        <f t="shared" si="12"/>
        <v>0</v>
      </c>
      <c r="AN69">
        <v>0</v>
      </c>
      <c r="AO69">
        <v>0</v>
      </c>
      <c r="AP69" s="156">
        <f t="shared" si="13"/>
        <v>0</v>
      </c>
      <c r="AQ69">
        <v>0</v>
      </c>
      <c r="AR69">
        <v>0</v>
      </c>
      <c r="AS69">
        <v>0</v>
      </c>
      <c r="AT69" s="156">
        <v>0</v>
      </c>
      <c r="AU69" s="156">
        <v>0</v>
      </c>
      <c r="AV69" s="156">
        <f t="shared" si="14"/>
        <v>0</v>
      </c>
      <c r="AW69">
        <v>0</v>
      </c>
      <c r="AX69">
        <v>0</v>
      </c>
      <c r="AY69" s="156">
        <f t="shared" si="15"/>
        <v>0</v>
      </c>
      <c r="AZ69">
        <v>0</v>
      </c>
      <c r="BA69">
        <v>0</v>
      </c>
    </row>
    <row r="70" spans="1:53">
      <c r="A70">
        <v>110405</v>
      </c>
      <c r="B70" t="s">
        <v>290</v>
      </c>
      <c r="C70" t="s">
        <v>208</v>
      </c>
      <c r="D70">
        <v>12</v>
      </c>
      <c r="E70" t="s">
        <v>186</v>
      </c>
      <c r="F70" t="s">
        <v>291</v>
      </c>
      <c r="G70" t="s">
        <v>292</v>
      </c>
      <c r="H70">
        <v>2</v>
      </c>
      <c r="I70">
        <v>3</v>
      </c>
      <c r="J70">
        <v>0</v>
      </c>
      <c r="K70">
        <v>1500</v>
      </c>
      <c r="L70">
        <v>22684.15</v>
      </c>
      <c r="M70">
        <v>77398.33</v>
      </c>
      <c r="N70" s="156">
        <f t="shared" si="8"/>
        <v>11085.41</v>
      </c>
      <c r="O70">
        <v>8035.65</v>
      </c>
      <c r="P70">
        <v>3049.76</v>
      </c>
      <c r="Q70" s="156">
        <f t="shared" si="9"/>
        <v>31349.39</v>
      </c>
      <c r="R70">
        <v>31349.39</v>
      </c>
      <c r="S70">
        <v>0</v>
      </c>
      <c r="T70" s="156">
        <v>10263.879999999999</v>
      </c>
      <c r="U70" s="156">
        <f t="shared" si="10"/>
        <v>14484.370000000003</v>
      </c>
      <c r="V70">
        <v>5052.8999999999996</v>
      </c>
      <c r="W70">
        <v>0</v>
      </c>
      <c r="X70">
        <v>1082.02</v>
      </c>
      <c r="Y70">
        <v>316.63</v>
      </c>
      <c r="Z70">
        <v>354.38</v>
      </c>
      <c r="AA70">
        <v>2996.44</v>
      </c>
      <c r="AB70">
        <v>1124.96</v>
      </c>
      <c r="AC70" s="156">
        <v>2381.58</v>
      </c>
      <c r="AD70">
        <v>3557.04</v>
      </c>
      <c r="AE70">
        <v>0</v>
      </c>
      <c r="AF70">
        <v>0</v>
      </c>
      <c r="AG70" s="156">
        <f t="shared" si="11"/>
        <v>26142.649999999998</v>
      </c>
      <c r="AH70">
        <v>3446.14</v>
      </c>
      <c r="AI70">
        <v>22696.51</v>
      </c>
      <c r="AJ70">
        <v>0</v>
      </c>
      <c r="AK70" s="156">
        <v>0</v>
      </c>
      <c r="AL70">
        <v>0</v>
      </c>
      <c r="AM70" s="156">
        <f t="shared" si="12"/>
        <v>0</v>
      </c>
      <c r="AN70">
        <v>0</v>
      </c>
      <c r="AO70">
        <v>0</v>
      </c>
      <c r="AP70" s="156">
        <f t="shared" si="13"/>
        <v>0</v>
      </c>
      <c r="AQ70">
        <v>0</v>
      </c>
      <c r="AR70">
        <v>0</v>
      </c>
      <c r="AS70">
        <v>0</v>
      </c>
      <c r="AT70" s="156">
        <v>0</v>
      </c>
      <c r="AU70" s="156">
        <v>0</v>
      </c>
      <c r="AV70" s="156">
        <f t="shared" si="14"/>
        <v>0</v>
      </c>
      <c r="AW70">
        <v>0</v>
      </c>
      <c r="AX70">
        <v>0</v>
      </c>
      <c r="AY70" s="156">
        <f t="shared" si="15"/>
        <v>0</v>
      </c>
      <c r="AZ70">
        <v>0</v>
      </c>
      <c r="BA70">
        <v>0</v>
      </c>
    </row>
    <row r="71" spans="1:53">
      <c r="A71">
        <v>110512</v>
      </c>
      <c r="B71" t="s">
        <v>290</v>
      </c>
      <c r="C71" t="s">
        <v>208</v>
      </c>
      <c r="D71">
        <v>12</v>
      </c>
      <c r="E71" t="s">
        <v>186</v>
      </c>
      <c r="F71" t="s">
        <v>291</v>
      </c>
      <c r="G71" t="s">
        <v>292</v>
      </c>
      <c r="H71">
        <v>3</v>
      </c>
      <c r="I71">
        <v>1</v>
      </c>
      <c r="J71">
        <v>0</v>
      </c>
      <c r="K71">
        <v>1760</v>
      </c>
      <c r="L71">
        <v>19800.54</v>
      </c>
      <c r="M71">
        <v>67559.429999999993</v>
      </c>
      <c r="N71" s="156">
        <f t="shared" si="8"/>
        <v>6345.89</v>
      </c>
      <c r="O71">
        <v>0</v>
      </c>
      <c r="P71">
        <v>6345.89</v>
      </c>
      <c r="Q71" s="156">
        <f t="shared" si="9"/>
        <v>32348.120000000003</v>
      </c>
      <c r="R71">
        <v>32180.29</v>
      </c>
      <c r="S71">
        <v>167.83</v>
      </c>
      <c r="T71" s="156">
        <v>4619</v>
      </c>
      <c r="U71" s="156">
        <f t="shared" si="10"/>
        <v>17207.899999999998</v>
      </c>
      <c r="V71">
        <v>4880.4399999999996</v>
      </c>
      <c r="W71">
        <v>2208.37</v>
      </c>
      <c r="X71">
        <v>774.23</v>
      </c>
      <c r="Y71">
        <v>70.290000000000006</v>
      </c>
      <c r="Z71">
        <v>114.45</v>
      </c>
      <c r="AA71">
        <v>603.91</v>
      </c>
      <c r="AB71">
        <v>30.4</v>
      </c>
      <c r="AC71" s="156">
        <v>974.86</v>
      </c>
      <c r="AD71">
        <v>1858.23</v>
      </c>
      <c r="AE71">
        <v>6667.58</v>
      </c>
      <c r="AF71">
        <v>0</v>
      </c>
      <c r="AG71" s="156">
        <f t="shared" si="11"/>
        <v>31943</v>
      </c>
      <c r="AH71">
        <v>6063.48</v>
      </c>
      <c r="AI71">
        <v>25879.52</v>
      </c>
      <c r="AJ71">
        <v>0</v>
      </c>
      <c r="AK71" s="156">
        <v>0</v>
      </c>
      <c r="AL71">
        <v>0</v>
      </c>
      <c r="AM71" s="156">
        <f t="shared" si="12"/>
        <v>0</v>
      </c>
      <c r="AN71">
        <v>0</v>
      </c>
      <c r="AO71">
        <v>0</v>
      </c>
      <c r="AP71" s="156">
        <f t="shared" si="13"/>
        <v>0</v>
      </c>
      <c r="AQ71">
        <v>0</v>
      </c>
      <c r="AR71">
        <v>0</v>
      </c>
      <c r="AS71">
        <v>0</v>
      </c>
      <c r="AT71" s="156">
        <v>0</v>
      </c>
      <c r="AU71" s="156">
        <v>0</v>
      </c>
      <c r="AV71" s="156">
        <f t="shared" si="14"/>
        <v>0</v>
      </c>
      <c r="AW71">
        <v>0</v>
      </c>
      <c r="AX71">
        <v>0</v>
      </c>
      <c r="AY71" s="156">
        <f t="shared" si="15"/>
        <v>0</v>
      </c>
      <c r="AZ71">
        <v>0</v>
      </c>
      <c r="BA71">
        <v>0</v>
      </c>
    </row>
    <row r="72" spans="1:53">
      <c r="A72">
        <v>110520</v>
      </c>
      <c r="B72" t="s">
        <v>290</v>
      </c>
      <c r="C72" t="s">
        <v>208</v>
      </c>
      <c r="D72">
        <v>12</v>
      </c>
      <c r="E72" t="s">
        <v>186</v>
      </c>
      <c r="F72" t="s">
        <v>291</v>
      </c>
      <c r="G72" t="s">
        <v>292</v>
      </c>
      <c r="H72">
        <v>3</v>
      </c>
      <c r="I72">
        <v>2</v>
      </c>
      <c r="J72">
        <v>1</v>
      </c>
      <c r="K72">
        <v>2530</v>
      </c>
      <c r="L72">
        <v>23417.85</v>
      </c>
      <c r="M72">
        <v>79901.69</v>
      </c>
      <c r="N72" s="156">
        <f t="shared" si="8"/>
        <v>7180.66</v>
      </c>
      <c r="O72">
        <v>2984.05</v>
      </c>
      <c r="P72">
        <v>4196.6099999999997</v>
      </c>
      <c r="Q72" s="156">
        <f t="shared" si="9"/>
        <v>49234.54</v>
      </c>
      <c r="R72">
        <v>48064</v>
      </c>
      <c r="S72">
        <v>1170.54</v>
      </c>
      <c r="T72" s="156">
        <v>0</v>
      </c>
      <c r="U72" s="156">
        <f t="shared" si="10"/>
        <v>17174.29</v>
      </c>
      <c r="V72">
        <v>4569.3100000000004</v>
      </c>
      <c r="W72">
        <v>0</v>
      </c>
      <c r="X72">
        <v>0</v>
      </c>
      <c r="Y72">
        <v>586.03</v>
      </c>
      <c r="Z72">
        <v>396.45</v>
      </c>
      <c r="AA72">
        <v>4392.8100000000004</v>
      </c>
      <c r="AB72">
        <v>0</v>
      </c>
      <c r="AC72" s="156">
        <v>1445.44</v>
      </c>
      <c r="AD72">
        <v>7229.69</v>
      </c>
      <c r="AE72">
        <v>0</v>
      </c>
      <c r="AF72">
        <v>0</v>
      </c>
      <c r="AG72" s="156">
        <f t="shared" si="11"/>
        <v>29125.86</v>
      </c>
      <c r="AH72">
        <v>4841.6000000000004</v>
      </c>
      <c r="AI72">
        <v>24284.26</v>
      </c>
      <c r="AJ72">
        <v>32724.43</v>
      </c>
      <c r="AK72" s="156">
        <v>0</v>
      </c>
      <c r="AL72">
        <v>30573.64</v>
      </c>
      <c r="AM72" s="156">
        <f t="shared" si="12"/>
        <v>2150.73</v>
      </c>
      <c r="AN72">
        <v>2150.73</v>
      </c>
      <c r="AO72">
        <v>0</v>
      </c>
      <c r="AP72" s="156">
        <f t="shared" si="13"/>
        <v>2150.73</v>
      </c>
      <c r="AQ72">
        <v>0</v>
      </c>
      <c r="AR72">
        <v>2150.73</v>
      </c>
      <c r="AS72">
        <v>0</v>
      </c>
      <c r="AT72" s="156">
        <v>0</v>
      </c>
      <c r="AU72" s="156">
        <v>0</v>
      </c>
      <c r="AV72" s="156">
        <f t="shared" si="14"/>
        <v>0</v>
      </c>
      <c r="AW72">
        <v>0</v>
      </c>
      <c r="AX72">
        <v>0</v>
      </c>
      <c r="AY72" s="156">
        <f t="shared" si="15"/>
        <v>0</v>
      </c>
      <c r="AZ72">
        <v>0</v>
      </c>
      <c r="BA72">
        <v>0</v>
      </c>
    </row>
    <row r="73" spans="1:53">
      <c r="A73">
        <v>110800</v>
      </c>
      <c r="B73" t="s">
        <v>290</v>
      </c>
      <c r="C73" t="s">
        <v>208</v>
      </c>
      <c r="D73">
        <v>12</v>
      </c>
      <c r="E73" t="s">
        <v>186</v>
      </c>
      <c r="F73" t="s">
        <v>291</v>
      </c>
      <c r="G73" t="s">
        <v>292</v>
      </c>
      <c r="H73">
        <v>6</v>
      </c>
      <c r="I73">
        <v>1</v>
      </c>
      <c r="J73">
        <v>0</v>
      </c>
      <c r="K73">
        <v>1350</v>
      </c>
      <c r="L73">
        <v>13682.7</v>
      </c>
      <c r="M73">
        <v>46685.36</v>
      </c>
      <c r="N73" s="156">
        <f t="shared" si="8"/>
        <v>2179.2800000000002</v>
      </c>
      <c r="O73">
        <v>0</v>
      </c>
      <c r="P73">
        <v>2179.2800000000002</v>
      </c>
      <c r="Q73" s="156">
        <f t="shared" si="9"/>
        <v>13664.68</v>
      </c>
      <c r="R73">
        <v>12097.49</v>
      </c>
      <c r="S73">
        <v>1567.19</v>
      </c>
      <c r="T73" s="156">
        <v>5313.37</v>
      </c>
      <c r="U73" s="156">
        <f t="shared" si="10"/>
        <v>8280.4200000000019</v>
      </c>
      <c r="V73">
        <v>2566.14</v>
      </c>
      <c r="W73">
        <v>0</v>
      </c>
      <c r="X73">
        <v>554.95000000000005</v>
      </c>
      <c r="Y73">
        <v>524.76</v>
      </c>
      <c r="Z73">
        <v>254.4</v>
      </c>
      <c r="AA73">
        <v>2150.1999999999998</v>
      </c>
      <c r="AB73">
        <v>141.13999999999999</v>
      </c>
      <c r="AC73" s="156">
        <v>522.80999999999995</v>
      </c>
      <c r="AD73">
        <v>2088.83</v>
      </c>
      <c r="AE73">
        <v>0</v>
      </c>
      <c r="AF73">
        <v>0</v>
      </c>
      <c r="AG73" s="156">
        <f t="shared" si="11"/>
        <v>34233.46</v>
      </c>
      <c r="AH73">
        <v>7525.1</v>
      </c>
      <c r="AI73">
        <v>26708.36</v>
      </c>
      <c r="AJ73">
        <v>0</v>
      </c>
      <c r="AK73" s="156">
        <v>0</v>
      </c>
      <c r="AL73">
        <v>0</v>
      </c>
      <c r="AM73" s="156">
        <f t="shared" si="12"/>
        <v>0</v>
      </c>
      <c r="AN73">
        <v>0</v>
      </c>
      <c r="AO73">
        <v>0</v>
      </c>
      <c r="AP73" s="156">
        <f t="shared" si="13"/>
        <v>0</v>
      </c>
      <c r="AQ73">
        <v>0</v>
      </c>
      <c r="AR73">
        <v>0</v>
      </c>
      <c r="AS73">
        <v>0</v>
      </c>
      <c r="AT73" s="156">
        <v>0</v>
      </c>
      <c r="AU73" s="156">
        <v>0</v>
      </c>
      <c r="AV73" s="156">
        <f t="shared" si="14"/>
        <v>0</v>
      </c>
      <c r="AW73">
        <v>0</v>
      </c>
      <c r="AX73">
        <v>0</v>
      </c>
      <c r="AY73" s="156">
        <f t="shared" si="15"/>
        <v>0</v>
      </c>
      <c r="AZ73">
        <v>0</v>
      </c>
      <c r="BA73">
        <v>0</v>
      </c>
    </row>
    <row r="74" spans="1:53">
      <c r="A74">
        <v>110949</v>
      </c>
      <c r="B74" t="s">
        <v>290</v>
      </c>
      <c r="C74" t="s">
        <v>208</v>
      </c>
      <c r="D74">
        <v>12</v>
      </c>
      <c r="E74" t="s">
        <v>186</v>
      </c>
      <c r="F74" t="s">
        <v>291</v>
      </c>
      <c r="G74" t="s">
        <v>292</v>
      </c>
      <c r="H74">
        <v>7</v>
      </c>
      <c r="I74">
        <v>2</v>
      </c>
      <c r="J74">
        <v>1</v>
      </c>
      <c r="K74">
        <v>950</v>
      </c>
      <c r="L74">
        <v>6350.87</v>
      </c>
      <c r="M74">
        <v>21669.17</v>
      </c>
      <c r="N74" s="156">
        <f t="shared" si="8"/>
        <v>1485.53</v>
      </c>
      <c r="O74">
        <v>0</v>
      </c>
      <c r="P74">
        <v>1485.53</v>
      </c>
      <c r="Q74" s="156">
        <f t="shared" si="9"/>
        <v>9270.14</v>
      </c>
      <c r="R74">
        <v>9205.8799999999992</v>
      </c>
      <c r="S74">
        <v>64.260000000000005</v>
      </c>
      <c r="T74" s="156">
        <v>0</v>
      </c>
      <c r="U74" s="156">
        <f t="shared" si="10"/>
        <v>6011.3099999999995</v>
      </c>
      <c r="V74">
        <v>2507.35</v>
      </c>
      <c r="W74">
        <v>0</v>
      </c>
      <c r="X74">
        <v>457.98</v>
      </c>
      <c r="Y74">
        <v>313.02</v>
      </c>
      <c r="Z74">
        <v>161.94</v>
      </c>
      <c r="AA74">
        <v>1827.94</v>
      </c>
      <c r="AB74">
        <v>518.98</v>
      </c>
      <c r="AC74" s="156">
        <v>1328.34</v>
      </c>
      <c r="AD74">
        <v>224.1</v>
      </c>
      <c r="AE74">
        <v>0</v>
      </c>
      <c r="AF74">
        <v>0</v>
      </c>
      <c r="AG74" s="156">
        <f t="shared" si="11"/>
        <v>13529.79</v>
      </c>
      <c r="AH74">
        <v>3573.85</v>
      </c>
      <c r="AI74">
        <v>9955.94</v>
      </c>
      <c r="AJ74">
        <v>10350.040000000001</v>
      </c>
      <c r="AK74" s="156">
        <v>0</v>
      </c>
      <c r="AL74">
        <v>10350.040000000001</v>
      </c>
      <c r="AM74" s="156">
        <f t="shared" si="12"/>
        <v>0</v>
      </c>
      <c r="AN74">
        <v>0</v>
      </c>
      <c r="AO74">
        <v>0</v>
      </c>
      <c r="AP74" s="156">
        <f t="shared" si="13"/>
        <v>0</v>
      </c>
      <c r="AQ74">
        <v>0</v>
      </c>
      <c r="AR74">
        <v>0</v>
      </c>
      <c r="AS74">
        <v>0</v>
      </c>
      <c r="AT74" s="156">
        <v>0</v>
      </c>
      <c r="AU74" s="156">
        <v>0</v>
      </c>
      <c r="AV74" s="156">
        <f t="shared" si="14"/>
        <v>0</v>
      </c>
      <c r="AW74">
        <v>0</v>
      </c>
      <c r="AX74">
        <v>0</v>
      </c>
      <c r="AY74" s="156">
        <f t="shared" si="15"/>
        <v>0</v>
      </c>
      <c r="AZ74">
        <v>0</v>
      </c>
      <c r="BA74">
        <v>0</v>
      </c>
    </row>
    <row r="75" spans="1:53">
      <c r="A75">
        <v>111010</v>
      </c>
      <c r="B75" t="s">
        <v>290</v>
      </c>
      <c r="C75" t="s">
        <v>208</v>
      </c>
      <c r="D75">
        <v>12</v>
      </c>
      <c r="E75" t="s">
        <v>186</v>
      </c>
      <c r="F75" t="s">
        <v>291</v>
      </c>
      <c r="G75" t="s">
        <v>292</v>
      </c>
      <c r="H75">
        <v>1</v>
      </c>
      <c r="I75">
        <v>2</v>
      </c>
      <c r="J75">
        <v>0</v>
      </c>
      <c r="K75">
        <v>2200</v>
      </c>
      <c r="L75">
        <v>24246.68</v>
      </c>
      <c r="M75">
        <v>82729.66</v>
      </c>
      <c r="N75" s="156">
        <f t="shared" si="8"/>
        <v>13654.4</v>
      </c>
      <c r="O75">
        <v>6803.21</v>
      </c>
      <c r="P75">
        <v>6851.19</v>
      </c>
      <c r="Q75" s="156">
        <f t="shared" si="9"/>
        <v>34327.61</v>
      </c>
      <c r="R75">
        <v>32691.8</v>
      </c>
      <c r="S75">
        <v>1635.81</v>
      </c>
      <c r="T75" s="156">
        <v>9761</v>
      </c>
      <c r="U75" s="156">
        <f t="shared" si="10"/>
        <v>8730.36</v>
      </c>
      <c r="V75">
        <v>1958.71</v>
      </c>
      <c r="W75">
        <v>0</v>
      </c>
      <c r="X75">
        <v>0</v>
      </c>
      <c r="Y75">
        <v>297.47000000000003</v>
      </c>
      <c r="Z75">
        <v>259.45999999999998</v>
      </c>
      <c r="AA75">
        <v>3869.86</v>
      </c>
      <c r="AB75">
        <v>777.29</v>
      </c>
      <c r="AC75" s="156">
        <v>1933.16</v>
      </c>
      <c r="AD75">
        <v>1567.57</v>
      </c>
      <c r="AE75">
        <v>0</v>
      </c>
      <c r="AF75">
        <v>0</v>
      </c>
      <c r="AG75" s="156">
        <f t="shared" si="11"/>
        <v>36970.71</v>
      </c>
      <c r="AH75">
        <v>5455.78</v>
      </c>
      <c r="AI75">
        <v>31514.93</v>
      </c>
      <c r="AJ75">
        <v>1689.56</v>
      </c>
      <c r="AK75" s="156">
        <v>0</v>
      </c>
      <c r="AL75">
        <v>0</v>
      </c>
      <c r="AM75" s="156">
        <f t="shared" si="12"/>
        <v>1689.56</v>
      </c>
      <c r="AN75">
        <v>1689.56</v>
      </c>
      <c r="AO75">
        <v>0</v>
      </c>
      <c r="AP75" s="156">
        <f t="shared" si="13"/>
        <v>1689.56</v>
      </c>
      <c r="AQ75">
        <v>0</v>
      </c>
      <c r="AR75">
        <v>1689.56</v>
      </c>
      <c r="AS75">
        <v>0</v>
      </c>
      <c r="AT75" s="156">
        <v>0</v>
      </c>
      <c r="AU75" s="156">
        <v>0</v>
      </c>
      <c r="AV75" s="156">
        <f t="shared" si="14"/>
        <v>0</v>
      </c>
      <c r="AW75">
        <v>0</v>
      </c>
      <c r="AX75">
        <v>0</v>
      </c>
      <c r="AY75" s="156">
        <f t="shared" si="15"/>
        <v>0</v>
      </c>
      <c r="AZ75">
        <v>0</v>
      </c>
      <c r="BA75">
        <v>0</v>
      </c>
    </row>
    <row r="76" spans="1:53">
      <c r="A76">
        <v>111283</v>
      </c>
      <c r="B76" t="s">
        <v>290</v>
      </c>
      <c r="C76" t="s">
        <v>208</v>
      </c>
      <c r="D76">
        <v>12</v>
      </c>
      <c r="E76" t="s">
        <v>186</v>
      </c>
      <c r="F76" t="s">
        <v>291</v>
      </c>
      <c r="G76" t="s">
        <v>292</v>
      </c>
      <c r="H76">
        <v>6</v>
      </c>
      <c r="I76">
        <v>1</v>
      </c>
      <c r="J76">
        <v>1</v>
      </c>
      <c r="K76">
        <v>1070</v>
      </c>
      <c r="L76">
        <v>9438.25</v>
      </c>
      <c r="M76">
        <v>32203.32</v>
      </c>
      <c r="N76" s="156">
        <f t="shared" si="8"/>
        <v>2375.0700000000002</v>
      </c>
      <c r="O76">
        <v>0</v>
      </c>
      <c r="P76">
        <v>2375.0700000000002</v>
      </c>
      <c r="Q76" s="156">
        <f t="shared" si="9"/>
        <v>14110.21</v>
      </c>
      <c r="R76">
        <v>14110.21</v>
      </c>
      <c r="S76">
        <v>0</v>
      </c>
      <c r="T76" s="156">
        <v>4207.88</v>
      </c>
      <c r="U76" s="156">
        <f t="shared" si="10"/>
        <v>8605.58</v>
      </c>
      <c r="V76">
        <v>2262.52</v>
      </c>
      <c r="W76">
        <v>0</v>
      </c>
      <c r="X76">
        <v>1324.94</v>
      </c>
      <c r="Y76">
        <v>176.57</v>
      </c>
      <c r="Z76">
        <v>94.94</v>
      </c>
      <c r="AA76">
        <v>3260.75</v>
      </c>
      <c r="AB76">
        <v>756.64</v>
      </c>
      <c r="AC76" s="156">
        <v>971.1</v>
      </c>
      <c r="AD76">
        <v>729.22</v>
      </c>
      <c r="AE76">
        <v>0</v>
      </c>
      <c r="AF76">
        <v>0</v>
      </c>
      <c r="AG76" s="156">
        <f t="shared" si="11"/>
        <v>13556.74</v>
      </c>
      <c r="AH76">
        <v>1933.75</v>
      </c>
      <c r="AI76">
        <v>11622.99</v>
      </c>
      <c r="AJ76">
        <v>2709.25</v>
      </c>
      <c r="AK76" s="156">
        <v>0</v>
      </c>
      <c r="AL76">
        <v>0</v>
      </c>
      <c r="AM76" s="156">
        <f t="shared" si="12"/>
        <v>0</v>
      </c>
      <c r="AN76">
        <v>0</v>
      </c>
      <c r="AO76">
        <v>0</v>
      </c>
      <c r="AP76" s="156">
        <f t="shared" si="13"/>
        <v>5418.5</v>
      </c>
      <c r="AQ76">
        <v>2709.25</v>
      </c>
      <c r="AR76">
        <v>2709.25</v>
      </c>
      <c r="AS76">
        <v>0</v>
      </c>
      <c r="AT76" s="156">
        <v>0</v>
      </c>
      <c r="AU76" s="156">
        <v>0</v>
      </c>
      <c r="AV76" s="156">
        <f t="shared" si="14"/>
        <v>0</v>
      </c>
      <c r="AW76">
        <v>0</v>
      </c>
      <c r="AX76">
        <v>0</v>
      </c>
      <c r="AY76" s="156">
        <f t="shared" si="15"/>
        <v>0</v>
      </c>
      <c r="AZ76">
        <v>0</v>
      </c>
      <c r="BA76">
        <v>0</v>
      </c>
    </row>
    <row r="77" spans="1:53">
      <c r="A77">
        <v>111549</v>
      </c>
      <c r="B77" t="s">
        <v>290</v>
      </c>
      <c r="C77" t="s">
        <v>208</v>
      </c>
      <c r="D77">
        <v>12</v>
      </c>
      <c r="E77" t="s">
        <v>186</v>
      </c>
      <c r="F77" t="s">
        <v>291</v>
      </c>
      <c r="G77" t="s">
        <v>292</v>
      </c>
      <c r="H77">
        <v>6</v>
      </c>
      <c r="I77">
        <v>1</v>
      </c>
      <c r="J77">
        <v>1</v>
      </c>
      <c r="K77">
        <v>2500</v>
      </c>
      <c r="L77">
        <v>17421.61</v>
      </c>
      <c r="M77">
        <v>59442.54</v>
      </c>
      <c r="N77" s="156">
        <f t="shared" si="8"/>
        <v>4791.68</v>
      </c>
      <c r="O77">
        <v>2816.56</v>
      </c>
      <c r="P77">
        <v>1975.12</v>
      </c>
      <c r="Q77" s="156">
        <f t="shared" si="9"/>
        <v>17509.009999999998</v>
      </c>
      <c r="R77">
        <v>15929.88</v>
      </c>
      <c r="S77">
        <v>1579.13</v>
      </c>
      <c r="T77" s="156">
        <v>5398.67</v>
      </c>
      <c r="U77" s="156">
        <f t="shared" si="10"/>
        <v>12005.29</v>
      </c>
      <c r="V77">
        <v>4791.13</v>
      </c>
      <c r="W77">
        <v>0</v>
      </c>
      <c r="X77">
        <v>1392.24</v>
      </c>
      <c r="Y77">
        <v>228.51</v>
      </c>
      <c r="Z77">
        <v>108.4</v>
      </c>
      <c r="AA77">
        <v>557.25</v>
      </c>
      <c r="AB77">
        <v>699.39</v>
      </c>
      <c r="AC77" s="156">
        <v>2433.5</v>
      </c>
      <c r="AD77">
        <v>4228.37</v>
      </c>
      <c r="AE77">
        <v>0</v>
      </c>
      <c r="AF77">
        <v>0</v>
      </c>
      <c r="AG77" s="156">
        <f t="shared" si="11"/>
        <v>34725.129999999997</v>
      </c>
      <c r="AH77">
        <v>4218.83</v>
      </c>
      <c r="AI77">
        <v>30506.3</v>
      </c>
      <c r="AJ77">
        <v>0</v>
      </c>
      <c r="AK77" s="156">
        <v>0</v>
      </c>
      <c r="AL77">
        <v>0</v>
      </c>
      <c r="AM77" s="156">
        <f t="shared" si="12"/>
        <v>0</v>
      </c>
      <c r="AN77">
        <v>0</v>
      </c>
      <c r="AO77">
        <v>0</v>
      </c>
      <c r="AP77" s="156">
        <f t="shared" si="13"/>
        <v>0</v>
      </c>
      <c r="AQ77">
        <v>0</v>
      </c>
      <c r="AR77">
        <v>0</v>
      </c>
      <c r="AS77">
        <v>0</v>
      </c>
      <c r="AT77" s="156">
        <v>0</v>
      </c>
      <c r="AU77" s="156">
        <v>0</v>
      </c>
      <c r="AV77" s="156">
        <f t="shared" si="14"/>
        <v>0</v>
      </c>
      <c r="AW77">
        <v>0</v>
      </c>
      <c r="AX77">
        <v>0</v>
      </c>
      <c r="AY77" s="156">
        <f t="shared" si="15"/>
        <v>0</v>
      </c>
      <c r="AZ77">
        <v>0</v>
      </c>
      <c r="BA77">
        <v>0</v>
      </c>
    </row>
    <row r="78" spans="1:53">
      <c r="A78">
        <v>111908</v>
      </c>
      <c r="B78" t="s">
        <v>290</v>
      </c>
      <c r="C78" t="s">
        <v>208</v>
      </c>
      <c r="D78">
        <v>12</v>
      </c>
      <c r="E78" t="s">
        <v>186</v>
      </c>
      <c r="F78" t="s">
        <v>291</v>
      </c>
      <c r="G78" t="s">
        <v>292</v>
      </c>
      <c r="H78">
        <v>7</v>
      </c>
      <c r="I78">
        <v>2</v>
      </c>
      <c r="J78">
        <v>1</v>
      </c>
      <c r="K78">
        <v>1100</v>
      </c>
      <c r="L78">
        <v>11057.22</v>
      </c>
      <c r="M78">
        <v>37727.24</v>
      </c>
      <c r="N78" s="156">
        <f t="shared" si="8"/>
        <v>1312.14</v>
      </c>
      <c r="O78">
        <v>0</v>
      </c>
      <c r="P78">
        <v>1312.14</v>
      </c>
      <c r="Q78" s="156">
        <f t="shared" si="9"/>
        <v>11878.259999999998</v>
      </c>
      <c r="R78">
        <v>11774.88</v>
      </c>
      <c r="S78">
        <v>103.38</v>
      </c>
      <c r="T78" s="156">
        <v>6552.54</v>
      </c>
      <c r="U78" s="156">
        <f t="shared" si="10"/>
        <v>5141.9799999999996</v>
      </c>
      <c r="V78">
        <v>3682.99</v>
      </c>
      <c r="W78">
        <v>0</v>
      </c>
      <c r="X78">
        <v>551.55999999999995</v>
      </c>
      <c r="Y78">
        <v>299.49</v>
      </c>
      <c r="Z78">
        <v>0</v>
      </c>
      <c r="AA78">
        <v>0</v>
      </c>
      <c r="AB78">
        <v>143.16999999999999</v>
      </c>
      <c r="AC78" s="156">
        <v>8811.4500000000007</v>
      </c>
      <c r="AD78">
        <v>464.77</v>
      </c>
      <c r="AE78">
        <v>0</v>
      </c>
      <c r="AF78">
        <v>0</v>
      </c>
      <c r="AG78" s="156">
        <f t="shared" si="11"/>
        <v>19747.689999999999</v>
      </c>
      <c r="AH78">
        <v>4030.86</v>
      </c>
      <c r="AI78">
        <v>15716.83</v>
      </c>
      <c r="AJ78">
        <v>0</v>
      </c>
      <c r="AK78" s="156">
        <v>0</v>
      </c>
      <c r="AL78">
        <v>0</v>
      </c>
      <c r="AM78" s="156">
        <f t="shared" si="12"/>
        <v>0</v>
      </c>
      <c r="AN78">
        <v>0</v>
      </c>
      <c r="AO78">
        <v>0</v>
      </c>
      <c r="AP78" s="156">
        <f t="shared" si="13"/>
        <v>0</v>
      </c>
      <c r="AQ78">
        <v>0</v>
      </c>
      <c r="AR78">
        <v>0</v>
      </c>
      <c r="AS78">
        <v>0</v>
      </c>
      <c r="AT78" s="156">
        <v>0</v>
      </c>
      <c r="AU78" s="156">
        <v>0</v>
      </c>
      <c r="AV78" s="156">
        <f t="shared" si="14"/>
        <v>0</v>
      </c>
      <c r="AW78">
        <v>0</v>
      </c>
      <c r="AX78">
        <v>0</v>
      </c>
      <c r="AY78" s="156">
        <f t="shared" si="15"/>
        <v>0</v>
      </c>
      <c r="AZ78">
        <v>0</v>
      </c>
      <c r="BA78">
        <v>0</v>
      </c>
    </row>
    <row r="79" spans="1:53">
      <c r="A79">
        <v>111980</v>
      </c>
      <c r="B79" t="s">
        <v>290</v>
      </c>
      <c r="C79" t="s">
        <v>208</v>
      </c>
      <c r="D79">
        <v>12</v>
      </c>
      <c r="E79" t="s">
        <v>186</v>
      </c>
      <c r="F79" t="s">
        <v>291</v>
      </c>
      <c r="G79" t="s">
        <v>292</v>
      </c>
      <c r="H79">
        <v>4</v>
      </c>
      <c r="I79">
        <v>2</v>
      </c>
      <c r="J79">
        <v>0</v>
      </c>
      <c r="K79">
        <v>900</v>
      </c>
      <c r="L79">
        <v>6986.55</v>
      </c>
      <c r="M79">
        <v>23838.11</v>
      </c>
      <c r="N79" s="156">
        <f t="shared" si="8"/>
        <v>974.31</v>
      </c>
      <c r="O79">
        <v>0</v>
      </c>
      <c r="P79">
        <v>974.31</v>
      </c>
      <c r="Q79" s="156">
        <f t="shared" si="9"/>
        <v>10730.57</v>
      </c>
      <c r="R79">
        <v>10730.57</v>
      </c>
      <c r="S79">
        <v>0</v>
      </c>
      <c r="T79" s="156">
        <v>4352.72</v>
      </c>
      <c r="U79" s="156">
        <f t="shared" si="10"/>
        <v>5094.3600000000006</v>
      </c>
      <c r="V79">
        <v>1474.72</v>
      </c>
      <c r="W79">
        <v>0</v>
      </c>
      <c r="X79">
        <v>913.66</v>
      </c>
      <c r="Y79">
        <v>233.41</v>
      </c>
      <c r="Z79">
        <v>0</v>
      </c>
      <c r="AA79">
        <v>0</v>
      </c>
      <c r="AB79">
        <v>721.94</v>
      </c>
      <c r="AC79" s="156">
        <v>486.86</v>
      </c>
      <c r="AD79">
        <v>1750.63</v>
      </c>
      <c r="AE79">
        <v>0</v>
      </c>
      <c r="AF79">
        <v>0</v>
      </c>
      <c r="AG79" s="156">
        <f t="shared" si="11"/>
        <v>9479.5300000000007</v>
      </c>
      <c r="AH79">
        <v>2199.36</v>
      </c>
      <c r="AI79">
        <v>7280.17</v>
      </c>
      <c r="AJ79">
        <v>0</v>
      </c>
      <c r="AK79" s="156">
        <v>0</v>
      </c>
      <c r="AL79">
        <v>0</v>
      </c>
      <c r="AM79" s="156">
        <f t="shared" si="12"/>
        <v>0</v>
      </c>
      <c r="AN79">
        <v>0</v>
      </c>
      <c r="AO79">
        <v>0</v>
      </c>
      <c r="AP79" s="156">
        <f t="shared" si="13"/>
        <v>0</v>
      </c>
      <c r="AQ79">
        <v>0</v>
      </c>
      <c r="AR79">
        <v>0</v>
      </c>
      <c r="AS79">
        <v>0</v>
      </c>
      <c r="AT79" s="156">
        <v>0</v>
      </c>
      <c r="AU79" s="156">
        <v>0</v>
      </c>
      <c r="AV79" s="156">
        <f t="shared" si="14"/>
        <v>0</v>
      </c>
      <c r="AW79">
        <v>0</v>
      </c>
      <c r="AX79">
        <v>0</v>
      </c>
      <c r="AY79" s="156">
        <f t="shared" si="15"/>
        <v>0</v>
      </c>
      <c r="AZ79">
        <v>0</v>
      </c>
      <c r="BA79">
        <v>0</v>
      </c>
    </row>
    <row r="80" spans="1:53">
      <c r="A80">
        <v>112093</v>
      </c>
      <c r="B80" t="s">
        <v>290</v>
      </c>
      <c r="C80" t="s">
        <v>208</v>
      </c>
      <c r="D80">
        <v>12</v>
      </c>
      <c r="E80" t="s">
        <v>186</v>
      </c>
      <c r="F80" t="s">
        <v>291</v>
      </c>
      <c r="G80" t="s">
        <v>292</v>
      </c>
      <c r="H80">
        <v>7</v>
      </c>
      <c r="I80">
        <v>1</v>
      </c>
      <c r="J80">
        <v>1</v>
      </c>
      <c r="K80">
        <v>1010</v>
      </c>
      <c r="L80">
        <v>5402.53</v>
      </c>
      <c r="M80">
        <v>18433.419999999998</v>
      </c>
      <c r="N80" s="156">
        <f t="shared" si="8"/>
        <v>786.98</v>
      </c>
      <c r="O80">
        <v>0</v>
      </c>
      <c r="P80">
        <v>786.98</v>
      </c>
      <c r="Q80" s="156">
        <f t="shared" si="9"/>
        <v>5324</v>
      </c>
      <c r="R80">
        <v>4539.79</v>
      </c>
      <c r="S80">
        <v>784.21</v>
      </c>
      <c r="T80" s="156">
        <v>969.46</v>
      </c>
      <c r="U80" s="156">
        <f t="shared" si="10"/>
        <v>8650.9000000000015</v>
      </c>
      <c r="V80">
        <v>1396.47</v>
      </c>
      <c r="W80">
        <v>0</v>
      </c>
      <c r="X80">
        <v>522.79</v>
      </c>
      <c r="Y80">
        <v>524.54</v>
      </c>
      <c r="Z80">
        <v>105.32</v>
      </c>
      <c r="AA80">
        <v>860.71</v>
      </c>
      <c r="AB80">
        <v>233.33</v>
      </c>
      <c r="AC80" s="156">
        <v>687.45</v>
      </c>
      <c r="AD80">
        <v>540.42999999999995</v>
      </c>
      <c r="AE80">
        <v>4467.3100000000004</v>
      </c>
      <c r="AF80">
        <v>0</v>
      </c>
      <c r="AG80" s="156">
        <f t="shared" si="11"/>
        <v>13542.630000000001</v>
      </c>
      <c r="AH80">
        <v>2014.78</v>
      </c>
      <c r="AI80">
        <v>11527.85</v>
      </c>
      <c r="AJ80">
        <v>0</v>
      </c>
      <c r="AK80" s="156">
        <v>0</v>
      </c>
      <c r="AL80">
        <v>0</v>
      </c>
      <c r="AM80" s="156">
        <f t="shared" si="12"/>
        <v>0</v>
      </c>
      <c r="AN80">
        <v>0</v>
      </c>
      <c r="AO80">
        <v>0</v>
      </c>
      <c r="AP80" s="156">
        <f t="shared" si="13"/>
        <v>0</v>
      </c>
      <c r="AQ80">
        <v>0</v>
      </c>
      <c r="AR80">
        <v>0</v>
      </c>
      <c r="AS80">
        <v>0</v>
      </c>
      <c r="AT80" s="156">
        <v>0</v>
      </c>
      <c r="AU80" s="156">
        <v>0</v>
      </c>
      <c r="AV80" s="156">
        <f t="shared" si="14"/>
        <v>0</v>
      </c>
      <c r="AW80">
        <v>0</v>
      </c>
      <c r="AX80">
        <v>0</v>
      </c>
      <c r="AY80" s="156">
        <f t="shared" si="15"/>
        <v>0</v>
      </c>
      <c r="AZ80">
        <v>0</v>
      </c>
      <c r="BA80">
        <v>0</v>
      </c>
    </row>
    <row r="81" spans="1:53">
      <c r="A81">
        <v>112424</v>
      </c>
      <c r="B81" t="s">
        <v>290</v>
      </c>
      <c r="C81" t="s">
        <v>208</v>
      </c>
      <c r="D81">
        <v>12</v>
      </c>
      <c r="E81" t="s">
        <v>186</v>
      </c>
      <c r="F81" t="s">
        <v>291</v>
      </c>
      <c r="G81" t="s">
        <v>292</v>
      </c>
      <c r="H81">
        <v>2</v>
      </c>
      <c r="I81">
        <v>1</v>
      </c>
      <c r="J81">
        <v>1</v>
      </c>
      <c r="K81">
        <v>1200</v>
      </c>
      <c r="L81">
        <v>7907.56</v>
      </c>
      <c r="M81">
        <v>26980.58</v>
      </c>
      <c r="N81" s="156">
        <f t="shared" si="8"/>
        <v>3837.83</v>
      </c>
      <c r="O81">
        <v>2201.6799999999998</v>
      </c>
      <c r="P81">
        <v>1636.15</v>
      </c>
      <c r="Q81" s="156">
        <f t="shared" si="9"/>
        <v>9876.869999999999</v>
      </c>
      <c r="R81">
        <v>8860.65</v>
      </c>
      <c r="S81">
        <v>1016.22</v>
      </c>
      <c r="T81" s="156">
        <v>2802.7</v>
      </c>
      <c r="U81" s="156">
        <f t="shared" si="10"/>
        <v>8472.64</v>
      </c>
      <c r="V81">
        <v>2194.69</v>
      </c>
      <c r="W81">
        <v>1782.8</v>
      </c>
      <c r="X81">
        <v>415.97</v>
      </c>
      <c r="Y81">
        <v>287.70999999999998</v>
      </c>
      <c r="Z81">
        <v>188.58</v>
      </c>
      <c r="AA81">
        <v>1516.92</v>
      </c>
      <c r="AB81">
        <v>310.07</v>
      </c>
      <c r="AC81" s="156">
        <v>1597.67</v>
      </c>
      <c r="AD81">
        <v>1775.9</v>
      </c>
      <c r="AE81">
        <v>0</v>
      </c>
      <c r="AF81">
        <v>0</v>
      </c>
      <c r="AG81" s="156">
        <f t="shared" si="11"/>
        <v>11277.67</v>
      </c>
      <c r="AH81">
        <v>356.59</v>
      </c>
      <c r="AI81">
        <v>10921.08</v>
      </c>
      <c r="AJ81">
        <v>0</v>
      </c>
      <c r="AK81" s="156">
        <v>0</v>
      </c>
      <c r="AL81">
        <v>0</v>
      </c>
      <c r="AM81" s="156">
        <f t="shared" si="12"/>
        <v>0</v>
      </c>
      <c r="AN81">
        <v>0</v>
      </c>
      <c r="AO81">
        <v>0</v>
      </c>
      <c r="AP81" s="156">
        <f t="shared" si="13"/>
        <v>0</v>
      </c>
      <c r="AQ81">
        <v>0</v>
      </c>
      <c r="AR81">
        <v>0</v>
      </c>
      <c r="AS81">
        <v>0</v>
      </c>
      <c r="AT81" s="156">
        <v>0</v>
      </c>
      <c r="AU81" s="156">
        <v>0</v>
      </c>
      <c r="AV81" s="156">
        <f t="shared" si="14"/>
        <v>0</v>
      </c>
      <c r="AW81">
        <v>0</v>
      </c>
      <c r="AX81">
        <v>0</v>
      </c>
      <c r="AY81" s="156">
        <f t="shared" si="15"/>
        <v>0</v>
      </c>
      <c r="AZ81">
        <v>0</v>
      </c>
      <c r="BA81">
        <v>0</v>
      </c>
    </row>
    <row r="82" spans="1:53">
      <c r="A82">
        <v>112591</v>
      </c>
      <c r="B82" t="s">
        <v>290</v>
      </c>
      <c r="C82" t="s">
        <v>208</v>
      </c>
      <c r="D82">
        <v>12</v>
      </c>
      <c r="E82" t="s">
        <v>186</v>
      </c>
      <c r="F82" t="s">
        <v>291</v>
      </c>
      <c r="G82" t="s">
        <v>292</v>
      </c>
      <c r="H82">
        <v>4</v>
      </c>
      <c r="I82">
        <v>1</v>
      </c>
      <c r="J82">
        <v>0</v>
      </c>
      <c r="K82">
        <v>900</v>
      </c>
      <c r="L82">
        <v>4154.7700000000004</v>
      </c>
      <c r="M82">
        <v>14176.08</v>
      </c>
      <c r="N82" s="156">
        <f t="shared" si="8"/>
        <v>677.21</v>
      </c>
      <c r="O82">
        <v>0</v>
      </c>
      <c r="P82">
        <v>677.21</v>
      </c>
      <c r="Q82" s="156">
        <f t="shared" si="9"/>
        <v>4192.04</v>
      </c>
      <c r="R82">
        <v>4192.04</v>
      </c>
      <c r="S82">
        <v>0</v>
      </c>
      <c r="T82" s="156">
        <v>2190.02</v>
      </c>
      <c r="U82" s="156">
        <f t="shared" si="10"/>
        <v>4946.1000000000004</v>
      </c>
      <c r="V82">
        <v>1308.79</v>
      </c>
      <c r="W82">
        <v>0</v>
      </c>
      <c r="X82">
        <v>594.34</v>
      </c>
      <c r="Y82">
        <v>612.98</v>
      </c>
      <c r="Z82">
        <v>136.08000000000001</v>
      </c>
      <c r="AA82">
        <v>1075.76</v>
      </c>
      <c r="AB82">
        <v>0</v>
      </c>
      <c r="AC82" s="156">
        <v>1130.01</v>
      </c>
      <c r="AD82">
        <v>1218.1500000000001</v>
      </c>
      <c r="AE82">
        <v>0</v>
      </c>
      <c r="AF82">
        <v>0</v>
      </c>
      <c r="AG82" s="156">
        <f t="shared" si="11"/>
        <v>7526.66</v>
      </c>
      <c r="AH82">
        <v>1041.06</v>
      </c>
      <c r="AI82">
        <v>6485.6</v>
      </c>
      <c r="AJ82">
        <v>0</v>
      </c>
      <c r="AK82" s="156">
        <v>0</v>
      </c>
      <c r="AL82">
        <v>0</v>
      </c>
      <c r="AM82" s="156">
        <f t="shared" si="12"/>
        <v>0</v>
      </c>
      <c r="AN82">
        <v>0</v>
      </c>
      <c r="AO82">
        <v>0</v>
      </c>
      <c r="AP82" s="156">
        <f t="shared" si="13"/>
        <v>0</v>
      </c>
      <c r="AQ82">
        <v>0</v>
      </c>
      <c r="AR82">
        <v>0</v>
      </c>
      <c r="AS82">
        <v>0</v>
      </c>
      <c r="AT82" s="156">
        <v>0</v>
      </c>
      <c r="AU82" s="156">
        <v>0</v>
      </c>
      <c r="AV82" s="156">
        <f t="shared" si="14"/>
        <v>0</v>
      </c>
      <c r="AW82">
        <v>0</v>
      </c>
      <c r="AX82">
        <v>0</v>
      </c>
      <c r="AY82" s="156">
        <f t="shared" si="15"/>
        <v>0</v>
      </c>
      <c r="AZ82">
        <v>0</v>
      </c>
      <c r="BA82">
        <v>0</v>
      </c>
    </row>
    <row r="83" spans="1:53">
      <c r="A83">
        <v>112724</v>
      </c>
      <c r="B83" t="s">
        <v>290</v>
      </c>
      <c r="C83" t="s">
        <v>208</v>
      </c>
      <c r="D83">
        <v>12</v>
      </c>
      <c r="E83" t="s">
        <v>186</v>
      </c>
      <c r="F83" t="s">
        <v>291</v>
      </c>
      <c r="G83" t="s">
        <v>292</v>
      </c>
      <c r="H83">
        <v>4</v>
      </c>
      <c r="I83">
        <v>1</v>
      </c>
      <c r="J83">
        <v>1</v>
      </c>
      <c r="K83">
        <v>770</v>
      </c>
      <c r="L83">
        <v>9701.3799999999992</v>
      </c>
      <c r="M83">
        <v>33101.1</v>
      </c>
      <c r="N83" s="156">
        <f t="shared" si="8"/>
        <v>3154.76</v>
      </c>
      <c r="O83">
        <v>611.46</v>
      </c>
      <c r="P83">
        <v>2543.3000000000002</v>
      </c>
      <c r="Q83" s="156">
        <f t="shared" si="9"/>
        <v>16395.84</v>
      </c>
      <c r="R83">
        <v>16265.84</v>
      </c>
      <c r="S83">
        <v>130</v>
      </c>
      <c r="T83" s="156">
        <v>5949.55</v>
      </c>
      <c r="U83" s="156">
        <f t="shared" si="10"/>
        <v>4846.59</v>
      </c>
      <c r="V83">
        <v>2445.3000000000002</v>
      </c>
      <c r="W83">
        <v>0</v>
      </c>
      <c r="X83">
        <v>753.26</v>
      </c>
      <c r="Y83">
        <v>169.02</v>
      </c>
      <c r="Z83">
        <v>0</v>
      </c>
      <c r="AA83">
        <v>0</v>
      </c>
      <c r="AB83">
        <v>0</v>
      </c>
      <c r="AC83" s="156">
        <v>1222.48</v>
      </c>
      <c r="AD83">
        <v>1479.01</v>
      </c>
      <c r="AE83">
        <v>0</v>
      </c>
      <c r="AF83">
        <v>0</v>
      </c>
      <c r="AG83" s="156">
        <f t="shared" si="11"/>
        <v>9361.09</v>
      </c>
      <c r="AH83">
        <v>1532.01</v>
      </c>
      <c r="AI83">
        <v>7829.08</v>
      </c>
      <c r="AJ83">
        <v>0</v>
      </c>
      <c r="AK83" s="156">
        <v>0</v>
      </c>
      <c r="AL83">
        <v>0</v>
      </c>
      <c r="AM83" s="156">
        <f t="shared" si="12"/>
        <v>0</v>
      </c>
      <c r="AN83">
        <v>0</v>
      </c>
      <c r="AO83">
        <v>0</v>
      </c>
      <c r="AP83" s="156">
        <f t="shared" si="13"/>
        <v>0</v>
      </c>
      <c r="AQ83">
        <v>0</v>
      </c>
      <c r="AR83">
        <v>0</v>
      </c>
      <c r="AS83">
        <v>0</v>
      </c>
      <c r="AT83" s="156">
        <v>0</v>
      </c>
      <c r="AU83" s="156">
        <v>0</v>
      </c>
      <c r="AV83" s="156">
        <f t="shared" si="14"/>
        <v>0</v>
      </c>
      <c r="AW83">
        <v>0</v>
      </c>
      <c r="AX83">
        <v>0</v>
      </c>
      <c r="AY83" s="156">
        <f t="shared" si="15"/>
        <v>0</v>
      </c>
      <c r="AZ83">
        <v>0</v>
      </c>
      <c r="BA83">
        <v>0</v>
      </c>
    </row>
    <row r="84" spans="1:53">
      <c r="A84">
        <v>112823</v>
      </c>
      <c r="B84" t="s">
        <v>290</v>
      </c>
      <c r="C84" t="s">
        <v>208</v>
      </c>
      <c r="D84">
        <v>12</v>
      </c>
      <c r="E84" t="s">
        <v>186</v>
      </c>
      <c r="F84" t="s">
        <v>291</v>
      </c>
      <c r="G84" t="s">
        <v>292</v>
      </c>
      <c r="H84">
        <v>5</v>
      </c>
      <c r="I84">
        <v>2</v>
      </c>
      <c r="J84">
        <v>0</v>
      </c>
      <c r="K84">
        <v>1010</v>
      </c>
      <c r="L84">
        <v>13093.32</v>
      </c>
      <c r="M84">
        <v>44674.42</v>
      </c>
      <c r="N84" s="156">
        <f t="shared" si="8"/>
        <v>2970.2</v>
      </c>
      <c r="O84">
        <v>0</v>
      </c>
      <c r="P84">
        <v>2970.2</v>
      </c>
      <c r="Q84" s="156">
        <f t="shared" si="9"/>
        <v>18795.57</v>
      </c>
      <c r="R84">
        <v>18795.57</v>
      </c>
      <c r="S84">
        <v>0</v>
      </c>
      <c r="T84" s="156">
        <v>5140.71</v>
      </c>
      <c r="U84" s="156">
        <f t="shared" si="10"/>
        <v>7822.4400000000005</v>
      </c>
      <c r="V84">
        <v>5344.61</v>
      </c>
      <c r="W84">
        <v>1304.48</v>
      </c>
      <c r="X84">
        <v>0</v>
      </c>
      <c r="Y84">
        <v>228.44</v>
      </c>
      <c r="Z84">
        <v>108.14</v>
      </c>
      <c r="AA84">
        <v>569.79</v>
      </c>
      <c r="AB84">
        <v>0</v>
      </c>
      <c r="AC84" s="156">
        <v>2076.46</v>
      </c>
      <c r="AD84">
        <v>266.98</v>
      </c>
      <c r="AE84">
        <v>0</v>
      </c>
      <c r="AF84">
        <v>0</v>
      </c>
      <c r="AG84" s="156">
        <f t="shared" si="11"/>
        <v>23262.41</v>
      </c>
      <c r="AH84">
        <v>7868.96</v>
      </c>
      <c r="AI84">
        <v>15393.45</v>
      </c>
      <c r="AJ84">
        <v>0</v>
      </c>
      <c r="AK84" s="156">
        <v>0</v>
      </c>
      <c r="AL84">
        <v>0</v>
      </c>
      <c r="AM84" s="156">
        <f t="shared" si="12"/>
        <v>0</v>
      </c>
      <c r="AN84">
        <v>0</v>
      </c>
      <c r="AO84">
        <v>0</v>
      </c>
      <c r="AP84" s="156">
        <f t="shared" si="13"/>
        <v>0</v>
      </c>
      <c r="AQ84">
        <v>0</v>
      </c>
      <c r="AR84">
        <v>0</v>
      </c>
      <c r="AS84">
        <v>0</v>
      </c>
      <c r="AT84" s="156">
        <v>0</v>
      </c>
      <c r="AU84" s="156">
        <v>0</v>
      </c>
      <c r="AV84" s="156">
        <f t="shared" si="14"/>
        <v>0</v>
      </c>
      <c r="AW84">
        <v>0</v>
      </c>
      <c r="AX84">
        <v>0</v>
      </c>
      <c r="AY84" s="156">
        <f t="shared" si="15"/>
        <v>0</v>
      </c>
      <c r="AZ84">
        <v>0</v>
      </c>
      <c r="BA84">
        <v>0</v>
      </c>
    </row>
    <row r="85" spans="1:53">
      <c r="A85">
        <v>113065</v>
      </c>
      <c r="B85" t="s">
        <v>290</v>
      </c>
      <c r="C85" t="s">
        <v>208</v>
      </c>
      <c r="D85">
        <v>12</v>
      </c>
      <c r="E85" t="s">
        <v>186</v>
      </c>
      <c r="F85" t="s">
        <v>291</v>
      </c>
      <c r="G85" t="s">
        <v>292</v>
      </c>
      <c r="H85">
        <v>6</v>
      </c>
      <c r="I85">
        <v>2</v>
      </c>
      <c r="J85">
        <v>1</v>
      </c>
      <c r="K85">
        <v>1650</v>
      </c>
      <c r="L85">
        <v>9826.0499999999993</v>
      </c>
      <c r="M85">
        <v>33526.5</v>
      </c>
      <c r="N85" s="156">
        <f t="shared" si="8"/>
        <v>1813.09</v>
      </c>
      <c r="O85">
        <v>0</v>
      </c>
      <c r="P85">
        <v>1813.09</v>
      </c>
      <c r="Q85" s="156">
        <f t="shared" si="9"/>
        <v>11255.07</v>
      </c>
      <c r="R85">
        <v>10229.39</v>
      </c>
      <c r="S85">
        <v>1025.68</v>
      </c>
      <c r="T85" s="156">
        <v>4075.04</v>
      </c>
      <c r="U85" s="156">
        <f t="shared" si="10"/>
        <v>10665.81</v>
      </c>
      <c r="V85">
        <v>3737.63</v>
      </c>
      <c r="W85">
        <v>0</v>
      </c>
      <c r="X85">
        <v>1216.74</v>
      </c>
      <c r="Y85">
        <v>186.2</v>
      </c>
      <c r="Z85">
        <v>217.82</v>
      </c>
      <c r="AA85">
        <v>1719.81</v>
      </c>
      <c r="AB85">
        <v>0</v>
      </c>
      <c r="AC85" s="156">
        <v>303.77</v>
      </c>
      <c r="AD85">
        <v>3587.61</v>
      </c>
      <c r="AE85">
        <v>0</v>
      </c>
      <c r="AF85">
        <v>0</v>
      </c>
      <c r="AG85" s="156">
        <f t="shared" si="11"/>
        <v>20897.97</v>
      </c>
      <c r="AH85">
        <v>5413.62</v>
      </c>
      <c r="AI85">
        <v>15484.35</v>
      </c>
      <c r="AJ85">
        <v>0</v>
      </c>
      <c r="AK85" s="156">
        <v>0</v>
      </c>
      <c r="AL85">
        <v>0</v>
      </c>
      <c r="AM85" s="156">
        <f t="shared" si="12"/>
        <v>0</v>
      </c>
      <c r="AN85">
        <v>0</v>
      </c>
      <c r="AO85">
        <v>0</v>
      </c>
      <c r="AP85" s="156">
        <f t="shared" si="13"/>
        <v>0</v>
      </c>
      <c r="AQ85">
        <v>0</v>
      </c>
      <c r="AR85">
        <v>0</v>
      </c>
      <c r="AS85">
        <v>0</v>
      </c>
      <c r="AT85" s="156">
        <v>0</v>
      </c>
      <c r="AU85" s="156">
        <v>0</v>
      </c>
      <c r="AV85" s="156">
        <f t="shared" si="14"/>
        <v>0</v>
      </c>
      <c r="AW85">
        <v>0</v>
      </c>
      <c r="AX85">
        <v>0</v>
      </c>
      <c r="AY85" s="156">
        <f t="shared" si="15"/>
        <v>0</v>
      </c>
      <c r="AZ85">
        <v>0</v>
      </c>
      <c r="BA85">
        <v>0</v>
      </c>
    </row>
    <row r="86" spans="1:53">
      <c r="A86">
        <v>113126</v>
      </c>
      <c r="B86" t="s">
        <v>290</v>
      </c>
      <c r="C86" t="s">
        <v>208</v>
      </c>
      <c r="D86">
        <v>12</v>
      </c>
      <c r="E86" t="s">
        <v>186</v>
      </c>
      <c r="F86" t="s">
        <v>291</v>
      </c>
      <c r="G86" t="s">
        <v>292</v>
      </c>
      <c r="H86">
        <v>5</v>
      </c>
      <c r="I86">
        <v>2</v>
      </c>
      <c r="J86">
        <v>0</v>
      </c>
      <c r="K86">
        <v>830</v>
      </c>
      <c r="L86">
        <v>12672.72</v>
      </c>
      <c r="M86">
        <v>43239.3</v>
      </c>
      <c r="N86" s="156">
        <f t="shared" si="8"/>
        <v>2206.16</v>
      </c>
      <c r="O86">
        <v>0</v>
      </c>
      <c r="P86">
        <v>2206.16</v>
      </c>
      <c r="Q86" s="156">
        <f t="shared" si="9"/>
        <v>15245.16</v>
      </c>
      <c r="R86">
        <v>14229.94</v>
      </c>
      <c r="S86">
        <v>1015.22</v>
      </c>
      <c r="T86" s="156">
        <v>15288.9</v>
      </c>
      <c r="U86" s="156">
        <f t="shared" si="10"/>
        <v>6731.5800000000008</v>
      </c>
      <c r="V86">
        <v>2516.5700000000002</v>
      </c>
      <c r="W86">
        <v>0</v>
      </c>
      <c r="X86">
        <v>764.58</v>
      </c>
      <c r="Y86">
        <v>567.04</v>
      </c>
      <c r="Z86">
        <v>189.7</v>
      </c>
      <c r="AA86">
        <v>1357.12</v>
      </c>
      <c r="AB86">
        <v>31.81</v>
      </c>
      <c r="AC86" s="156">
        <v>578.61</v>
      </c>
      <c r="AD86">
        <v>1304.76</v>
      </c>
      <c r="AE86">
        <v>0</v>
      </c>
      <c r="AF86">
        <v>0</v>
      </c>
      <c r="AG86" s="156">
        <f t="shared" si="11"/>
        <v>14392.86</v>
      </c>
      <c r="AH86">
        <v>3188.94</v>
      </c>
      <c r="AI86">
        <v>11203.92</v>
      </c>
      <c r="AJ86">
        <v>0</v>
      </c>
      <c r="AK86" s="156">
        <v>0</v>
      </c>
      <c r="AL86">
        <v>0</v>
      </c>
      <c r="AM86" s="156">
        <f t="shared" si="12"/>
        <v>0</v>
      </c>
      <c r="AN86">
        <v>0</v>
      </c>
      <c r="AO86">
        <v>0</v>
      </c>
      <c r="AP86" s="156">
        <f t="shared" si="13"/>
        <v>0</v>
      </c>
      <c r="AQ86">
        <v>0</v>
      </c>
      <c r="AR86">
        <v>0</v>
      </c>
      <c r="AS86">
        <v>0</v>
      </c>
      <c r="AT86" s="156">
        <v>0</v>
      </c>
      <c r="AU86" s="156">
        <v>0</v>
      </c>
      <c r="AV86" s="156">
        <f t="shared" si="14"/>
        <v>0</v>
      </c>
      <c r="AW86">
        <v>0</v>
      </c>
      <c r="AX86">
        <v>0</v>
      </c>
      <c r="AY86" s="156">
        <f t="shared" si="15"/>
        <v>0</v>
      </c>
      <c r="AZ86">
        <v>0</v>
      </c>
      <c r="BA86">
        <v>0</v>
      </c>
    </row>
    <row r="87" spans="1:53">
      <c r="A87">
        <v>113495</v>
      </c>
      <c r="B87" t="s">
        <v>290</v>
      </c>
      <c r="C87" t="s">
        <v>208</v>
      </c>
      <c r="D87">
        <v>12</v>
      </c>
      <c r="E87" t="s">
        <v>186</v>
      </c>
      <c r="F87" t="s">
        <v>291</v>
      </c>
      <c r="G87" t="s">
        <v>292</v>
      </c>
      <c r="H87">
        <v>7</v>
      </c>
      <c r="I87">
        <v>1</v>
      </c>
      <c r="J87">
        <v>1</v>
      </c>
      <c r="K87">
        <v>1500</v>
      </c>
      <c r="L87">
        <v>15821.73</v>
      </c>
      <c r="M87">
        <v>53983.74</v>
      </c>
      <c r="N87" s="156">
        <f t="shared" si="8"/>
        <v>2796.34</v>
      </c>
      <c r="O87">
        <v>0</v>
      </c>
      <c r="P87">
        <v>2796.34</v>
      </c>
      <c r="Q87" s="156">
        <f t="shared" si="9"/>
        <v>21012.53</v>
      </c>
      <c r="R87">
        <v>18729.939999999999</v>
      </c>
      <c r="S87">
        <v>2282.59</v>
      </c>
      <c r="T87" s="156">
        <v>17650.349999999999</v>
      </c>
      <c r="U87" s="156">
        <f t="shared" si="10"/>
        <v>5387.42</v>
      </c>
      <c r="V87">
        <v>2539.44</v>
      </c>
      <c r="W87">
        <v>0</v>
      </c>
      <c r="X87">
        <v>539.79</v>
      </c>
      <c r="Y87">
        <v>240.31</v>
      </c>
      <c r="Z87">
        <v>126.88</v>
      </c>
      <c r="AA87">
        <v>654.1</v>
      </c>
      <c r="AB87">
        <v>112.03</v>
      </c>
      <c r="AC87" s="156">
        <v>1279.1300000000001</v>
      </c>
      <c r="AD87">
        <v>1174.8699999999999</v>
      </c>
      <c r="AE87">
        <v>0</v>
      </c>
      <c r="AF87">
        <v>0</v>
      </c>
      <c r="AG87" s="156">
        <f t="shared" si="11"/>
        <v>20922.870000000003</v>
      </c>
      <c r="AH87">
        <v>5858.42</v>
      </c>
      <c r="AI87">
        <v>15064.45</v>
      </c>
      <c r="AJ87">
        <v>0</v>
      </c>
      <c r="AK87" s="156">
        <v>0</v>
      </c>
      <c r="AL87">
        <v>0</v>
      </c>
      <c r="AM87" s="156">
        <f t="shared" si="12"/>
        <v>0</v>
      </c>
      <c r="AN87">
        <v>0</v>
      </c>
      <c r="AO87">
        <v>0</v>
      </c>
      <c r="AP87" s="156">
        <f t="shared" si="13"/>
        <v>0</v>
      </c>
      <c r="AQ87">
        <v>0</v>
      </c>
      <c r="AR87">
        <v>0</v>
      </c>
      <c r="AS87">
        <v>0</v>
      </c>
      <c r="AT87" s="156">
        <v>0</v>
      </c>
      <c r="AU87" s="156">
        <v>0</v>
      </c>
      <c r="AV87" s="156">
        <f t="shared" si="14"/>
        <v>0</v>
      </c>
      <c r="AW87">
        <v>0</v>
      </c>
      <c r="AX87">
        <v>0</v>
      </c>
      <c r="AY87" s="156">
        <f t="shared" si="15"/>
        <v>0</v>
      </c>
      <c r="AZ87">
        <v>0</v>
      </c>
      <c r="BA87">
        <v>0</v>
      </c>
    </row>
    <row r="88" spans="1:53">
      <c r="A88">
        <v>113513</v>
      </c>
      <c r="B88" t="s">
        <v>290</v>
      </c>
      <c r="C88" t="s">
        <v>208</v>
      </c>
      <c r="D88">
        <v>12</v>
      </c>
      <c r="E88" t="s">
        <v>186</v>
      </c>
      <c r="F88" t="s">
        <v>291</v>
      </c>
      <c r="G88" t="s">
        <v>292</v>
      </c>
      <c r="H88">
        <v>6</v>
      </c>
      <c r="I88">
        <v>1</v>
      </c>
      <c r="J88">
        <v>1</v>
      </c>
      <c r="K88">
        <v>1200</v>
      </c>
      <c r="L88">
        <v>9603.23</v>
      </c>
      <c r="M88">
        <v>32766.23</v>
      </c>
      <c r="N88" s="156">
        <f t="shared" si="8"/>
        <v>3067.18</v>
      </c>
      <c r="O88">
        <v>719.27</v>
      </c>
      <c r="P88">
        <v>2347.91</v>
      </c>
      <c r="Q88" s="156">
        <f t="shared" si="9"/>
        <v>14162.050000000001</v>
      </c>
      <c r="R88">
        <v>14062.12</v>
      </c>
      <c r="S88">
        <v>99.93</v>
      </c>
      <c r="T88" s="156">
        <v>5302.87</v>
      </c>
      <c r="U88" s="156">
        <f t="shared" si="10"/>
        <v>7949.36</v>
      </c>
      <c r="V88">
        <v>3943.56</v>
      </c>
      <c r="W88">
        <v>0</v>
      </c>
      <c r="X88">
        <v>313.64999999999998</v>
      </c>
      <c r="Y88">
        <v>155.94999999999999</v>
      </c>
      <c r="Z88">
        <v>142.05000000000001</v>
      </c>
      <c r="AA88">
        <v>980.28</v>
      </c>
      <c r="AB88">
        <v>0</v>
      </c>
      <c r="AC88" s="156">
        <v>509.87</v>
      </c>
      <c r="AD88">
        <v>2413.87</v>
      </c>
      <c r="AE88">
        <v>0</v>
      </c>
      <c r="AF88">
        <v>0</v>
      </c>
      <c r="AG88" s="156">
        <f t="shared" si="11"/>
        <v>10502.62</v>
      </c>
      <c r="AH88">
        <v>1764.11</v>
      </c>
      <c r="AI88">
        <v>8738.51</v>
      </c>
      <c r="AJ88">
        <v>0</v>
      </c>
      <c r="AK88" s="156">
        <v>0</v>
      </c>
      <c r="AL88">
        <v>0</v>
      </c>
      <c r="AM88" s="156">
        <f t="shared" si="12"/>
        <v>0</v>
      </c>
      <c r="AN88">
        <v>0</v>
      </c>
      <c r="AO88">
        <v>0</v>
      </c>
      <c r="AP88" s="156">
        <f t="shared" si="13"/>
        <v>0</v>
      </c>
      <c r="AQ88">
        <v>0</v>
      </c>
      <c r="AR88">
        <v>0</v>
      </c>
      <c r="AS88">
        <v>0</v>
      </c>
      <c r="AT88" s="156">
        <v>0</v>
      </c>
      <c r="AU88" s="156">
        <v>0</v>
      </c>
      <c r="AV88" s="156">
        <f t="shared" si="14"/>
        <v>0</v>
      </c>
      <c r="AW88">
        <v>0</v>
      </c>
      <c r="AX88">
        <v>0</v>
      </c>
      <c r="AY88" s="156">
        <f t="shared" si="15"/>
        <v>0</v>
      </c>
      <c r="AZ88">
        <v>0</v>
      </c>
      <c r="BA88">
        <v>0</v>
      </c>
    </row>
    <row r="89" spans="1:53">
      <c r="A89">
        <v>113558</v>
      </c>
      <c r="B89" t="s">
        <v>290</v>
      </c>
      <c r="C89" t="s">
        <v>208</v>
      </c>
      <c r="D89">
        <v>12</v>
      </c>
      <c r="E89" t="s">
        <v>186</v>
      </c>
      <c r="F89" t="s">
        <v>291</v>
      </c>
      <c r="G89" t="s">
        <v>292</v>
      </c>
      <c r="H89">
        <v>4</v>
      </c>
      <c r="I89">
        <v>1</v>
      </c>
      <c r="J89">
        <v>0</v>
      </c>
      <c r="K89">
        <v>1550</v>
      </c>
      <c r="L89">
        <v>12805.37</v>
      </c>
      <c r="M89">
        <v>43691.93</v>
      </c>
      <c r="N89" s="156">
        <f t="shared" si="8"/>
        <v>2375.5</v>
      </c>
      <c r="O89">
        <v>0</v>
      </c>
      <c r="P89">
        <v>2375.5</v>
      </c>
      <c r="Q89" s="156">
        <f t="shared" si="9"/>
        <v>25798.420000000002</v>
      </c>
      <c r="R89">
        <v>22987.61</v>
      </c>
      <c r="S89">
        <v>2810.81</v>
      </c>
      <c r="T89" s="156">
        <v>0</v>
      </c>
      <c r="U89" s="156">
        <f t="shared" si="10"/>
        <v>7691.7599999999993</v>
      </c>
      <c r="V89">
        <v>2389.9</v>
      </c>
      <c r="W89">
        <v>0</v>
      </c>
      <c r="X89">
        <v>477.47</v>
      </c>
      <c r="Y89">
        <v>189.3</v>
      </c>
      <c r="Z89">
        <v>61.08</v>
      </c>
      <c r="AA89">
        <v>0</v>
      </c>
      <c r="AB89">
        <v>241.04</v>
      </c>
      <c r="AC89" s="156">
        <v>2627.55</v>
      </c>
      <c r="AD89">
        <v>3941.68</v>
      </c>
      <c r="AE89">
        <v>391.29</v>
      </c>
      <c r="AF89">
        <v>0</v>
      </c>
      <c r="AG89" s="156">
        <f t="shared" si="11"/>
        <v>23514.14</v>
      </c>
      <c r="AH89">
        <v>5199.21</v>
      </c>
      <c r="AI89">
        <v>18314.93</v>
      </c>
      <c r="AJ89">
        <v>62928.38</v>
      </c>
      <c r="AK89" s="156">
        <v>0</v>
      </c>
      <c r="AL89">
        <v>58781.3</v>
      </c>
      <c r="AM89" s="156">
        <f t="shared" si="12"/>
        <v>4147.1000000000004</v>
      </c>
      <c r="AN89">
        <v>0</v>
      </c>
      <c r="AO89">
        <v>4147.1000000000004</v>
      </c>
      <c r="AP89" s="156">
        <f t="shared" si="13"/>
        <v>4147.1000000000004</v>
      </c>
      <c r="AQ89">
        <v>0</v>
      </c>
      <c r="AR89">
        <v>4147.1000000000004</v>
      </c>
      <c r="AS89">
        <v>0</v>
      </c>
      <c r="AT89" s="156">
        <v>0</v>
      </c>
      <c r="AU89" s="156">
        <v>0</v>
      </c>
      <c r="AV89" s="156">
        <f t="shared" si="14"/>
        <v>0</v>
      </c>
      <c r="AW89">
        <v>0</v>
      </c>
      <c r="AX89">
        <v>0</v>
      </c>
      <c r="AY89" s="156">
        <f t="shared" si="15"/>
        <v>0</v>
      </c>
      <c r="AZ89">
        <v>0</v>
      </c>
      <c r="BA89">
        <v>0</v>
      </c>
    </row>
    <row r="90" spans="1:53">
      <c r="A90">
        <v>113589</v>
      </c>
      <c r="B90" t="s">
        <v>290</v>
      </c>
      <c r="C90" t="s">
        <v>208</v>
      </c>
      <c r="D90">
        <v>12</v>
      </c>
      <c r="E90" t="s">
        <v>186</v>
      </c>
      <c r="F90" t="s">
        <v>291</v>
      </c>
      <c r="G90" t="s">
        <v>292</v>
      </c>
      <c r="H90">
        <v>7</v>
      </c>
      <c r="I90">
        <v>1</v>
      </c>
      <c r="J90">
        <v>1</v>
      </c>
      <c r="K90">
        <v>2840</v>
      </c>
      <c r="L90">
        <v>9007.77</v>
      </c>
      <c r="M90">
        <v>30734.5</v>
      </c>
      <c r="N90" s="156">
        <f t="shared" si="8"/>
        <v>1328.55</v>
      </c>
      <c r="O90">
        <v>0</v>
      </c>
      <c r="P90">
        <v>1328.55</v>
      </c>
      <c r="Q90" s="156">
        <f t="shared" si="9"/>
        <v>13070.93</v>
      </c>
      <c r="R90">
        <v>13070.93</v>
      </c>
      <c r="S90">
        <v>0</v>
      </c>
      <c r="T90" s="156">
        <v>5381.03</v>
      </c>
      <c r="U90" s="156">
        <f t="shared" si="10"/>
        <v>8027.5400000000009</v>
      </c>
      <c r="V90">
        <v>2260.41</v>
      </c>
      <c r="W90">
        <v>0</v>
      </c>
      <c r="X90">
        <v>708.67</v>
      </c>
      <c r="Y90">
        <v>224.34</v>
      </c>
      <c r="Z90">
        <v>228.32</v>
      </c>
      <c r="AA90">
        <v>2548.9</v>
      </c>
      <c r="AB90">
        <v>771.51</v>
      </c>
      <c r="AC90" s="156">
        <v>685.54</v>
      </c>
      <c r="AD90">
        <v>1285.3900000000001</v>
      </c>
      <c r="AE90">
        <v>0</v>
      </c>
      <c r="AF90">
        <v>0</v>
      </c>
      <c r="AG90" s="156">
        <f t="shared" si="11"/>
        <v>12263.23</v>
      </c>
      <c r="AH90">
        <v>2241.0100000000002</v>
      </c>
      <c r="AI90">
        <v>10022.219999999999</v>
      </c>
      <c r="AJ90">
        <v>0</v>
      </c>
      <c r="AK90" s="156">
        <v>0</v>
      </c>
      <c r="AL90">
        <v>0</v>
      </c>
      <c r="AM90" s="156">
        <f t="shared" si="12"/>
        <v>0</v>
      </c>
      <c r="AN90">
        <v>0</v>
      </c>
      <c r="AO90">
        <v>0</v>
      </c>
      <c r="AP90" s="156">
        <f t="shared" si="13"/>
        <v>0</v>
      </c>
      <c r="AQ90">
        <v>0</v>
      </c>
      <c r="AR90">
        <v>0</v>
      </c>
      <c r="AS90">
        <v>0</v>
      </c>
      <c r="AT90" s="156">
        <v>0</v>
      </c>
      <c r="AU90" s="156">
        <v>0</v>
      </c>
      <c r="AV90" s="156">
        <f t="shared" si="14"/>
        <v>0</v>
      </c>
      <c r="AW90">
        <v>0</v>
      </c>
      <c r="AX90">
        <v>0</v>
      </c>
      <c r="AY90" s="156">
        <f t="shared" si="15"/>
        <v>0</v>
      </c>
      <c r="AZ90">
        <v>0</v>
      </c>
      <c r="BA90">
        <v>0</v>
      </c>
    </row>
    <row r="91" spans="1:53">
      <c r="A91">
        <v>113662</v>
      </c>
      <c r="B91" t="s">
        <v>290</v>
      </c>
      <c r="C91" t="s">
        <v>208</v>
      </c>
      <c r="D91">
        <v>12</v>
      </c>
      <c r="E91" t="s">
        <v>186</v>
      </c>
      <c r="F91" t="s">
        <v>291</v>
      </c>
      <c r="G91" t="s">
        <v>292</v>
      </c>
      <c r="H91">
        <v>2</v>
      </c>
      <c r="I91">
        <v>2</v>
      </c>
      <c r="J91">
        <v>0</v>
      </c>
      <c r="K91">
        <v>1100</v>
      </c>
      <c r="L91">
        <v>15269.1</v>
      </c>
      <c r="M91">
        <v>52098.16</v>
      </c>
      <c r="N91" s="156">
        <f t="shared" si="8"/>
        <v>5159.59</v>
      </c>
      <c r="O91">
        <v>0</v>
      </c>
      <c r="P91">
        <v>5159.59</v>
      </c>
      <c r="Q91" s="156">
        <f t="shared" si="9"/>
        <v>29255.47</v>
      </c>
      <c r="R91">
        <v>29255.47</v>
      </c>
      <c r="S91">
        <v>0</v>
      </c>
      <c r="T91" s="156">
        <v>0</v>
      </c>
      <c r="U91" s="156">
        <f t="shared" si="10"/>
        <v>9331.3000000000011</v>
      </c>
      <c r="V91">
        <v>2188.0300000000002</v>
      </c>
      <c r="W91">
        <v>0</v>
      </c>
      <c r="X91">
        <v>458.49</v>
      </c>
      <c r="Y91">
        <v>548.32000000000005</v>
      </c>
      <c r="Z91">
        <v>221.86</v>
      </c>
      <c r="AA91">
        <v>3061.63</v>
      </c>
      <c r="AB91">
        <v>558.4</v>
      </c>
      <c r="AC91" s="156">
        <v>680.39</v>
      </c>
      <c r="AD91">
        <v>2294.5700000000002</v>
      </c>
      <c r="AE91">
        <v>0</v>
      </c>
      <c r="AF91">
        <v>0</v>
      </c>
      <c r="AG91" s="156">
        <f t="shared" si="11"/>
        <v>28326.809999999998</v>
      </c>
      <c r="AH91">
        <v>7671.78</v>
      </c>
      <c r="AI91">
        <v>20655.03</v>
      </c>
      <c r="AJ91">
        <v>11270.55</v>
      </c>
      <c r="AK91" s="156">
        <v>0</v>
      </c>
      <c r="AL91">
        <v>11270.55</v>
      </c>
      <c r="AM91" s="156">
        <f t="shared" si="12"/>
        <v>0</v>
      </c>
      <c r="AN91">
        <v>0</v>
      </c>
      <c r="AO91">
        <v>0</v>
      </c>
      <c r="AP91" s="156">
        <f t="shared" si="13"/>
        <v>0</v>
      </c>
      <c r="AQ91">
        <v>0</v>
      </c>
      <c r="AR91">
        <v>0</v>
      </c>
      <c r="AS91">
        <v>0</v>
      </c>
      <c r="AT91" s="156">
        <v>0</v>
      </c>
      <c r="AU91" s="156">
        <v>0</v>
      </c>
      <c r="AV91" s="156">
        <f t="shared" si="14"/>
        <v>0</v>
      </c>
      <c r="AW91">
        <v>0</v>
      </c>
      <c r="AX91">
        <v>0</v>
      </c>
      <c r="AY91" s="156">
        <f t="shared" si="15"/>
        <v>0</v>
      </c>
      <c r="AZ91">
        <v>0</v>
      </c>
      <c r="BA91">
        <v>0</v>
      </c>
    </row>
    <row r="92" spans="1:53">
      <c r="A92">
        <v>113844</v>
      </c>
      <c r="B92" t="s">
        <v>290</v>
      </c>
      <c r="C92" t="s">
        <v>208</v>
      </c>
      <c r="D92">
        <v>12</v>
      </c>
      <c r="E92" t="s">
        <v>186</v>
      </c>
      <c r="F92" t="s">
        <v>291</v>
      </c>
      <c r="G92" t="s">
        <v>292</v>
      </c>
      <c r="H92">
        <v>9</v>
      </c>
      <c r="I92">
        <v>2</v>
      </c>
      <c r="J92">
        <v>1</v>
      </c>
      <c r="K92">
        <v>800</v>
      </c>
      <c r="L92">
        <v>5743.33</v>
      </c>
      <c r="M92">
        <v>19596.25</v>
      </c>
      <c r="N92" s="156">
        <f t="shared" si="8"/>
        <v>834.97</v>
      </c>
      <c r="O92">
        <v>0</v>
      </c>
      <c r="P92">
        <v>834.97</v>
      </c>
      <c r="Q92" s="156">
        <f t="shared" si="9"/>
        <v>4745.9399999999996</v>
      </c>
      <c r="R92">
        <v>4745.9399999999996</v>
      </c>
      <c r="S92">
        <v>0</v>
      </c>
      <c r="T92" s="156">
        <v>3104.03</v>
      </c>
      <c r="U92" s="156">
        <f t="shared" si="10"/>
        <v>4704.96</v>
      </c>
      <c r="V92">
        <v>2097.89</v>
      </c>
      <c r="W92">
        <v>0</v>
      </c>
      <c r="X92">
        <v>279.33</v>
      </c>
      <c r="Y92">
        <v>225.28</v>
      </c>
      <c r="Z92">
        <v>151.05000000000001</v>
      </c>
      <c r="AA92">
        <v>1072.58</v>
      </c>
      <c r="AB92">
        <v>28.94</v>
      </c>
      <c r="AC92" s="156">
        <v>1698.72</v>
      </c>
      <c r="AD92">
        <v>849.89</v>
      </c>
      <c r="AE92">
        <v>0</v>
      </c>
      <c r="AF92">
        <v>0</v>
      </c>
      <c r="AG92" s="156">
        <f t="shared" si="11"/>
        <v>11639.96</v>
      </c>
      <c r="AH92">
        <v>1991.56</v>
      </c>
      <c r="AI92">
        <v>9648.4</v>
      </c>
      <c r="AJ92">
        <v>0</v>
      </c>
      <c r="AK92" s="156">
        <v>0</v>
      </c>
      <c r="AL92">
        <v>0</v>
      </c>
      <c r="AM92" s="156">
        <f t="shared" si="12"/>
        <v>0</v>
      </c>
      <c r="AN92">
        <v>0</v>
      </c>
      <c r="AO92">
        <v>0</v>
      </c>
      <c r="AP92" s="156">
        <f t="shared" si="13"/>
        <v>0</v>
      </c>
      <c r="AQ92">
        <v>0</v>
      </c>
      <c r="AR92">
        <v>0</v>
      </c>
      <c r="AS92">
        <v>0</v>
      </c>
      <c r="AT92" s="156">
        <v>0</v>
      </c>
      <c r="AU92" s="156">
        <v>0</v>
      </c>
      <c r="AV92" s="156">
        <f t="shared" si="14"/>
        <v>0</v>
      </c>
      <c r="AW92">
        <v>0</v>
      </c>
      <c r="AX92">
        <v>0</v>
      </c>
      <c r="AY92" s="156">
        <f t="shared" si="15"/>
        <v>0</v>
      </c>
      <c r="AZ92">
        <v>0</v>
      </c>
      <c r="BA92">
        <v>0</v>
      </c>
    </row>
    <row r="93" spans="1:53">
      <c r="A93">
        <v>113934</v>
      </c>
      <c r="B93" t="s">
        <v>290</v>
      </c>
      <c r="C93" t="s">
        <v>208</v>
      </c>
      <c r="D93">
        <v>12</v>
      </c>
      <c r="E93" t="s">
        <v>186</v>
      </c>
      <c r="F93" t="s">
        <v>291</v>
      </c>
      <c r="G93" t="s">
        <v>292</v>
      </c>
      <c r="H93">
        <v>6</v>
      </c>
      <c r="I93">
        <v>2</v>
      </c>
      <c r="J93">
        <v>1</v>
      </c>
      <c r="K93">
        <v>2240</v>
      </c>
      <c r="L93">
        <v>9405.5499999999993</v>
      </c>
      <c r="M93">
        <v>32091.74</v>
      </c>
      <c r="N93" s="156">
        <f t="shared" si="8"/>
        <v>3011.26</v>
      </c>
      <c r="O93">
        <v>0</v>
      </c>
      <c r="P93">
        <v>3011.26</v>
      </c>
      <c r="Q93" s="156">
        <f t="shared" si="9"/>
        <v>15860.829999999998</v>
      </c>
      <c r="R93">
        <v>14345.21</v>
      </c>
      <c r="S93">
        <v>1515.62</v>
      </c>
      <c r="T93" s="156">
        <v>2950.83</v>
      </c>
      <c r="U93" s="156">
        <f t="shared" si="10"/>
        <v>8211.0399999999991</v>
      </c>
      <c r="V93">
        <v>2453.6999999999998</v>
      </c>
      <c r="W93">
        <v>0</v>
      </c>
      <c r="X93">
        <v>299.08</v>
      </c>
      <c r="Y93">
        <v>293.64</v>
      </c>
      <c r="Z93">
        <v>85.37</v>
      </c>
      <c r="AA93">
        <v>555.71</v>
      </c>
      <c r="AB93">
        <v>127.01</v>
      </c>
      <c r="AC93" s="156">
        <v>760.95</v>
      </c>
      <c r="AD93">
        <v>4396.53</v>
      </c>
      <c r="AE93">
        <v>0</v>
      </c>
      <c r="AF93">
        <v>0</v>
      </c>
      <c r="AG93" s="156">
        <f t="shared" si="11"/>
        <v>13638.25</v>
      </c>
      <c r="AH93">
        <v>1296.54</v>
      </c>
      <c r="AI93">
        <v>12341.71</v>
      </c>
      <c r="AJ93">
        <v>0</v>
      </c>
      <c r="AK93" s="156">
        <v>0</v>
      </c>
      <c r="AL93">
        <v>0</v>
      </c>
      <c r="AM93" s="156">
        <f t="shared" si="12"/>
        <v>0</v>
      </c>
      <c r="AN93">
        <v>0</v>
      </c>
      <c r="AO93">
        <v>0</v>
      </c>
      <c r="AP93" s="156">
        <f t="shared" si="13"/>
        <v>0</v>
      </c>
      <c r="AQ93">
        <v>0</v>
      </c>
      <c r="AR93">
        <v>0</v>
      </c>
      <c r="AS93">
        <v>0</v>
      </c>
      <c r="AT93" s="156">
        <v>0</v>
      </c>
      <c r="AU93" s="156">
        <v>0</v>
      </c>
      <c r="AV93" s="156">
        <f t="shared" si="14"/>
        <v>0</v>
      </c>
      <c r="AW93">
        <v>0</v>
      </c>
      <c r="AX93">
        <v>0</v>
      </c>
      <c r="AY93" s="156">
        <f t="shared" si="15"/>
        <v>0</v>
      </c>
      <c r="AZ93">
        <v>0</v>
      </c>
      <c r="BA93">
        <v>0</v>
      </c>
    </row>
    <row r="94" spans="1:53">
      <c r="A94">
        <v>114171</v>
      </c>
      <c r="B94" t="s">
        <v>290</v>
      </c>
      <c r="C94" t="s">
        <v>208</v>
      </c>
      <c r="D94">
        <v>12</v>
      </c>
      <c r="E94" t="s">
        <v>186</v>
      </c>
      <c r="F94" t="s">
        <v>291</v>
      </c>
      <c r="G94" t="s">
        <v>292</v>
      </c>
      <c r="H94">
        <v>7</v>
      </c>
      <c r="I94">
        <v>1</v>
      </c>
      <c r="J94">
        <v>1</v>
      </c>
      <c r="K94">
        <v>1670</v>
      </c>
      <c r="L94">
        <v>13840.4</v>
      </c>
      <c r="M94">
        <v>47223.43</v>
      </c>
      <c r="N94" s="156">
        <f t="shared" si="8"/>
        <v>3073.67</v>
      </c>
      <c r="O94">
        <v>0</v>
      </c>
      <c r="P94">
        <v>3073.67</v>
      </c>
      <c r="Q94" s="156">
        <f t="shared" si="9"/>
        <v>19697.949999999997</v>
      </c>
      <c r="R94">
        <v>16925.96</v>
      </c>
      <c r="S94">
        <v>2771.99</v>
      </c>
      <c r="T94" s="156">
        <v>9633.52</v>
      </c>
      <c r="U94" s="156">
        <f t="shared" si="10"/>
        <v>9711.2999999999993</v>
      </c>
      <c r="V94">
        <v>2801.66</v>
      </c>
      <c r="W94">
        <v>0</v>
      </c>
      <c r="X94">
        <v>620.99</v>
      </c>
      <c r="Y94">
        <v>246.45</v>
      </c>
      <c r="Z94">
        <v>317.38</v>
      </c>
      <c r="AA94">
        <v>2709.67</v>
      </c>
      <c r="AB94">
        <v>593.87</v>
      </c>
      <c r="AC94" s="156">
        <v>1172.96</v>
      </c>
      <c r="AD94">
        <v>2421.2800000000002</v>
      </c>
      <c r="AE94">
        <v>0</v>
      </c>
      <c r="AF94">
        <v>0</v>
      </c>
      <c r="AG94" s="156">
        <f t="shared" si="11"/>
        <v>21796.36</v>
      </c>
      <c r="AH94">
        <v>3934.05</v>
      </c>
      <c r="AI94">
        <v>17862.310000000001</v>
      </c>
      <c r="AJ94">
        <v>0</v>
      </c>
      <c r="AK94" s="156">
        <v>0</v>
      </c>
      <c r="AL94">
        <v>0</v>
      </c>
      <c r="AM94" s="156">
        <f t="shared" si="12"/>
        <v>0</v>
      </c>
      <c r="AN94">
        <v>0</v>
      </c>
      <c r="AO94">
        <v>0</v>
      </c>
      <c r="AP94" s="156">
        <f t="shared" si="13"/>
        <v>0</v>
      </c>
      <c r="AQ94">
        <v>0</v>
      </c>
      <c r="AR94">
        <v>0</v>
      </c>
      <c r="AS94">
        <v>0</v>
      </c>
      <c r="AT94" s="156">
        <v>0</v>
      </c>
      <c r="AU94" s="156">
        <v>0</v>
      </c>
      <c r="AV94" s="156">
        <f t="shared" si="14"/>
        <v>0</v>
      </c>
      <c r="AW94">
        <v>0</v>
      </c>
      <c r="AX94">
        <v>0</v>
      </c>
      <c r="AY94" s="156">
        <f t="shared" si="15"/>
        <v>0</v>
      </c>
      <c r="AZ94">
        <v>0</v>
      </c>
      <c r="BA94">
        <v>0</v>
      </c>
    </row>
    <row r="95" spans="1:53">
      <c r="A95">
        <v>114194</v>
      </c>
      <c r="B95" t="s">
        <v>290</v>
      </c>
      <c r="C95" t="s">
        <v>208</v>
      </c>
      <c r="D95">
        <v>12</v>
      </c>
      <c r="E95" t="s">
        <v>186</v>
      </c>
      <c r="F95" t="s">
        <v>291</v>
      </c>
      <c r="G95" t="s">
        <v>292</v>
      </c>
      <c r="H95">
        <v>6</v>
      </c>
      <c r="I95">
        <v>2</v>
      </c>
      <c r="J95">
        <v>1</v>
      </c>
      <c r="K95">
        <v>2750</v>
      </c>
      <c r="L95">
        <v>38277.11</v>
      </c>
      <c r="M95">
        <v>130601.5</v>
      </c>
      <c r="N95" s="156">
        <f t="shared" si="8"/>
        <v>6608.44</v>
      </c>
      <c r="O95">
        <v>0</v>
      </c>
      <c r="P95">
        <v>6608.44</v>
      </c>
      <c r="Q95" s="156">
        <f t="shared" si="9"/>
        <v>31804.39</v>
      </c>
      <c r="R95">
        <v>29191.18</v>
      </c>
      <c r="S95">
        <v>2613.21</v>
      </c>
      <c r="T95" s="156">
        <v>9342.52</v>
      </c>
      <c r="U95" s="156">
        <f t="shared" si="10"/>
        <v>11159.51</v>
      </c>
      <c r="V95">
        <v>5657.45</v>
      </c>
      <c r="W95">
        <v>0</v>
      </c>
      <c r="X95">
        <v>1400.6</v>
      </c>
      <c r="Y95">
        <v>229.66</v>
      </c>
      <c r="Z95">
        <v>159.37</v>
      </c>
      <c r="AA95">
        <v>1105.1300000000001</v>
      </c>
      <c r="AB95">
        <v>244.52</v>
      </c>
      <c r="AC95" s="156">
        <v>4827.6400000000003</v>
      </c>
      <c r="AD95">
        <v>2362.7800000000002</v>
      </c>
      <c r="AE95">
        <v>0</v>
      </c>
      <c r="AF95">
        <v>0</v>
      </c>
      <c r="AG95" s="156">
        <f t="shared" si="11"/>
        <v>120100.70000000001</v>
      </c>
      <c r="AH95">
        <v>33690.35</v>
      </c>
      <c r="AI95">
        <v>86410.35</v>
      </c>
      <c r="AJ95">
        <v>0</v>
      </c>
      <c r="AK95" s="156">
        <v>0</v>
      </c>
      <c r="AL95">
        <v>0</v>
      </c>
      <c r="AM95" s="156">
        <f t="shared" si="12"/>
        <v>0</v>
      </c>
      <c r="AN95">
        <v>0</v>
      </c>
      <c r="AO95">
        <v>0</v>
      </c>
      <c r="AP95" s="156">
        <f t="shared" si="13"/>
        <v>0</v>
      </c>
      <c r="AQ95">
        <v>0</v>
      </c>
      <c r="AR95">
        <v>0</v>
      </c>
      <c r="AS95">
        <v>0</v>
      </c>
      <c r="AT95" s="156">
        <v>0</v>
      </c>
      <c r="AU95" s="156">
        <v>0</v>
      </c>
      <c r="AV95" s="156">
        <f t="shared" si="14"/>
        <v>0</v>
      </c>
      <c r="AW95">
        <v>0</v>
      </c>
      <c r="AX95">
        <v>0</v>
      </c>
      <c r="AY95" s="156">
        <f t="shared" si="15"/>
        <v>0</v>
      </c>
      <c r="AZ95">
        <v>0</v>
      </c>
      <c r="BA95">
        <v>0</v>
      </c>
    </row>
    <row r="96" spans="1:53">
      <c r="A96">
        <v>114230</v>
      </c>
      <c r="B96" t="s">
        <v>290</v>
      </c>
      <c r="C96" t="s">
        <v>208</v>
      </c>
      <c r="D96">
        <v>12</v>
      </c>
      <c r="E96" t="s">
        <v>186</v>
      </c>
      <c r="F96" t="s">
        <v>291</v>
      </c>
      <c r="G96" t="s">
        <v>292</v>
      </c>
      <c r="H96">
        <v>4</v>
      </c>
      <c r="I96">
        <v>2</v>
      </c>
      <c r="J96">
        <v>0</v>
      </c>
      <c r="K96">
        <v>940</v>
      </c>
      <c r="L96">
        <v>7813.19</v>
      </c>
      <c r="M96">
        <v>26658.61</v>
      </c>
      <c r="N96" s="156">
        <f t="shared" si="8"/>
        <v>4425.95</v>
      </c>
      <c r="O96">
        <v>3185.87</v>
      </c>
      <c r="P96">
        <v>1240.08</v>
      </c>
      <c r="Q96" s="156">
        <f t="shared" si="9"/>
        <v>7859.81</v>
      </c>
      <c r="R96">
        <v>7859.81</v>
      </c>
      <c r="S96">
        <v>0</v>
      </c>
      <c r="T96" s="156">
        <v>4721.8999999999996</v>
      </c>
      <c r="U96" s="156">
        <f t="shared" si="10"/>
        <v>4092.59</v>
      </c>
      <c r="V96">
        <v>2147.4</v>
      </c>
      <c r="W96">
        <v>0</v>
      </c>
      <c r="X96">
        <v>537.79999999999995</v>
      </c>
      <c r="Y96">
        <v>141.9</v>
      </c>
      <c r="Z96">
        <v>0</v>
      </c>
      <c r="AA96">
        <v>0</v>
      </c>
      <c r="AB96">
        <v>31.19</v>
      </c>
      <c r="AC96" s="156">
        <v>3470.58</v>
      </c>
      <c r="AD96">
        <v>1234.3</v>
      </c>
      <c r="AE96">
        <v>0</v>
      </c>
      <c r="AF96">
        <v>0</v>
      </c>
      <c r="AG96" s="156">
        <f t="shared" si="11"/>
        <v>10831.050000000001</v>
      </c>
      <c r="AH96">
        <v>2087.6</v>
      </c>
      <c r="AI96">
        <v>8743.4500000000007</v>
      </c>
      <c r="AJ96">
        <v>0</v>
      </c>
      <c r="AK96" s="156">
        <v>0</v>
      </c>
      <c r="AL96">
        <v>0</v>
      </c>
      <c r="AM96" s="156">
        <f t="shared" si="12"/>
        <v>0</v>
      </c>
      <c r="AN96">
        <v>0</v>
      </c>
      <c r="AO96">
        <v>0</v>
      </c>
      <c r="AP96" s="156">
        <f t="shared" si="13"/>
        <v>0</v>
      </c>
      <c r="AQ96">
        <v>0</v>
      </c>
      <c r="AR96">
        <v>0</v>
      </c>
      <c r="AS96">
        <v>0</v>
      </c>
      <c r="AT96" s="156">
        <v>0</v>
      </c>
      <c r="AU96" s="156">
        <v>0</v>
      </c>
      <c r="AV96" s="156">
        <f t="shared" si="14"/>
        <v>0</v>
      </c>
      <c r="AW96">
        <v>0</v>
      </c>
      <c r="AX96">
        <v>0</v>
      </c>
      <c r="AY96" s="156">
        <f t="shared" si="15"/>
        <v>0</v>
      </c>
      <c r="AZ96">
        <v>0</v>
      </c>
      <c r="BA96">
        <v>0</v>
      </c>
    </row>
    <row r="97" spans="1:53">
      <c r="A97">
        <v>114914</v>
      </c>
      <c r="B97" t="s">
        <v>290</v>
      </c>
      <c r="C97" t="s">
        <v>208</v>
      </c>
      <c r="D97">
        <v>12</v>
      </c>
      <c r="E97" t="s">
        <v>186</v>
      </c>
      <c r="F97" t="s">
        <v>291</v>
      </c>
      <c r="G97" t="s">
        <v>292</v>
      </c>
      <c r="H97">
        <v>4</v>
      </c>
      <c r="I97">
        <v>2</v>
      </c>
      <c r="J97">
        <v>0</v>
      </c>
      <c r="K97">
        <v>840</v>
      </c>
      <c r="L97">
        <v>7216.83</v>
      </c>
      <c r="M97">
        <v>24623.82</v>
      </c>
      <c r="N97" s="156">
        <f t="shared" si="8"/>
        <v>2132.37</v>
      </c>
      <c r="O97">
        <v>240.62</v>
      </c>
      <c r="P97">
        <v>1891.75</v>
      </c>
      <c r="Q97" s="156">
        <f t="shared" si="9"/>
        <v>15298.95</v>
      </c>
      <c r="R97">
        <v>15224.58</v>
      </c>
      <c r="S97">
        <v>74.37</v>
      </c>
      <c r="T97" s="156">
        <v>0</v>
      </c>
      <c r="U97" s="156">
        <f t="shared" si="10"/>
        <v>3339.9700000000003</v>
      </c>
      <c r="V97">
        <v>1763.14</v>
      </c>
      <c r="W97">
        <v>0</v>
      </c>
      <c r="X97">
        <v>0</v>
      </c>
      <c r="Y97">
        <v>225.5</v>
      </c>
      <c r="Z97">
        <v>0</v>
      </c>
      <c r="AA97">
        <v>0</v>
      </c>
      <c r="AB97">
        <v>112.04</v>
      </c>
      <c r="AC97" s="156">
        <v>2743.22</v>
      </c>
      <c r="AD97">
        <v>1239.29</v>
      </c>
      <c r="AE97">
        <v>0</v>
      </c>
      <c r="AF97">
        <v>0</v>
      </c>
      <c r="AG97" s="156">
        <f t="shared" si="11"/>
        <v>8501.48</v>
      </c>
      <c r="AH97">
        <v>1105.8800000000001</v>
      </c>
      <c r="AI97">
        <v>7395.6</v>
      </c>
      <c r="AJ97">
        <v>10309.58</v>
      </c>
      <c r="AK97" s="156">
        <v>0</v>
      </c>
      <c r="AL97">
        <v>10196.99</v>
      </c>
      <c r="AM97" s="156">
        <f t="shared" si="12"/>
        <v>112.59</v>
      </c>
      <c r="AN97">
        <v>112.59</v>
      </c>
      <c r="AO97">
        <v>0</v>
      </c>
      <c r="AP97" s="156">
        <f t="shared" si="13"/>
        <v>112.59</v>
      </c>
      <c r="AQ97">
        <v>0</v>
      </c>
      <c r="AR97">
        <v>112.59</v>
      </c>
      <c r="AS97">
        <v>0</v>
      </c>
      <c r="AT97" s="156">
        <v>0</v>
      </c>
      <c r="AU97" s="156">
        <v>0</v>
      </c>
      <c r="AV97" s="156">
        <f t="shared" si="14"/>
        <v>0</v>
      </c>
      <c r="AW97">
        <v>0</v>
      </c>
      <c r="AX97">
        <v>0</v>
      </c>
      <c r="AY97" s="156">
        <f t="shared" si="15"/>
        <v>0</v>
      </c>
      <c r="AZ97">
        <v>0</v>
      </c>
      <c r="BA97">
        <v>0</v>
      </c>
    </row>
    <row r="98" spans="1:53">
      <c r="A98">
        <v>115022</v>
      </c>
      <c r="B98" t="s">
        <v>290</v>
      </c>
      <c r="C98" t="s">
        <v>208</v>
      </c>
      <c r="D98">
        <v>12</v>
      </c>
      <c r="E98" t="s">
        <v>186</v>
      </c>
      <c r="F98" t="s">
        <v>291</v>
      </c>
      <c r="G98" t="s">
        <v>292</v>
      </c>
      <c r="H98">
        <v>4</v>
      </c>
      <c r="I98">
        <v>1</v>
      </c>
      <c r="J98">
        <v>1</v>
      </c>
      <c r="K98">
        <v>720</v>
      </c>
      <c r="L98">
        <v>9642.02</v>
      </c>
      <c r="M98">
        <v>32898.589999999997</v>
      </c>
      <c r="N98" s="156">
        <f t="shared" si="8"/>
        <v>0</v>
      </c>
      <c r="O98">
        <v>0</v>
      </c>
      <c r="P98">
        <v>0</v>
      </c>
      <c r="Q98" s="156">
        <f t="shared" si="9"/>
        <v>13908.19</v>
      </c>
      <c r="R98">
        <v>13908.19</v>
      </c>
      <c r="S98">
        <v>0</v>
      </c>
      <c r="T98" s="156">
        <v>7906.52</v>
      </c>
      <c r="U98" s="156">
        <f t="shared" si="10"/>
        <v>2436.4700000000003</v>
      </c>
      <c r="V98">
        <v>1873.14</v>
      </c>
      <c r="W98">
        <v>0</v>
      </c>
      <c r="X98">
        <v>0</v>
      </c>
      <c r="Y98">
        <v>152.65</v>
      </c>
      <c r="Z98">
        <v>0</v>
      </c>
      <c r="AA98">
        <v>0</v>
      </c>
      <c r="AB98">
        <v>0</v>
      </c>
      <c r="AC98" s="156">
        <v>6847.65</v>
      </c>
      <c r="AD98">
        <v>410.68</v>
      </c>
      <c r="AE98">
        <v>0</v>
      </c>
      <c r="AF98">
        <v>0</v>
      </c>
      <c r="AG98" s="156">
        <f t="shared" si="11"/>
        <v>11010.82</v>
      </c>
      <c r="AH98">
        <v>1799.92</v>
      </c>
      <c r="AI98">
        <v>9210.9</v>
      </c>
      <c r="AJ98">
        <v>0</v>
      </c>
      <c r="AK98" s="156">
        <v>0</v>
      </c>
      <c r="AL98">
        <v>0</v>
      </c>
      <c r="AM98" s="156">
        <f t="shared" si="12"/>
        <v>0</v>
      </c>
      <c r="AN98">
        <v>0</v>
      </c>
      <c r="AO98">
        <v>0</v>
      </c>
      <c r="AP98" s="156">
        <f t="shared" si="13"/>
        <v>0</v>
      </c>
      <c r="AQ98">
        <v>0</v>
      </c>
      <c r="AR98">
        <v>0</v>
      </c>
      <c r="AS98">
        <v>0</v>
      </c>
      <c r="AT98" s="156">
        <v>0</v>
      </c>
      <c r="AU98" s="156">
        <v>0</v>
      </c>
      <c r="AV98" s="156">
        <f t="shared" si="14"/>
        <v>0</v>
      </c>
      <c r="AW98">
        <v>0</v>
      </c>
      <c r="AX98">
        <v>0</v>
      </c>
      <c r="AY98" s="156">
        <f t="shared" si="15"/>
        <v>0</v>
      </c>
      <c r="AZ98">
        <v>0</v>
      </c>
      <c r="BA98">
        <v>0</v>
      </c>
    </row>
    <row r="99" spans="1:53">
      <c r="A99">
        <v>115141</v>
      </c>
      <c r="B99" t="s">
        <v>290</v>
      </c>
      <c r="C99" t="s">
        <v>208</v>
      </c>
      <c r="D99">
        <v>12</v>
      </c>
      <c r="E99" t="s">
        <v>186</v>
      </c>
      <c r="F99" t="s">
        <v>291</v>
      </c>
      <c r="G99" t="s">
        <v>292</v>
      </c>
      <c r="H99">
        <v>4</v>
      </c>
      <c r="I99">
        <v>1</v>
      </c>
      <c r="J99">
        <v>1</v>
      </c>
      <c r="K99">
        <v>780</v>
      </c>
      <c r="L99">
        <v>5809.25</v>
      </c>
      <c r="M99">
        <v>19821.150000000001</v>
      </c>
      <c r="N99" s="156">
        <f t="shared" si="8"/>
        <v>1461.24</v>
      </c>
      <c r="O99">
        <v>205.56</v>
      </c>
      <c r="P99">
        <v>1255.68</v>
      </c>
      <c r="Q99" s="156">
        <f t="shared" si="9"/>
        <v>8394.99</v>
      </c>
      <c r="R99">
        <v>8287.06</v>
      </c>
      <c r="S99">
        <v>107.93</v>
      </c>
      <c r="T99" s="156">
        <v>2901.68</v>
      </c>
      <c r="U99" s="156">
        <f t="shared" si="10"/>
        <v>5631.9</v>
      </c>
      <c r="V99">
        <v>2647.81</v>
      </c>
      <c r="W99">
        <v>0</v>
      </c>
      <c r="X99">
        <v>483.14</v>
      </c>
      <c r="Y99">
        <v>182.66</v>
      </c>
      <c r="Z99">
        <v>0</v>
      </c>
      <c r="AA99">
        <v>0</v>
      </c>
      <c r="AB99">
        <v>0</v>
      </c>
      <c r="AC99" s="156">
        <v>305.22000000000003</v>
      </c>
      <c r="AD99">
        <v>2318.29</v>
      </c>
      <c r="AE99">
        <v>0</v>
      </c>
      <c r="AF99">
        <v>0</v>
      </c>
      <c r="AG99" s="156">
        <f t="shared" si="11"/>
        <v>6901.52</v>
      </c>
      <c r="AH99">
        <v>1122.68</v>
      </c>
      <c r="AI99">
        <v>5778.84</v>
      </c>
      <c r="AJ99">
        <v>0</v>
      </c>
      <c r="AK99" s="156">
        <v>0</v>
      </c>
      <c r="AL99">
        <v>0</v>
      </c>
      <c r="AM99" s="156">
        <f t="shared" si="12"/>
        <v>0</v>
      </c>
      <c r="AN99">
        <v>0</v>
      </c>
      <c r="AO99">
        <v>0</v>
      </c>
      <c r="AP99" s="156">
        <f t="shared" si="13"/>
        <v>0</v>
      </c>
      <c r="AQ99">
        <v>0</v>
      </c>
      <c r="AR99">
        <v>0</v>
      </c>
      <c r="AS99">
        <v>0</v>
      </c>
      <c r="AT99" s="156">
        <v>0</v>
      </c>
      <c r="AU99" s="156">
        <v>0</v>
      </c>
      <c r="AV99" s="156">
        <f t="shared" si="14"/>
        <v>0</v>
      </c>
      <c r="AW99">
        <v>0</v>
      </c>
      <c r="AX99">
        <v>0</v>
      </c>
      <c r="AY99" s="156">
        <f t="shared" si="15"/>
        <v>0</v>
      </c>
      <c r="AZ99">
        <v>0</v>
      </c>
      <c r="BA99">
        <v>0</v>
      </c>
    </row>
    <row r="100" spans="1:53">
      <c r="A100">
        <v>115209</v>
      </c>
      <c r="B100" t="s">
        <v>290</v>
      </c>
      <c r="C100" t="s">
        <v>208</v>
      </c>
      <c r="D100">
        <v>12</v>
      </c>
      <c r="E100" t="s">
        <v>186</v>
      </c>
      <c r="F100" t="s">
        <v>291</v>
      </c>
      <c r="G100" t="s">
        <v>292</v>
      </c>
      <c r="H100">
        <v>4</v>
      </c>
      <c r="I100">
        <v>1</v>
      </c>
      <c r="J100">
        <v>1</v>
      </c>
      <c r="K100">
        <v>980</v>
      </c>
      <c r="L100">
        <v>14478.91</v>
      </c>
      <c r="M100">
        <v>49402.03</v>
      </c>
      <c r="N100" s="156">
        <f t="shared" si="8"/>
        <v>2370.12</v>
      </c>
      <c r="O100">
        <v>0</v>
      </c>
      <c r="P100">
        <v>2370.12</v>
      </c>
      <c r="Q100" s="156">
        <f t="shared" si="9"/>
        <v>14347.95</v>
      </c>
      <c r="R100">
        <v>14347.95</v>
      </c>
      <c r="S100">
        <v>0</v>
      </c>
      <c r="T100" s="156">
        <v>15190.59</v>
      </c>
      <c r="U100" s="156">
        <f t="shared" si="10"/>
        <v>9586.869999999999</v>
      </c>
      <c r="V100">
        <v>2463.7800000000002</v>
      </c>
      <c r="W100">
        <v>0</v>
      </c>
      <c r="X100">
        <v>1191.3499999999999</v>
      </c>
      <c r="Y100">
        <v>231.79</v>
      </c>
      <c r="Z100">
        <v>0</v>
      </c>
      <c r="AA100">
        <v>0</v>
      </c>
      <c r="AB100">
        <v>0</v>
      </c>
      <c r="AC100" s="156">
        <v>492.91</v>
      </c>
      <c r="AD100">
        <v>5699.95</v>
      </c>
      <c r="AE100">
        <v>0</v>
      </c>
      <c r="AF100">
        <v>0</v>
      </c>
      <c r="AG100" s="156">
        <f t="shared" si="11"/>
        <v>24813.94</v>
      </c>
      <c r="AH100">
        <v>7413.91</v>
      </c>
      <c r="AI100">
        <v>17400.03</v>
      </c>
      <c r="AJ100">
        <v>0</v>
      </c>
      <c r="AK100" s="156">
        <v>0</v>
      </c>
      <c r="AL100">
        <v>0</v>
      </c>
      <c r="AM100" s="156">
        <f t="shared" si="12"/>
        <v>0</v>
      </c>
      <c r="AN100">
        <v>0</v>
      </c>
      <c r="AO100">
        <v>0</v>
      </c>
      <c r="AP100" s="156">
        <f t="shared" si="13"/>
        <v>0</v>
      </c>
      <c r="AQ100">
        <v>0</v>
      </c>
      <c r="AR100">
        <v>0</v>
      </c>
      <c r="AS100">
        <v>0</v>
      </c>
      <c r="AT100" s="156">
        <v>0</v>
      </c>
      <c r="AU100" s="156">
        <v>0</v>
      </c>
      <c r="AV100" s="156">
        <f t="shared" si="14"/>
        <v>0</v>
      </c>
      <c r="AW100">
        <v>0</v>
      </c>
      <c r="AX100">
        <v>0</v>
      </c>
      <c r="AY100" s="156">
        <f t="shared" si="15"/>
        <v>0</v>
      </c>
      <c r="AZ100">
        <v>0</v>
      </c>
      <c r="BA100">
        <v>0</v>
      </c>
    </row>
    <row r="101" spans="1:53">
      <c r="A101">
        <v>115355</v>
      </c>
      <c r="B101" t="s">
        <v>290</v>
      </c>
      <c r="C101" t="s">
        <v>208</v>
      </c>
      <c r="D101">
        <v>12</v>
      </c>
      <c r="E101" t="s">
        <v>186</v>
      </c>
      <c r="F101" t="s">
        <v>291</v>
      </c>
      <c r="G101" t="s">
        <v>292</v>
      </c>
      <c r="H101">
        <v>4</v>
      </c>
      <c r="I101">
        <v>2</v>
      </c>
      <c r="J101">
        <v>0</v>
      </c>
      <c r="K101">
        <v>3600</v>
      </c>
      <c r="L101">
        <v>62029.98</v>
      </c>
      <c r="M101">
        <v>211646.28</v>
      </c>
      <c r="N101" s="156">
        <f t="shared" si="8"/>
        <v>59503.649999999994</v>
      </c>
      <c r="O101">
        <v>49729.7</v>
      </c>
      <c r="P101">
        <v>9773.9500000000007</v>
      </c>
      <c r="Q101" s="156">
        <f t="shared" si="9"/>
        <v>52583.920000000006</v>
      </c>
      <c r="R101">
        <v>51661.98</v>
      </c>
      <c r="S101">
        <v>921.94</v>
      </c>
      <c r="T101" s="156">
        <v>9777.4</v>
      </c>
      <c r="U101" s="156">
        <f t="shared" si="10"/>
        <v>18054.77</v>
      </c>
      <c r="V101">
        <v>12446.78</v>
      </c>
      <c r="W101">
        <v>0</v>
      </c>
      <c r="X101">
        <v>884.05</v>
      </c>
      <c r="Y101">
        <v>462.69</v>
      </c>
      <c r="Z101">
        <v>265.79000000000002</v>
      </c>
      <c r="AA101">
        <v>1890.38</v>
      </c>
      <c r="AB101">
        <v>615.39</v>
      </c>
      <c r="AC101" s="156">
        <v>13602.93</v>
      </c>
      <c r="AD101">
        <v>1489.69</v>
      </c>
      <c r="AE101">
        <v>0</v>
      </c>
      <c r="AF101">
        <v>0</v>
      </c>
      <c r="AG101" s="156">
        <f t="shared" si="11"/>
        <v>135478.81</v>
      </c>
      <c r="AH101">
        <v>47448.38</v>
      </c>
      <c r="AI101">
        <v>88030.43</v>
      </c>
      <c r="AJ101">
        <v>0</v>
      </c>
      <c r="AK101" s="156">
        <v>0</v>
      </c>
      <c r="AL101">
        <v>0</v>
      </c>
      <c r="AM101" s="156">
        <f t="shared" si="12"/>
        <v>0</v>
      </c>
      <c r="AN101">
        <v>0</v>
      </c>
      <c r="AO101">
        <v>0</v>
      </c>
      <c r="AP101" s="156">
        <f t="shared" si="13"/>
        <v>0</v>
      </c>
      <c r="AQ101">
        <v>0</v>
      </c>
      <c r="AR101">
        <v>0</v>
      </c>
      <c r="AS101">
        <v>0</v>
      </c>
      <c r="AT101" s="156">
        <v>0</v>
      </c>
      <c r="AU101" s="156">
        <v>0</v>
      </c>
      <c r="AV101" s="156">
        <f t="shared" si="14"/>
        <v>0</v>
      </c>
      <c r="AW101">
        <v>0</v>
      </c>
      <c r="AX101">
        <v>0</v>
      </c>
      <c r="AY101" s="156">
        <f t="shared" si="15"/>
        <v>0</v>
      </c>
      <c r="AZ101">
        <v>0</v>
      </c>
      <c r="BA101">
        <v>0</v>
      </c>
    </row>
    <row r="102" spans="1:53">
      <c r="A102">
        <v>115516</v>
      </c>
      <c r="B102" t="s">
        <v>290</v>
      </c>
      <c r="C102" t="s">
        <v>208</v>
      </c>
      <c r="D102">
        <v>12</v>
      </c>
      <c r="E102" t="s">
        <v>186</v>
      </c>
      <c r="F102" t="s">
        <v>291</v>
      </c>
      <c r="G102" t="s">
        <v>292</v>
      </c>
      <c r="H102">
        <v>4</v>
      </c>
      <c r="I102">
        <v>1</v>
      </c>
      <c r="J102">
        <v>1</v>
      </c>
      <c r="K102">
        <v>600</v>
      </c>
      <c r="L102">
        <v>16864.060000000001</v>
      </c>
      <c r="M102">
        <v>57540.17</v>
      </c>
      <c r="N102" s="156">
        <f t="shared" si="8"/>
        <v>2629.27</v>
      </c>
      <c r="O102">
        <v>0</v>
      </c>
      <c r="P102">
        <v>2629.27</v>
      </c>
      <c r="Q102" s="156">
        <f t="shared" si="9"/>
        <v>18222.28</v>
      </c>
      <c r="R102">
        <v>17980.439999999999</v>
      </c>
      <c r="S102">
        <v>241.84</v>
      </c>
      <c r="T102" s="156">
        <v>19314.36</v>
      </c>
      <c r="U102" s="156">
        <f t="shared" si="10"/>
        <v>12052.44</v>
      </c>
      <c r="V102">
        <v>8829.9500000000007</v>
      </c>
      <c r="W102">
        <v>0</v>
      </c>
      <c r="X102">
        <v>947.08</v>
      </c>
      <c r="Y102">
        <v>0</v>
      </c>
      <c r="Z102">
        <v>108.03</v>
      </c>
      <c r="AA102">
        <v>689.63</v>
      </c>
      <c r="AB102">
        <v>0</v>
      </c>
      <c r="AC102" s="156">
        <v>401.92</v>
      </c>
      <c r="AD102">
        <v>1477.75</v>
      </c>
      <c r="AE102">
        <v>0</v>
      </c>
      <c r="AF102">
        <v>0</v>
      </c>
      <c r="AG102" s="156">
        <f t="shared" si="11"/>
        <v>16334.23</v>
      </c>
      <c r="AH102">
        <v>4919.3500000000004</v>
      </c>
      <c r="AI102">
        <v>11414.88</v>
      </c>
      <c r="AJ102">
        <v>0</v>
      </c>
      <c r="AK102" s="156">
        <v>0</v>
      </c>
      <c r="AL102">
        <v>0</v>
      </c>
      <c r="AM102" s="156">
        <f t="shared" si="12"/>
        <v>0</v>
      </c>
      <c r="AN102">
        <v>0</v>
      </c>
      <c r="AO102">
        <v>0</v>
      </c>
      <c r="AP102" s="156">
        <f t="shared" si="13"/>
        <v>0</v>
      </c>
      <c r="AQ102">
        <v>0</v>
      </c>
      <c r="AR102">
        <v>0</v>
      </c>
      <c r="AS102">
        <v>0</v>
      </c>
      <c r="AT102" s="156">
        <v>0</v>
      </c>
      <c r="AU102" s="156">
        <v>0</v>
      </c>
      <c r="AV102" s="156">
        <f t="shared" si="14"/>
        <v>0</v>
      </c>
      <c r="AW102">
        <v>0</v>
      </c>
      <c r="AX102">
        <v>0</v>
      </c>
      <c r="AY102" s="156">
        <f t="shared" si="15"/>
        <v>0</v>
      </c>
      <c r="AZ102">
        <v>0</v>
      </c>
      <c r="BA102">
        <v>0</v>
      </c>
    </row>
    <row r="103" spans="1:53">
      <c r="A103">
        <v>115551</v>
      </c>
      <c r="B103" t="s">
        <v>290</v>
      </c>
      <c r="C103" t="s">
        <v>208</v>
      </c>
      <c r="D103">
        <v>12</v>
      </c>
      <c r="E103" t="s">
        <v>186</v>
      </c>
      <c r="F103" t="s">
        <v>291</v>
      </c>
      <c r="G103" t="s">
        <v>292</v>
      </c>
      <c r="H103">
        <v>5</v>
      </c>
      <c r="I103">
        <v>2</v>
      </c>
      <c r="J103">
        <v>1</v>
      </c>
      <c r="K103">
        <v>2700</v>
      </c>
      <c r="L103">
        <v>28909.18</v>
      </c>
      <c r="M103">
        <v>98638.13</v>
      </c>
      <c r="N103" s="156">
        <f t="shared" si="8"/>
        <v>25684.04</v>
      </c>
      <c r="O103">
        <v>21517.13</v>
      </c>
      <c r="P103">
        <v>4166.91</v>
      </c>
      <c r="Q103" s="156">
        <f t="shared" si="9"/>
        <v>36428.97</v>
      </c>
      <c r="R103">
        <v>33629.410000000003</v>
      </c>
      <c r="S103">
        <v>2799.56</v>
      </c>
      <c r="T103" s="156">
        <v>12417.21</v>
      </c>
      <c r="U103" s="156">
        <f t="shared" si="10"/>
        <v>14550.55</v>
      </c>
      <c r="V103">
        <v>4259.43</v>
      </c>
      <c r="W103">
        <v>1771.77</v>
      </c>
      <c r="X103">
        <v>1607.06</v>
      </c>
      <c r="Y103">
        <v>208.6</v>
      </c>
      <c r="Z103">
        <v>265.69</v>
      </c>
      <c r="AA103">
        <v>2249.8000000000002</v>
      </c>
      <c r="AB103">
        <v>828.98</v>
      </c>
      <c r="AC103" s="156">
        <v>486.9</v>
      </c>
      <c r="AD103">
        <v>3359.22</v>
      </c>
      <c r="AE103">
        <v>0</v>
      </c>
      <c r="AF103">
        <v>0</v>
      </c>
      <c r="AG103" s="156">
        <f t="shared" si="11"/>
        <v>32012.1</v>
      </c>
      <c r="AH103">
        <v>5197.1499999999996</v>
      </c>
      <c r="AI103">
        <v>26814.95</v>
      </c>
      <c r="AJ103">
        <v>0</v>
      </c>
      <c r="AK103" s="156">
        <v>0</v>
      </c>
      <c r="AL103">
        <v>0</v>
      </c>
      <c r="AM103" s="156">
        <f t="shared" si="12"/>
        <v>0</v>
      </c>
      <c r="AN103">
        <v>0</v>
      </c>
      <c r="AO103">
        <v>0</v>
      </c>
      <c r="AP103" s="156">
        <f t="shared" si="13"/>
        <v>0</v>
      </c>
      <c r="AQ103">
        <v>0</v>
      </c>
      <c r="AR103">
        <v>0</v>
      </c>
      <c r="AS103">
        <v>0</v>
      </c>
      <c r="AT103" s="156">
        <v>0</v>
      </c>
      <c r="AU103" s="156">
        <v>0</v>
      </c>
      <c r="AV103" s="156">
        <f t="shared" si="14"/>
        <v>0</v>
      </c>
      <c r="AW103">
        <v>0</v>
      </c>
      <c r="AX103">
        <v>0</v>
      </c>
      <c r="AY103" s="156">
        <f t="shared" si="15"/>
        <v>0</v>
      </c>
      <c r="AZ103">
        <v>0</v>
      </c>
      <c r="BA103">
        <v>0</v>
      </c>
    </row>
    <row r="104" spans="1:53">
      <c r="A104">
        <v>115655</v>
      </c>
      <c r="B104" t="s">
        <v>290</v>
      </c>
      <c r="C104" t="s">
        <v>208</v>
      </c>
      <c r="D104">
        <v>12</v>
      </c>
      <c r="E104" t="s">
        <v>186</v>
      </c>
      <c r="F104" t="s">
        <v>291</v>
      </c>
      <c r="G104" t="s">
        <v>292</v>
      </c>
      <c r="H104">
        <v>6</v>
      </c>
      <c r="I104">
        <v>1</v>
      </c>
      <c r="J104">
        <v>1</v>
      </c>
      <c r="K104">
        <v>1250</v>
      </c>
      <c r="L104">
        <v>9376.07</v>
      </c>
      <c r="M104">
        <v>31991.14</v>
      </c>
      <c r="N104" s="156">
        <f t="shared" si="8"/>
        <v>1082.8599999999999</v>
      </c>
      <c r="O104">
        <v>0</v>
      </c>
      <c r="P104">
        <v>1082.8599999999999</v>
      </c>
      <c r="Q104" s="156">
        <f t="shared" si="9"/>
        <v>11222.83</v>
      </c>
      <c r="R104">
        <v>11089.66</v>
      </c>
      <c r="S104">
        <v>133.16999999999999</v>
      </c>
      <c r="T104" s="156">
        <v>8500.68</v>
      </c>
      <c r="U104" s="156">
        <f t="shared" si="10"/>
        <v>7310.37</v>
      </c>
      <c r="V104">
        <v>5768.71</v>
      </c>
      <c r="W104">
        <v>0</v>
      </c>
      <c r="X104">
        <v>265.2</v>
      </c>
      <c r="Y104">
        <v>410.25</v>
      </c>
      <c r="Z104">
        <v>155.91999999999999</v>
      </c>
      <c r="AA104">
        <v>565.95000000000005</v>
      </c>
      <c r="AB104">
        <v>29.6</v>
      </c>
      <c r="AC104" s="156">
        <v>150.9</v>
      </c>
      <c r="AD104">
        <v>114.74</v>
      </c>
      <c r="AE104">
        <v>0</v>
      </c>
      <c r="AF104">
        <v>0</v>
      </c>
      <c r="AG104" s="156">
        <f t="shared" si="11"/>
        <v>10355.82</v>
      </c>
      <c r="AH104">
        <v>3723.62</v>
      </c>
      <c r="AI104">
        <v>6632.2</v>
      </c>
      <c r="AJ104">
        <v>0</v>
      </c>
      <c r="AK104" s="156">
        <v>0</v>
      </c>
      <c r="AL104">
        <v>0</v>
      </c>
      <c r="AM104" s="156">
        <f t="shared" si="12"/>
        <v>0</v>
      </c>
      <c r="AN104">
        <v>0</v>
      </c>
      <c r="AO104">
        <v>0</v>
      </c>
      <c r="AP104" s="156">
        <f t="shared" si="13"/>
        <v>0</v>
      </c>
      <c r="AQ104">
        <v>0</v>
      </c>
      <c r="AR104">
        <v>0</v>
      </c>
      <c r="AS104">
        <v>0</v>
      </c>
      <c r="AT104" s="156">
        <v>0</v>
      </c>
      <c r="AU104" s="156">
        <v>0</v>
      </c>
      <c r="AV104" s="156">
        <f t="shared" si="14"/>
        <v>0</v>
      </c>
      <c r="AW104">
        <v>0</v>
      </c>
      <c r="AX104">
        <v>0</v>
      </c>
      <c r="AY104" s="156">
        <f t="shared" si="15"/>
        <v>0</v>
      </c>
      <c r="AZ104">
        <v>0</v>
      </c>
      <c r="BA104">
        <v>0</v>
      </c>
    </row>
    <row r="105" spans="1:53">
      <c r="A105">
        <v>115786</v>
      </c>
      <c r="B105" t="s">
        <v>290</v>
      </c>
      <c r="C105" t="s">
        <v>208</v>
      </c>
      <c r="D105">
        <v>12</v>
      </c>
      <c r="E105" t="s">
        <v>186</v>
      </c>
      <c r="F105" t="s">
        <v>291</v>
      </c>
      <c r="G105" t="s">
        <v>292</v>
      </c>
      <c r="H105">
        <v>2</v>
      </c>
      <c r="I105">
        <v>2</v>
      </c>
      <c r="J105">
        <v>0</v>
      </c>
      <c r="K105">
        <v>1300</v>
      </c>
      <c r="L105">
        <v>15493.45</v>
      </c>
      <c r="M105">
        <v>52863.64</v>
      </c>
      <c r="N105" s="156">
        <f t="shared" si="8"/>
        <v>4576.2700000000004</v>
      </c>
      <c r="O105">
        <v>1651.6</v>
      </c>
      <c r="P105">
        <v>2924.67</v>
      </c>
      <c r="Q105" s="156">
        <f t="shared" si="9"/>
        <v>30210.02</v>
      </c>
      <c r="R105">
        <v>30094.15</v>
      </c>
      <c r="S105">
        <v>115.87</v>
      </c>
      <c r="T105" s="156">
        <v>5998.28</v>
      </c>
      <c r="U105" s="156">
        <f t="shared" si="10"/>
        <v>8615.42</v>
      </c>
      <c r="V105">
        <v>2320.6999999999998</v>
      </c>
      <c r="W105">
        <v>0</v>
      </c>
      <c r="X105">
        <v>754.85</v>
      </c>
      <c r="Y105">
        <v>181.59</v>
      </c>
      <c r="Z105">
        <v>168.35</v>
      </c>
      <c r="AA105">
        <v>2092.5100000000002</v>
      </c>
      <c r="AB105">
        <v>689.77</v>
      </c>
      <c r="AC105" s="156">
        <v>416.3</v>
      </c>
      <c r="AD105">
        <v>2407.65</v>
      </c>
      <c r="AE105">
        <v>0</v>
      </c>
      <c r="AF105">
        <v>0</v>
      </c>
      <c r="AG105" s="156">
        <f t="shared" si="11"/>
        <v>15830.35</v>
      </c>
      <c r="AH105">
        <v>3031.17</v>
      </c>
      <c r="AI105">
        <v>12799.18</v>
      </c>
      <c r="AJ105">
        <v>0</v>
      </c>
      <c r="AK105" s="156">
        <v>0</v>
      </c>
      <c r="AL105">
        <v>0</v>
      </c>
      <c r="AM105" s="156">
        <f t="shared" si="12"/>
        <v>0</v>
      </c>
      <c r="AN105">
        <v>0</v>
      </c>
      <c r="AO105">
        <v>0</v>
      </c>
      <c r="AP105" s="156">
        <f t="shared" si="13"/>
        <v>0</v>
      </c>
      <c r="AQ105">
        <v>0</v>
      </c>
      <c r="AR105">
        <v>0</v>
      </c>
      <c r="AS105">
        <v>0</v>
      </c>
      <c r="AT105" s="156">
        <v>0</v>
      </c>
      <c r="AU105" s="156">
        <v>0</v>
      </c>
      <c r="AV105" s="156">
        <f t="shared" si="14"/>
        <v>0</v>
      </c>
      <c r="AW105">
        <v>0</v>
      </c>
      <c r="AX105">
        <v>0</v>
      </c>
      <c r="AY105" s="156">
        <f t="shared" si="15"/>
        <v>0</v>
      </c>
      <c r="AZ105">
        <v>0</v>
      </c>
      <c r="BA105">
        <v>0</v>
      </c>
    </row>
    <row r="106" spans="1:53">
      <c r="A106">
        <v>116400</v>
      </c>
      <c r="B106" t="s">
        <v>290</v>
      </c>
      <c r="C106" t="s">
        <v>208</v>
      </c>
      <c r="D106">
        <v>12</v>
      </c>
      <c r="E106" t="s">
        <v>186</v>
      </c>
      <c r="F106" t="s">
        <v>291</v>
      </c>
      <c r="G106" t="s">
        <v>292</v>
      </c>
      <c r="H106">
        <v>3</v>
      </c>
      <c r="I106">
        <v>3</v>
      </c>
      <c r="J106">
        <v>0</v>
      </c>
      <c r="K106">
        <v>870</v>
      </c>
      <c r="L106">
        <v>13953.86</v>
      </c>
      <c r="M106">
        <v>47610.559999999998</v>
      </c>
      <c r="N106" s="156">
        <f t="shared" si="8"/>
        <v>4382.7</v>
      </c>
      <c r="O106">
        <v>1844.21</v>
      </c>
      <c r="P106">
        <v>2538.4899999999998</v>
      </c>
      <c r="Q106" s="156">
        <f t="shared" si="9"/>
        <v>17892.55</v>
      </c>
      <c r="R106">
        <v>17702.7</v>
      </c>
      <c r="S106">
        <v>189.85</v>
      </c>
      <c r="T106" s="156">
        <v>6172.25</v>
      </c>
      <c r="U106" s="156">
        <f t="shared" si="10"/>
        <v>10492.130000000001</v>
      </c>
      <c r="V106">
        <v>4509.47</v>
      </c>
      <c r="W106">
        <v>2060.62</v>
      </c>
      <c r="X106">
        <v>1052.68</v>
      </c>
      <c r="Y106">
        <v>146.68</v>
      </c>
      <c r="Z106">
        <v>255.88</v>
      </c>
      <c r="AA106">
        <v>2089.29</v>
      </c>
      <c r="AB106">
        <v>0</v>
      </c>
      <c r="AC106" s="156">
        <v>503.78</v>
      </c>
      <c r="AD106">
        <v>377.51</v>
      </c>
      <c r="AE106">
        <v>0</v>
      </c>
      <c r="AF106">
        <v>0</v>
      </c>
      <c r="AG106" s="156">
        <f t="shared" si="11"/>
        <v>25522.25</v>
      </c>
      <c r="AH106">
        <v>8140.32</v>
      </c>
      <c r="AI106">
        <v>17381.93</v>
      </c>
      <c r="AJ106">
        <v>0</v>
      </c>
      <c r="AK106" s="156">
        <v>0</v>
      </c>
      <c r="AL106">
        <v>0</v>
      </c>
      <c r="AM106" s="156">
        <f t="shared" si="12"/>
        <v>0</v>
      </c>
      <c r="AN106">
        <v>0</v>
      </c>
      <c r="AO106">
        <v>0</v>
      </c>
      <c r="AP106" s="156">
        <f t="shared" si="13"/>
        <v>0</v>
      </c>
      <c r="AQ106">
        <v>0</v>
      </c>
      <c r="AR106">
        <v>0</v>
      </c>
      <c r="AS106">
        <v>0</v>
      </c>
      <c r="AT106" s="156">
        <v>0</v>
      </c>
      <c r="AU106" s="156">
        <v>0</v>
      </c>
      <c r="AV106" s="156">
        <f t="shared" si="14"/>
        <v>0</v>
      </c>
      <c r="AW106">
        <v>0</v>
      </c>
      <c r="AX106">
        <v>0</v>
      </c>
      <c r="AY106" s="156">
        <f t="shared" si="15"/>
        <v>0</v>
      </c>
      <c r="AZ106">
        <v>0</v>
      </c>
      <c r="BA106">
        <v>0</v>
      </c>
    </row>
    <row r="107" spans="1:53">
      <c r="A107">
        <v>116403</v>
      </c>
      <c r="B107" t="s">
        <v>290</v>
      </c>
      <c r="C107" t="s">
        <v>208</v>
      </c>
      <c r="D107">
        <v>12</v>
      </c>
      <c r="E107" t="s">
        <v>186</v>
      </c>
      <c r="F107" t="s">
        <v>291</v>
      </c>
      <c r="G107" t="s">
        <v>292</v>
      </c>
      <c r="H107">
        <v>7</v>
      </c>
      <c r="I107">
        <v>2</v>
      </c>
      <c r="J107">
        <v>1</v>
      </c>
      <c r="K107">
        <v>4200</v>
      </c>
      <c r="L107">
        <v>34399</v>
      </c>
      <c r="M107">
        <v>117369.41</v>
      </c>
      <c r="N107" s="156">
        <f t="shared" si="8"/>
        <v>10833.93</v>
      </c>
      <c r="O107">
        <v>3045.81</v>
      </c>
      <c r="P107">
        <v>7788.12</v>
      </c>
      <c r="Q107" s="156">
        <f t="shared" si="9"/>
        <v>29517.460000000003</v>
      </c>
      <c r="R107">
        <v>26960.33</v>
      </c>
      <c r="S107">
        <v>2557.13</v>
      </c>
      <c r="T107" s="156">
        <v>5728.82</v>
      </c>
      <c r="U107" s="156">
        <f t="shared" si="10"/>
        <v>5952.1400000000012</v>
      </c>
      <c r="V107">
        <v>2342.5</v>
      </c>
      <c r="W107">
        <v>0</v>
      </c>
      <c r="X107">
        <v>451.69</v>
      </c>
      <c r="Y107">
        <v>297.5</v>
      </c>
      <c r="Z107">
        <v>88.01</v>
      </c>
      <c r="AA107">
        <v>1123.33</v>
      </c>
      <c r="AB107">
        <v>253.81</v>
      </c>
      <c r="AC107" s="156">
        <v>13050.06</v>
      </c>
      <c r="AD107">
        <v>1395.3</v>
      </c>
      <c r="AE107">
        <v>0</v>
      </c>
      <c r="AF107">
        <v>0</v>
      </c>
      <c r="AG107" s="156">
        <f t="shared" si="11"/>
        <v>102682.03</v>
      </c>
      <c r="AH107">
        <v>23390.080000000002</v>
      </c>
      <c r="AI107">
        <v>79291.95</v>
      </c>
      <c r="AJ107">
        <v>0</v>
      </c>
      <c r="AK107" s="156">
        <v>0</v>
      </c>
      <c r="AL107">
        <v>0</v>
      </c>
      <c r="AM107" s="156">
        <f t="shared" si="12"/>
        <v>0</v>
      </c>
      <c r="AN107">
        <v>0</v>
      </c>
      <c r="AO107">
        <v>0</v>
      </c>
      <c r="AP107" s="156">
        <f t="shared" si="13"/>
        <v>0</v>
      </c>
      <c r="AQ107">
        <v>0</v>
      </c>
      <c r="AR107">
        <v>0</v>
      </c>
      <c r="AS107">
        <v>0</v>
      </c>
      <c r="AT107" s="156">
        <v>0</v>
      </c>
      <c r="AU107" s="156">
        <v>0</v>
      </c>
      <c r="AV107" s="156">
        <f t="shared" si="14"/>
        <v>0</v>
      </c>
      <c r="AW107">
        <v>0</v>
      </c>
      <c r="AX107">
        <v>0</v>
      </c>
      <c r="AY107" s="156">
        <f t="shared" si="15"/>
        <v>0</v>
      </c>
      <c r="AZ107">
        <v>0</v>
      </c>
      <c r="BA107">
        <v>0</v>
      </c>
    </row>
    <row r="108" spans="1:53">
      <c r="A108">
        <v>117039</v>
      </c>
      <c r="B108" t="s">
        <v>290</v>
      </c>
      <c r="C108" t="s">
        <v>208</v>
      </c>
      <c r="D108">
        <v>12</v>
      </c>
      <c r="E108" t="s">
        <v>186</v>
      </c>
      <c r="F108" t="s">
        <v>291</v>
      </c>
      <c r="G108" t="s">
        <v>292</v>
      </c>
      <c r="H108">
        <v>4</v>
      </c>
      <c r="I108">
        <v>1</v>
      </c>
      <c r="J108">
        <v>0</v>
      </c>
      <c r="K108">
        <v>1100</v>
      </c>
      <c r="L108">
        <v>11060.37</v>
      </c>
      <c r="M108">
        <v>37737.97</v>
      </c>
      <c r="N108" s="156">
        <f t="shared" si="8"/>
        <v>0</v>
      </c>
      <c r="O108">
        <v>0</v>
      </c>
      <c r="P108">
        <v>0</v>
      </c>
      <c r="Q108" s="156">
        <f t="shared" si="9"/>
        <v>14978.53</v>
      </c>
      <c r="R108">
        <v>14978.53</v>
      </c>
      <c r="S108">
        <v>0</v>
      </c>
      <c r="T108" s="156">
        <v>0</v>
      </c>
      <c r="U108" s="156">
        <f t="shared" si="10"/>
        <v>14282.46</v>
      </c>
      <c r="V108">
        <v>2100.14</v>
      </c>
      <c r="W108">
        <v>0</v>
      </c>
      <c r="X108">
        <v>322.06</v>
      </c>
      <c r="Y108">
        <v>555.11</v>
      </c>
      <c r="Z108">
        <v>0</v>
      </c>
      <c r="AA108">
        <v>0</v>
      </c>
      <c r="AB108">
        <v>371.1</v>
      </c>
      <c r="AC108" s="156">
        <v>1982.31</v>
      </c>
      <c r="AD108">
        <v>3366.43</v>
      </c>
      <c r="AE108">
        <v>7567.62</v>
      </c>
      <c r="AF108">
        <v>0</v>
      </c>
      <c r="AG108" s="156">
        <f t="shared" si="11"/>
        <v>27154.059999999998</v>
      </c>
      <c r="AH108">
        <v>6494.71</v>
      </c>
      <c r="AI108">
        <v>20659.349999999999</v>
      </c>
      <c r="AJ108">
        <v>6235.54</v>
      </c>
      <c r="AK108" s="156">
        <v>0</v>
      </c>
      <c r="AL108">
        <v>6235.54</v>
      </c>
      <c r="AM108" s="156">
        <f t="shared" si="12"/>
        <v>0</v>
      </c>
      <c r="AN108">
        <v>0</v>
      </c>
      <c r="AO108">
        <v>0</v>
      </c>
      <c r="AP108" s="156">
        <f t="shared" si="13"/>
        <v>0</v>
      </c>
      <c r="AQ108">
        <v>0</v>
      </c>
      <c r="AR108">
        <v>0</v>
      </c>
      <c r="AS108">
        <v>0</v>
      </c>
      <c r="AT108" s="156">
        <v>0</v>
      </c>
      <c r="AU108" s="156">
        <v>0</v>
      </c>
      <c r="AV108" s="156">
        <f t="shared" si="14"/>
        <v>0</v>
      </c>
      <c r="AW108">
        <v>0</v>
      </c>
      <c r="AX108">
        <v>0</v>
      </c>
      <c r="AY108" s="156">
        <f t="shared" si="15"/>
        <v>0</v>
      </c>
      <c r="AZ108">
        <v>0</v>
      </c>
      <c r="BA108">
        <v>0</v>
      </c>
    </row>
    <row r="109" spans="1:53">
      <c r="A109">
        <v>117307</v>
      </c>
      <c r="B109" t="s">
        <v>290</v>
      </c>
      <c r="C109" t="s">
        <v>208</v>
      </c>
      <c r="D109">
        <v>12</v>
      </c>
      <c r="E109" t="s">
        <v>186</v>
      </c>
      <c r="F109" t="s">
        <v>291</v>
      </c>
      <c r="G109" t="s">
        <v>292</v>
      </c>
      <c r="H109">
        <v>3</v>
      </c>
      <c r="I109">
        <v>3</v>
      </c>
      <c r="J109">
        <v>0</v>
      </c>
      <c r="K109">
        <v>2400</v>
      </c>
      <c r="L109">
        <v>27218.67</v>
      </c>
      <c r="M109">
        <v>92870.11</v>
      </c>
      <c r="N109" s="156">
        <f t="shared" si="8"/>
        <v>16263.720000000001</v>
      </c>
      <c r="O109">
        <v>8162.42</v>
      </c>
      <c r="P109">
        <v>8101.3</v>
      </c>
      <c r="Q109" s="156">
        <f t="shared" si="9"/>
        <v>39786.86</v>
      </c>
      <c r="R109">
        <v>37081.230000000003</v>
      </c>
      <c r="S109">
        <v>2705.63</v>
      </c>
      <c r="T109" s="156">
        <v>6021.95</v>
      </c>
      <c r="U109" s="156">
        <f t="shared" si="10"/>
        <v>16355.740000000002</v>
      </c>
      <c r="V109">
        <v>10981.78</v>
      </c>
      <c r="W109">
        <v>0</v>
      </c>
      <c r="X109">
        <v>1553.28</v>
      </c>
      <c r="Y109">
        <v>715.07</v>
      </c>
      <c r="Z109">
        <v>147.85</v>
      </c>
      <c r="AA109">
        <v>1703.04</v>
      </c>
      <c r="AB109">
        <v>246.36</v>
      </c>
      <c r="AC109" s="156">
        <v>6461.53</v>
      </c>
      <c r="AD109">
        <v>1008.36</v>
      </c>
      <c r="AE109">
        <v>0</v>
      </c>
      <c r="AF109">
        <v>0</v>
      </c>
      <c r="AG109" s="156">
        <f t="shared" si="11"/>
        <v>37932.86</v>
      </c>
      <c r="AH109">
        <v>7310.13</v>
      </c>
      <c r="AI109">
        <v>30622.73</v>
      </c>
      <c r="AJ109">
        <v>0</v>
      </c>
      <c r="AK109" s="156">
        <v>0</v>
      </c>
      <c r="AL109">
        <v>0</v>
      </c>
      <c r="AM109" s="156">
        <f t="shared" si="12"/>
        <v>0</v>
      </c>
      <c r="AN109">
        <v>0</v>
      </c>
      <c r="AO109">
        <v>0</v>
      </c>
      <c r="AP109" s="156">
        <f t="shared" si="13"/>
        <v>0</v>
      </c>
      <c r="AQ109">
        <v>0</v>
      </c>
      <c r="AR109">
        <v>0</v>
      </c>
      <c r="AS109">
        <v>0</v>
      </c>
      <c r="AT109" s="156">
        <v>0</v>
      </c>
      <c r="AU109" s="156">
        <v>0</v>
      </c>
      <c r="AV109" s="156">
        <f t="shared" si="14"/>
        <v>0</v>
      </c>
      <c r="AW109">
        <v>0</v>
      </c>
      <c r="AX109">
        <v>0</v>
      </c>
      <c r="AY109" s="156">
        <f t="shared" si="15"/>
        <v>0</v>
      </c>
      <c r="AZ109">
        <v>0</v>
      </c>
      <c r="BA109">
        <v>0</v>
      </c>
    </row>
    <row r="110" spans="1:53">
      <c r="A110">
        <v>117368</v>
      </c>
      <c r="B110" t="s">
        <v>290</v>
      </c>
      <c r="C110" t="s">
        <v>208</v>
      </c>
      <c r="D110">
        <v>12</v>
      </c>
      <c r="E110" t="s">
        <v>186</v>
      </c>
      <c r="F110" t="s">
        <v>291</v>
      </c>
      <c r="G110" t="s">
        <v>292</v>
      </c>
      <c r="H110">
        <v>4</v>
      </c>
      <c r="I110">
        <v>1</v>
      </c>
      <c r="J110">
        <v>1</v>
      </c>
      <c r="K110">
        <v>1050</v>
      </c>
      <c r="L110">
        <v>8793.8799999999992</v>
      </c>
      <c r="M110">
        <v>30004.74</v>
      </c>
      <c r="N110" s="156">
        <f t="shared" si="8"/>
        <v>2695.7200000000003</v>
      </c>
      <c r="O110">
        <v>1038</v>
      </c>
      <c r="P110">
        <v>1657.72</v>
      </c>
      <c r="Q110" s="156">
        <f t="shared" si="9"/>
        <v>14144.89</v>
      </c>
      <c r="R110">
        <v>12564.02</v>
      </c>
      <c r="S110">
        <v>1580.87</v>
      </c>
      <c r="T110" s="156">
        <v>4500.59</v>
      </c>
      <c r="U110" s="156">
        <f t="shared" si="10"/>
        <v>5021.9800000000005</v>
      </c>
      <c r="V110">
        <v>1850.16</v>
      </c>
      <c r="W110">
        <v>0</v>
      </c>
      <c r="X110">
        <v>259.89</v>
      </c>
      <c r="Y110">
        <v>519.16</v>
      </c>
      <c r="Z110">
        <v>152.78</v>
      </c>
      <c r="AA110">
        <v>1085.21</v>
      </c>
      <c r="AB110">
        <v>29.29</v>
      </c>
      <c r="AC110" s="156">
        <v>928.25</v>
      </c>
      <c r="AD110">
        <v>1125.49</v>
      </c>
      <c r="AE110">
        <v>0</v>
      </c>
      <c r="AF110">
        <v>0</v>
      </c>
      <c r="AG110" s="156">
        <f t="shared" si="11"/>
        <v>12749.55</v>
      </c>
      <c r="AH110">
        <v>2697.33</v>
      </c>
      <c r="AI110">
        <v>10052.219999999999</v>
      </c>
      <c r="AJ110">
        <v>0</v>
      </c>
      <c r="AK110" s="156">
        <v>0</v>
      </c>
      <c r="AL110">
        <v>0</v>
      </c>
      <c r="AM110" s="156">
        <f t="shared" si="12"/>
        <v>0</v>
      </c>
      <c r="AN110">
        <v>0</v>
      </c>
      <c r="AO110">
        <v>0</v>
      </c>
      <c r="AP110" s="156">
        <f t="shared" si="13"/>
        <v>0</v>
      </c>
      <c r="AQ110">
        <v>0</v>
      </c>
      <c r="AR110">
        <v>0</v>
      </c>
      <c r="AS110">
        <v>0</v>
      </c>
      <c r="AT110" s="156">
        <v>0</v>
      </c>
      <c r="AU110" s="156">
        <v>0</v>
      </c>
      <c r="AV110" s="156">
        <f t="shared" si="14"/>
        <v>0</v>
      </c>
      <c r="AW110">
        <v>0</v>
      </c>
      <c r="AX110">
        <v>0</v>
      </c>
      <c r="AY110" s="156">
        <f t="shared" si="15"/>
        <v>0</v>
      </c>
      <c r="AZ110">
        <v>0</v>
      </c>
      <c r="BA110">
        <v>0</v>
      </c>
    </row>
    <row r="111" spans="1:53">
      <c r="A111">
        <v>117438</v>
      </c>
      <c r="B111" t="s">
        <v>290</v>
      </c>
      <c r="C111" t="s">
        <v>208</v>
      </c>
      <c r="D111">
        <v>12</v>
      </c>
      <c r="E111" t="s">
        <v>186</v>
      </c>
      <c r="F111" t="s">
        <v>291</v>
      </c>
      <c r="G111" t="s">
        <v>292</v>
      </c>
      <c r="H111">
        <v>4</v>
      </c>
      <c r="I111">
        <v>1</v>
      </c>
      <c r="J111">
        <v>1</v>
      </c>
      <c r="K111">
        <v>1350</v>
      </c>
      <c r="L111">
        <v>6840.43</v>
      </c>
      <c r="M111">
        <v>23339.56</v>
      </c>
      <c r="N111" s="156">
        <f t="shared" si="8"/>
        <v>3032.69</v>
      </c>
      <c r="O111">
        <v>1972.52</v>
      </c>
      <c r="P111">
        <v>1060.17</v>
      </c>
      <c r="Q111" s="156">
        <f t="shared" si="9"/>
        <v>6773.93</v>
      </c>
      <c r="R111">
        <v>6721.18</v>
      </c>
      <c r="S111">
        <v>52.75</v>
      </c>
      <c r="T111" s="156">
        <v>3195.83</v>
      </c>
      <c r="U111" s="156">
        <f t="shared" si="10"/>
        <v>7301.8099999999995</v>
      </c>
      <c r="V111">
        <v>2454.21</v>
      </c>
      <c r="W111">
        <v>0</v>
      </c>
      <c r="X111">
        <v>668</v>
      </c>
      <c r="Y111">
        <v>89.12</v>
      </c>
      <c r="Z111">
        <v>185.62</v>
      </c>
      <c r="AA111">
        <v>1453.87</v>
      </c>
      <c r="AB111">
        <v>495.37</v>
      </c>
      <c r="AC111" s="156">
        <v>690.48</v>
      </c>
      <c r="AD111">
        <v>1955.62</v>
      </c>
      <c r="AE111">
        <v>0</v>
      </c>
      <c r="AF111">
        <v>0</v>
      </c>
      <c r="AG111" s="156">
        <f t="shared" si="11"/>
        <v>11311.27</v>
      </c>
      <c r="AH111">
        <v>2314.79</v>
      </c>
      <c r="AI111">
        <v>8996.48</v>
      </c>
      <c r="AJ111">
        <v>0</v>
      </c>
      <c r="AK111" s="156">
        <v>0</v>
      </c>
      <c r="AL111">
        <v>0</v>
      </c>
      <c r="AM111" s="156">
        <f t="shared" si="12"/>
        <v>0</v>
      </c>
      <c r="AN111">
        <v>0</v>
      </c>
      <c r="AO111">
        <v>0</v>
      </c>
      <c r="AP111" s="156">
        <f t="shared" si="13"/>
        <v>0</v>
      </c>
      <c r="AQ111">
        <v>0</v>
      </c>
      <c r="AR111">
        <v>0</v>
      </c>
      <c r="AS111">
        <v>0</v>
      </c>
      <c r="AT111" s="156">
        <v>0</v>
      </c>
      <c r="AU111" s="156">
        <v>0</v>
      </c>
      <c r="AV111" s="156">
        <f t="shared" si="14"/>
        <v>0</v>
      </c>
      <c r="AW111">
        <v>0</v>
      </c>
      <c r="AX111">
        <v>0</v>
      </c>
      <c r="AY111" s="156">
        <f t="shared" si="15"/>
        <v>0</v>
      </c>
      <c r="AZ111">
        <v>0</v>
      </c>
      <c r="BA111">
        <v>0</v>
      </c>
    </row>
    <row r="112" spans="1:53">
      <c r="A112">
        <v>117569</v>
      </c>
      <c r="B112" t="s">
        <v>290</v>
      </c>
      <c r="C112" t="s">
        <v>208</v>
      </c>
      <c r="D112">
        <v>12</v>
      </c>
      <c r="E112" t="s">
        <v>186</v>
      </c>
      <c r="F112" t="s">
        <v>291</v>
      </c>
      <c r="G112" t="s">
        <v>292</v>
      </c>
      <c r="H112">
        <v>3</v>
      </c>
      <c r="I112">
        <v>1</v>
      </c>
      <c r="J112">
        <v>1</v>
      </c>
      <c r="K112">
        <v>1800</v>
      </c>
      <c r="L112">
        <v>13686.74</v>
      </c>
      <c r="M112">
        <v>46699.15</v>
      </c>
      <c r="N112" s="156">
        <f t="shared" si="8"/>
        <v>5932.04</v>
      </c>
      <c r="O112">
        <v>1153.8699999999999</v>
      </c>
      <c r="P112">
        <v>4778.17</v>
      </c>
      <c r="Q112" s="156">
        <f t="shared" si="9"/>
        <v>25345.1</v>
      </c>
      <c r="R112">
        <v>24777.34</v>
      </c>
      <c r="S112">
        <v>567.76</v>
      </c>
      <c r="T112" s="156">
        <v>4545.63</v>
      </c>
      <c r="U112" s="156">
        <f t="shared" si="10"/>
        <v>4976.6400000000003</v>
      </c>
      <c r="V112">
        <v>1488.44</v>
      </c>
      <c r="W112">
        <v>0</v>
      </c>
      <c r="X112">
        <v>677.41</v>
      </c>
      <c r="Y112">
        <v>625.82000000000005</v>
      </c>
      <c r="Z112">
        <v>104.23</v>
      </c>
      <c r="AA112">
        <v>548.91999999999996</v>
      </c>
      <c r="AB112">
        <v>132.61000000000001</v>
      </c>
      <c r="AC112" s="156">
        <v>4347.53</v>
      </c>
      <c r="AD112">
        <v>1399.21</v>
      </c>
      <c r="AE112">
        <v>0</v>
      </c>
      <c r="AF112">
        <v>0</v>
      </c>
      <c r="AG112" s="156">
        <f t="shared" si="11"/>
        <v>16266.550000000001</v>
      </c>
      <c r="AH112">
        <v>1532.93</v>
      </c>
      <c r="AI112">
        <v>14733.62</v>
      </c>
      <c r="AJ112">
        <v>0</v>
      </c>
      <c r="AK112" s="156">
        <v>0</v>
      </c>
      <c r="AL112">
        <v>0</v>
      </c>
      <c r="AM112" s="156">
        <f t="shared" si="12"/>
        <v>0</v>
      </c>
      <c r="AN112">
        <v>0</v>
      </c>
      <c r="AO112">
        <v>0</v>
      </c>
      <c r="AP112" s="156">
        <f t="shared" si="13"/>
        <v>0</v>
      </c>
      <c r="AQ112">
        <v>0</v>
      </c>
      <c r="AR112">
        <v>0</v>
      </c>
      <c r="AS112">
        <v>0</v>
      </c>
      <c r="AT112" s="156">
        <v>0</v>
      </c>
      <c r="AU112" s="156">
        <v>0</v>
      </c>
      <c r="AV112" s="156">
        <f t="shared" si="14"/>
        <v>0</v>
      </c>
      <c r="AW112">
        <v>0</v>
      </c>
      <c r="AX112">
        <v>0</v>
      </c>
      <c r="AY112" s="156">
        <f t="shared" si="15"/>
        <v>0</v>
      </c>
      <c r="AZ112">
        <v>0</v>
      </c>
      <c r="BA112">
        <v>0</v>
      </c>
    </row>
    <row r="113" spans="1:53">
      <c r="A113">
        <v>117575</v>
      </c>
      <c r="B113" t="s">
        <v>290</v>
      </c>
      <c r="C113" t="s">
        <v>208</v>
      </c>
      <c r="D113">
        <v>12</v>
      </c>
      <c r="E113" t="s">
        <v>186</v>
      </c>
      <c r="F113" t="s">
        <v>291</v>
      </c>
      <c r="G113" t="s">
        <v>292</v>
      </c>
      <c r="H113">
        <v>4</v>
      </c>
      <c r="I113">
        <v>2</v>
      </c>
      <c r="J113">
        <v>1</v>
      </c>
      <c r="K113">
        <v>1550</v>
      </c>
      <c r="L113">
        <v>25815.51</v>
      </c>
      <c r="M113">
        <v>88082.53</v>
      </c>
      <c r="N113" s="156">
        <f t="shared" si="8"/>
        <v>4319.46</v>
      </c>
      <c r="O113">
        <v>0</v>
      </c>
      <c r="P113">
        <v>4319.46</v>
      </c>
      <c r="Q113" s="156">
        <f t="shared" si="9"/>
        <v>43342.51</v>
      </c>
      <c r="R113">
        <v>43096.91</v>
      </c>
      <c r="S113">
        <v>245.6</v>
      </c>
      <c r="T113" s="156">
        <v>12848.24</v>
      </c>
      <c r="U113" s="156">
        <f t="shared" si="10"/>
        <v>6159.6100000000006</v>
      </c>
      <c r="V113">
        <v>2557.4499999999998</v>
      </c>
      <c r="W113">
        <v>0</v>
      </c>
      <c r="X113">
        <v>374.07</v>
      </c>
      <c r="Y113">
        <v>231.24</v>
      </c>
      <c r="Z113">
        <v>164.7</v>
      </c>
      <c r="AA113">
        <v>1173.03</v>
      </c>
      <c r="AB113">
        <v>0</v>
      </c>
      <c r="AC113" s="156">
        <v>176.65</v>
      </c>
      <c r="AD113">
        <v>1195.1400000000001</v>
      </c>
      <c r="AE113">
        <v>420.14</v>
      </c>
      <c r="AF113">
        <v>43.84</v>
      </c>
      <c r="AG113" s="156">
        <f t="shared" si="11"/>
        <v>34691.370000000003</v>
      </c>
      <c r="AH113">
        <v>5111.4399999999996</v>
      </c>
      <c r="AI113">
        <v>29579.93</v>
      </c>
      <c r="AJ113">
        <v>0</v>
      </c>
      <c r="AK113" s="156">
        <v>0</v>
      </c>
      <c r="AL113">
        <v>0</v>
      </c>
      <c r="AM113" s="156">
        <f t="shared" si="12"/>
        <v>0</v>
      </c>
      <c r="AN113">
        <v>0</v>
      </c>
      <c r="AO113">
        <v>0</v>
      </c>
      <c r="AP113" s="156">
        <f t="shared" si="13"/>
        <v>0</v>
      </c>
      <c r="AQ113">
        <v>0</v>
      </c>
      <c r="AR113">
        <v>0</v>
      </c>
      <c r="AS113">
        <v>0</v>
      </c>
      <c r="AT113" s="156">
        <v>0</v>
      </c>
      <c r="AU113" s="156">
        <v>0</v>
      </c>
      <c r="AV113" s="156">
        <f t="shared" si="14"/>
        <v>0</v>
      </c>
      <c r="AW113">
        <v>0</v>
      </c>
      <c r="AX113">
        <v>0</v>
      </c>
      <c r="AY113" s="156">
        <f t="shared" si="15"/>
        <v>0</v>
      </c>
      <c r="AZ113">
        <v>0</v>
      </c>
      <c r="BA113">
        <v>0</v>
      </c>
    </row>
    <row r="114" spans="1:53">
      <c r="A114">
        <v>117659</v>
      </c>
      <c r="B114" t="s">
        <v>290</v>
      </c>
      <c r="C114" t="s">
        <v>208</v>
      </c>
      <c r="D114">
        <v>12</v>
      </c>
      <c r="E114" t="s">
        <v>186</v>
      </c>
      <c r="F114" t="s">
        <v>291</v>
      </c>
      <c r="G114" t="s">
        <v>292</v>
      </c>
      <c r="H114">
        <v>5</v>
      </c>
      <c r="I114">
        <v>1</v>
      </c>
      <c r="J114">
        <v>0</v>
      </c>
      <c r="K114">
        <v>1530</v>
      </c>
      <c r="L114">
        <v>25984.29</v>
      </c>
      <c r="M114">
        <v>88658.41</v>
      </c>
      <c r="N114" s="156">
        <f t="shared" si="8"/>
        <v>4228.82</v>
      </c>
      <c r="O114">
        <v>0</v>
      </c>
      <c r="P114">
        <v>4228.82</v>
      </c>
      <c r="Q114" s="156">
        <f t="shared" si="9"/>
        <v>45314.95</v>
      </c>
      <c r="R114">
        <v>42644.06</v>
      </c>
      <c r="S114">
        <v>2670.89</v>
      </c>
      <c r="T114" s="156">
        <v>22795.7</v>
      </c>
      <c r="U114" s="156">
        <f t="shared" si="10"/>
        <v>4515.53</v>
      </c>
      <c r="V114">
        <v>2583.23</v>
      </c>
      <c r="W114">
        <v>0</v>
      </c>
      <c r="X114">
        <v>110.66</v>
      </c>
      <c r="Y114">
        <v>142.94999999999999</v>
      </c>
      <c r="Z114">
        <v>104.47</v>
      </c>
      <c r="AA114">
        <v>682.73</v>
      </c>
      <c r="AB114">
        <v>31.41</v>
      </c>
      <c r="AC114" s="156">
        <v>2059.0500000000002</v>
      </c>
      <c r="AD114">
        <v>860.08</v>
      </c>
      <c r="AE114">
        <v>0</v>
      </c>
      <c r="AF114">
        <v>0</v>
      </c>
      <c r="AG114" s="156">
        <f t="shared" si="11"/>
        <v>30379.269999999997</v>
      </c>
      <c r="AH114">
        <v>9744.1</v>
      </c>
      <c r="AI114">
        <v>20635.169999999998</v>
      </c>
      <c r="AJ114">
        <v>0</v>
      </c>
      <c r="AK114" s="156">
        <v>0</v>
      </c>
      <c r="AL114">
        <v>0</v>
      </c>
      <c r="AM114" s="156">
        <f t="shared" si="12"/>
        <v>0</v>
      </c>
      <c r="AN114">
        <v>0</v>
      </c>
      <c r="AO114">
        <v>0</v>
      </c>
      <c r="AP114" s="156">
        <f t="shared" si="13"/>
        <v>0</v>
      </c>
      <c r="AQ114">
        <v>0</v>
      </c>
      <c r="AR114">
        <v>0</v>
      </c>
      <c r="AS114">
        <v>0</v>
      </c>
      <c r="AT114" s="156">
        <v>0</v>
      </c>
      <c r="AU114" s="156">
        <v>0</v>
      </c>
      <c r="AV114" s="156">
        <f t="shared" si="14"/>
        <v>0</v>
      </c>
      <c r="AW114">
        <v>0</v>
      </c>
      <c r="AX114">
        <v>0</v>
      </c>
      <c r="AY114" s="156">
        <f t="shared" si="15"/>
        <v>0</v>
      </c>
      <c r="AZ114">
        <v>0</v>
      </c>
      <c r="BA114">
        <v>0</v>
      </c>
    </row>
    <row r="115" spans="1:53">
      <c r="A115">
        <v>117788</v>
      </c>
      <c r="B115" t="s">
        <v>290</v>
      </c>
      <c r="C115" t="s">
        <v>208</v>
      </c>
      <c r="D115">
        <v>12</v>
      </c>
      <c r="E115" t="s">
        <v>186</v>
      </c>
      <c r="F115" t="s">
        <v>291</v>
      </c>
      <c r="G115" t="s">
        <v>292</v>
      </c>
      <c r="H115">
        <v>3</v>
      </c>
      <c r="I115">
        <v>1</v>
      </c>
      <c r="J115">
        <v>1</v>
      </c>
      <c r="K115">
        <v>500</v>
      </c>
      <c r="L115">
        <v>1448.18</v>
      </c>
      <c r="M115">
        <v>4941.2</v>
      </c>
      <c r="N115" s="156">
        <f t="shared" si="8"/>
        <v>241.47</v>
      </c>
      <c r="O115">
        <v>0</v>
      </c>
      <c r="P115">
        <v>241.47</v>
      </c>
      <c r="Q115" s="156">
        <f t="shared" si="9"/>
        <v>1737.56</v>
      </c>
      <c r="R115">
        <v>1664.46</v>
      </c>
      <c r="S115">
        <v>73.099999999999994</v>
      </c>
      <c r="T115" s="156">
        <v>719.39</v>
      </c>
      <c r="U115" s="156">
        <f t="shared" si="10"/>
        <v>1418.79</v>
      </c>
      <c r="V115">
        <v>749.8</v>
      </c>
      <c r="W115">
        <v>0</v>
      </c>
      <c r="X115">
        <v>0</v>
      </c>
      <c r="Y115">
        <v>201.13</v>
      </c>
      <c r="Z115">
        <v>0</v>
      </c>
      <c r="AA115">
        <v>0</v>
      </c>
      <c r="AB115">
        <v>0</v>
      </c>
      <c r="AC115" s="156">
        <v>104.84</v>
      </c>
      <c r="AD115">
        <v>467.86</v>
      </c>
      <c r="AE115">
        <v>0</v>
      </c>
      <c r="AF115">
        <v>0</v>
      </c>
      <c r="AG115" s="156">
        <f t="shared" si="11"/>
        <v>2527.15</v>
      </c>
      <c r="AH115">
        <v>719.38</v>
      </c>
      <c r="AI115">
        <v>1807.77</v>
      </c>
      <c r="AJ115">
        <v>169.23</v>
      </c>
      <c r="AK115" s="156">
        <v>0</v>
      </c>
      <c r="AL115">
        <v>0</v>
      </c>
      <c r="AM115" s="156">
        <f t="shared" si="12"/>
        <v>169.23</v>
      </c>
      <c r="AN115">
        <v>169.23</v>
      </c>
      <c r="AO115">
        <v>0</v>
      </c>
      <c r="AP115" s="156">
        <f t="shared" si="13"/>
        <v>169.23</v>
      </c>
      <c r="AQ115">
        <v>0</v>
      </c>
      <c r="AR115">
        <v>169.23</v>
      </c>
      <c r="AS115">
        <v>0</v>
      </c>
      <c r="AT115" s="156">
        <v>0</v>
      </c>
      <c r="AU115" s="156">
        <v>0</v>
      </c>
      <c r="AV115" s="156">
        <f t="shared" si="14"/>
        <v>0</v>
      </c>
      <c r="AW115">
        <v>0</v>
      </c>
      <c r="AX115">
        <v>0</v>
      </c>
      <c r="AY115" s="156">
        <f t="shared" si="15"/>
        <v>0</v>
      </c>
      <c r="AZ115">
        <v>0</v>
      </c>
      <c r="BA115">
        <v>0</v>
      </c>
    </row>
    <row r="116" spans="1:53">
      <c r="A116">
        <v>117994</v>
      </c>
      <c r="B116" t="s">
        <v>290</v>
      </c>
      <c r="C116" t="s">
        <v>208</v>
      </c>
      <c r="D116">
        <v>12</v>
      </c>
      <c r="E116" t="s">
        <v>186</v>
      </c>
      <c r="F116" t="s">
        <v>291</v>
      </c>
      <c r="G116" t="s">
        <v>292</v>
      </c>
      <c r="H116">
        <v>5</v>
      </c>
      <c r="I116">
        <v>2</v>
      </c>
      <c r="J116">
        <v>0</v>
      </c>
      <c r="K116">
        <v>1470</v>
      </c>
      <c r="L116">
        <v>11348.08</v>
      </c>
      <c r="M116">
        <v>38719.65</v>
      </c>
      <c r="N116" s="156">
        <f t="shared" si="8"/>
        <v>3987.39</v>
      </c>
      <c r="O116">
        <v>0</v>
      </c>
      <c r="P116">
        <v>3987.39</v>
      </c>
      <c r="Q116" s="156">
        <f t="shared" si="9"/>
        <v>24131.07</v>
      </c>
      <c r="R116">
        <v>23015.119999999999</v>
      </c>
      <c r="S116">
        <v>1115.95</v>
      </c>
      <c r="T116" s="156">
        <v>3219.2</v>
      </c>
      <c r="U116" s="156">
        <f t="shared" si="10"/>
        <v>5553.25</v>
      </c>
      <c r="V116">
        <v>2849.86</v>
      </c>
      <c r="W116">
        <v>0</v>
      </c>
      <c r="X116">
        <v>481.84</v>
      </c>
      <c r="Y116">
        <v>744.87</v>
      </c>
      <c r="Z116">
        <v>106.97</v>
      </c>
      <c r="AA116">
        <v>549.67999999999995</v>
      </c>
      <c r="AB116">
        <v>0</v>
      </c>
      <c r="AC116" s="156">
        <v>658.69</v>
      </c>
      <c r="AD116">
        <v>820.03</v>
      </c>
      <c r="AE116">
        <v>0</v>
      </c>
      <c r="AF116">
        <v>0</v>
      </c>
      <c r="AG116" s="156">
        <f t="shared" si="11"/>
        <v>10806.300000000001</v>
      </c>
      <c r="AH116">
        <v>1170.44</v>
      </c>
      <c r="AI116">
        <v>9635.86</v>
      </c>
      <c r="AJ116">
        <v>0</v>
      </c>
      <c r="AK116" s="156">
        <v>0</v>
      </c>
      <c r="AL116">
        <v>0</v>
      </c>
      <c r="AM116" s="156">
        <f t="shared" si="12"/>
        <v>0</v>
      </c>
      <c r="AN116">
        <v>0</v>
      </c>
      <c r="AO116">
        <v>0</v>
      </c>
      <c r="AP116" s="156">
        <f t="shared" si="13"/>
        <v>0</v>
      </c>
      <c r="AQ116">
        <v>0</v>
      </c>
      <c r="AR116">
        <v>0</v>
      </c>
      <c r="AS116">
        <v>0</v>
      </c>
      <c r="AT116" s="156">
        <v>0</v>
      </c>
      <c r="AU116" s="156">
        <v>0</v>
      </c>
      <c r="AV116" s="156">
        <f t="shared" si="14"/>
        <v>0</v>
      </c>
      <c r="AW116">
        <v>0</v>
      </c>
      <c r="AX116">
        <v>0</v>
      </c>
      <c r="AY116" s="156">
        <f t="shared" si="15"/>
        <v>0</v>
      </c>
      <c r="AZ116">
        <v>0</v>
      </c>
      <c r="BA116">
        <v>0</v>
      </c>
    </row>
    <row r="117" spans="1:53">
      <c r="A117">
        <v>118004</v>
      </c>
      <c r="B117" t="s">
        <v>290</v>
      </c>
      <c r="C117" t="s">
        <v>208</v>
      </c>
      <c r="D117">
        <v>12</v>
      </c>
      <c r="E117" t="s">
        <v>186</v>
      </c>
      <c r="F117" t="s">
        <v>291</v>
      </c>
      <c r="G117" t="s">
        <v>292</v>
      </c>
      <c r="H117">
        <v>4</v>
      </c>
      <c r="I117">
        <v>1</v>
      </c>
      <c r="J117">
        <v>1</v>
      </c>
      <c r="K117">
        <v>1240</v>
      </c>
      <c r="L117">
        <v>9810.2800000000007</v>
      </c>
      <c r="M117">
        <v>33472.660000000003</v>
      </c>
      <c r="N117" s="156">
        <f t="shared" si="8"/>
        <v>3436.61</v>
      </c>
      <c r="O117">
        <v>1270.17</v>
      </c>
      <c r="P117">
        <v>2166.44</v>
      </c>
      <c r="Q117" s="156">
        <f t="shared" si="9"/>
        <v>12577.23</v>
      </c>
      <c r="R117">
        <v>12475.23</v>
      </c>
      <c r="S117">
        <v>102</v>
      </c>
      <c r="T117" s="156">
        <v>5065.83</v>
      </c>
      <c r="U117" s="156">
        <f t="shared" si="10"/>
        <v>5847.4400000000005</v>
      </c>
      <c r="V117">
        <v>1727.66</v>
      </c>
      <c r="W117">
        <v>0</v>
      </c>
      <c r="X117">
        <v>1348.76</v>
      </c>
      <c r="Y117">
        <v>621.87</v>
      </c>
      <c r="Z117">
        <v>0</v>
      </c>
      <c r="AA117">
        <v>0</v>
      </c>
      <c r="AB117">
        <v>458.73</v>
      </c>
      <c r="AC117" s="156">
        <v>4290.8999999999996</v>
      </c>
      <c r="AD117">
        <v>1690.42</v>
      </c>
      <c r="AE117">
        <v>0</v>
      </c>
      <c r="AF117">
        <v>0</v>
      </c>
      <c r="AG117" s="156">
        <f t="shared" si="11"/>
        <v>15169.369999999999</v>
      </c>
      <c r="AH117">
        <v>2235.3200000000002</v>
      </c>
      <c r="AI117">
        <v>12934.05</v>
      </c>
      <c r="AJ117">
        <v>0</v>
      </c>
      <c r="AK117" s="156">
        <v>0</v>
      </c>
      <c r="AL117">
        <v>0</v>
      </c>
      <c r="AM117" s="156">
        <f t="shared" si="12"/>
        <v>0</v>
      </c>
      <c r="AN117">
        <v>0</v>
      </c>
      <c r="AO117">
        <v>0</v>
      </c>
      <c r="AP117" s="156">
        <f t="shared" si="13"/>
        <v>0</v>
      </c>
      <c r="AQ117">
        <v>0</v>
      </c>
      <c r="AR117">
        <v>0</v>
      </c>
      <c r="AS117">
        <v>0</v>
      </c>
      <c r="AT117" s="156">
        <v>0</v>
      </c>
      <c r="AU117" s="156">
        <v>0</v>
      </c>
      <c r="AV117" s="156">
        <f t="shared" si="14"/>
        <v>0</v>
      </c>
      <c r="AW117">
        <v>0</v>
      </c>
      <c r="AX117">
        <v>0</v>
      </c>
      <c r="AY117" s="156">
        <f t="shared" si="15"/>
        <v>0</v>
      </c>
      <c r="AZ117">
        <v>0</v>
      </c>
      <c r="BA117">
        <v>0</v>
      </c>
    </row>
    <row r="118" spans="1:53">
      <c r="A118">
        <v>118032</v>
      </c>
      <c r="B118" t="s">
        <v>290</v>
      </c>
      <c r="C118" t="s">
        <v>208</v>
      </c>
      <c r="D118">
        <v>12</v>
      </c>
      <c r="E118" t="s">
        <v>186</v>
      </c>
      <c r="F118" t="s">
        <v>291</v>
      </c>
      <c r="G118" t="s">
        <v>292</v>
      </c>
      <c r="H118">
        <v>9</v>
      </c>
      <c r="I118">
        <v>2</v>
      </c>
      <c r="J118">
        <v>1</v>
      </c>
      <c r="K118">
        <v>700</v>
      </c>
      <c r="L118">
        <v>9828.81</v>
      </c>
      <c r="M118">
        <v>33535.910000000003</v>
      </c>
      <c r="N118" s="156">
        <f t="shared" si="8"/>
        <v>651.65</v>
      </c>
      <c r="O118">
        <v>0</v>
      </c>
      <c r="P118">
        <v>651.65</v>
      </c>
      <c r="Q118" s="156">
        <f t="shared" si="9"/>
        <v>8340.98</v>
      </c>
      <c r="R118">
        <v>7562.61</v>
      </c>
      <c r="S118">
        <v>778.37</v>
      </c>
      <c r="T118" s="156">
        <v>11655.96</v>
      </c>
      <c r="U118" s="156">
        <f t="shared" si="10"/>
        <v>3485.04</v>
      </c>
      <c r="V118">
        <v>1388.17</v>
      </c>
      <c r="W118">
        <v>0</v>
      </c>
      <c r="X118">
        <v>336.45</v>
      </c>
      <c r="Y118">
        <v>231.97</v>
      </c>
      <c r="Z118">
        <v>0</v>
      </c>
      <c r="AA118">
        <v>0</v>
      </c>
      <c r="AB118">
        <v>0</v>
      </c>
      <c r="AC118" s="156">
        <v>3358.67</v>
      </c>
      <c r="AD118">
        <v>1528.45</v>
      </c>
      <c r="AE118">
        <v>0</v>
      </c>
      <c r="AF118">
        <v>0</v>
      </c>
      <c r="AG118" s="156">
        <f t="shared" si="11"/>
        <v>18972.97</v>
      </c>
      <c r="AH118">
        <v>6043.7</v>
      </c>
      <c r="AI118">
        <v>12929.27</v>
      </c>
      <c r="AJ118">
        <v>0</v>
      </c>
      <c r="AK118" s="156">
        <v>0</v>
      </c>
      <c r="AL118">
        <v>0</v>
      </c>
      <c r="AM118" s="156">
        <f t="shared" si="12"/>
        <v>0</v>
      </c>
      <c r="AN118">
        <v>0</v>
      </c>
      <c r="AO118">
        <v>0</v>
      </c>
      <c r="AP118" s="156">
        <f t="shared" si="13"/>
        <v>0</v>
      </c>
      <c r="AQ118">
        <v>0</v>
      </c>
      <c r="AR118">
        <v>0</v>
      </c>
      <c r="AS118">
        <v>0</v>
      </c>
      <c r="AT118" s="156">
        <v>0</v>
      </c>
      <c r="AU118" s="156">
        <v>0</v>
      </c>
      <c r="AV118" s="156">
        <f t="shared" si="14"/>
        <v>0</v>
      </c>
      <c r="AW118">
        <v>0</v>
      </c>
      <c r="AX118">
        <v>0</v>
      </c>
      <c r="AY118" s="156">
        <f t="shared" si="15"/>
        <v>0</v>
      </c>
      <c r="AZ118">
        <v>0</v>
      </c>
      <c r="BA118">
        <v>0</v>
      </c>
    </row>
    <row r="119" spans="1:53">
      <c r="A119">
        <v>118052</v>
      </c>
      <c r="B119" t="s">
        <v>290</v>
      </c>
      <c r="C119" t="s">
        <v>208</v>
      </c>
      <c r="D119">
        <v>12</v>
      </c>
      <c r="E119" t="s">
        <v>186</v>
      </c>
      <c r="F119" t="s">
        <v>291</v>
      </c>
      <c r="G119" t="s">
        <v>292</v>
      </c>
      <c r="H119">
        <v>7</v>
      </c>
      <c r="I119">
        <v>1</v>
      </c>
      <c r="J119">
        <v>1</v>
      </c>
      <c r="K119">
        <v>1200</v>
      </c>
      <c r="L119">
        <v>16413.77</v>
      </c>
      <c r="M119">
        <v>56003.78</v>
      </c>
      <c r="N119" s="156">
        <f t="shared" si="8"/>
        <v>3851.59</v>
      </c>
      <c r="O119">
        <v>0</v>
      </c>
      <c r="P119">
        <v>3851.59</v>
      </c>
      <c r="Q119" s="156">
        <f t="shared" si="9"/>
        <v>28156.97</v>
      </c>
      <c r="R119">
        <v>27986.639999999999</v>
      </c>
      <c r="S119">
        <v>170.33</v>
      </c>
      <c r="T119" s="156">
        <v>8345.2800000000007</v>
      </c>
      <c r="U119" s="156">
        <f t="shared" si="10"/>
        <v>9629.08</v>
      </c>
      <c r="V119">
        <v>1799.47</v>
      </c>
      <c r="W119">
        <v>0</v>
      </c>
      <c r="X119">
        <v>736.52</v>
      </c>
      <c r="Y119">
        <v>233.89</v>
      </c>
      <c r="Z119">
        <v>431.99</v>
      </c>
      <c r="AA119">
        <v>4052.02</v>
      </c>
      <c r="AB119">
        <v>658.52</v>
      </c>
      <c r="AC119" s="156">
        <v>2692.66</v>
      </c>
      <c r="AD119">
        <v>1716.67</v>
      </c>
      <c r="AE119">
        <v>0</v>
      </c>
      <c r="AF119">
        <v>0</v>
      </c>
      <c r="AG119" s="156">
        <f t="shared" si="11"/>
        <v>21201.55</v>
      </c>
      <c r="AH119">
        <v>3328.68</v>
      </c>
      <c r="AI119">
        <v>17872.87</v>
      </c>
      <c r="AJ119">
        <v>0</v>
      </c>
      <c r="AK119" s="156">
        <v>0</v>
      </c>
      <c r="AL119">
        <v>0</v>
      </c>
      <c r="AM119" s="156">
        <f t="shared" si="12"/>
        <v>0</v>
      </c>
      <c r="AN119">
        <v>0</v>
      </c>
      <c r="AO119">
        <v>0</v>
      </c>
      <c r="AP119" s="156">
        <f t="shared" si="13"/>
        <v>0</v>
      </c>
      <c r="AQ119">
        <v>0</v>
      </c>
      <c r="AR119">
        <v>0</v>
      </c>
      <c r="AS119">
        <v>0</v>
      </c>
      <c r="AT119" s="156">
        <v>0</v>
      </c>
      <c r="AU119" s="156">
        <v>0</v>
      </c>
      <c r="AV119" s="156">
        <f t="shared" si="14"/>
        <v>0</v>
      </c>
      <c r="AW119">
        <v>0</v>
      </c>
      <c r="AX119">
        <v>0</v>
      </c>
      <c r="AY119" s="156">
        <f t="shared" si="15"/>
        <v>0</v>
      </c>
      <c r="AZ119">
        <v>0</v>
      </c>
      <c r="BA119">
        <v>0</v>
      </c>
    </row>
    <row r="120" spans="1:53">
      <c r="N120" s="156">
        <f t="shared" si="8"/>
        <v>0</v>
      </c>
      <c r="Q120" s="156">
        <f t="shared" si="9"/>
        <v>0</v>
      </c>
      <c r="U120" s="156">
        <f t="shared" si="10"/>
        <v>0</v>
      </c>
      <c r="AG120" s="156">
        <f t="shared" si="11"/>
        <v>0</v>
      </c>
      <c r="AM120" s="156">
        <f t="shared" si="12"/>
        <v>0</v>
      </c>
      <c r="AP120" s="156">
        <f t="shared" si="13"/>
        <v>0</v>
      </c>
      <c r="AV120" s="156">
        <f t="shared" si="14"/>
        <v>0</v>
      </c>
      <c r="AY120" s="156">
        <f t="shared" si="15"/>
        <v>0</v>
      </c>
    </row>
    <row r="121" spans="1:53">
      <c r="N121" s="156">
        <f t="shared" si="8"/>
        <v>0</v>
      </c>
      <c r="Q121" s="156">
        <f t="shared" si="9"/>
        <v>0</v>
      </c>
      <c r="U121" s="156">
        <f t="shared" si="10"/>
        <v>0</v>
      </c>
      <c r="AG121" s="156">
        <f t="shared" si="11"/>
        <v>0</v>
      </c>
      <c r="AM121" s="156">
        <f t="shared" si="12"/>
        <v>0</v>
      </c>
      <c r="AP121" s="156">
        <f t="shared" si="13"/>
        <v>0</v>
      </c>
      <c r="AV121" s="156">
        <f t="shared" si="14"/>
        <v>0</v>
      </c>
      <c r="AY121" s="156">
        <f t="shared" si="15"/>
        <v>0</v>
      </c>
    </row>
    <row r="122" spans="1:53">
      <c r="N122" s="156">
        <f t="shared" si="8"/>
        <v>0</v>
      </c>
      <c r="Q122" s="156">
        <f t="shared" si="9"/>
        <v>0</v>
      </c>
      <c r="U122" s="156">
        <f t="shared" si="10"/>
        <v>0</v>
      </c>
      <c r="AG122" s="156">
        <f t="shared" si="11"/>
        <v>0</v>
      </c>
      <c r="AM122" s="156">
        <f t="shared" si="12"/>
        <v>0</v>
      </c>
      <c r="AP122" s="156">
        <f t="shared" si="13"/>
        <v>0</v>
      </c>
      <c r="AV122" s="156">
        <f t="shared" si="14"/>
        <v>0</v>
      </c>
      <c r="AY122" s="156">
        <f t="shared" si="15"/>
        <v>0</v>
      </c>
    </row>
    <row r="123" spans="1:53">
      <c r="N123" s="156">
        <f t="shared" si="8"/>
        <v>0</v>
      </c>
      <c r="Q123" s="156">
        <f t="shared" si="9"/>
        <v>0</v>
      </c>
      <c r="U123" s="156">
        <f t="shared" si="10"/>
        <v>0</v>
      </c>
      <c r="AG123" s="156">
        <f t="shared" si="11"/>
        <v>0</v>
      </c>
      <c r="AM123" s="156">
        <f t="shared" si="12"/>
        <v>0</v>
      </c>
      <c r="AP123" s="156">
        <f t="shared" si="13"/>
        <v>0</v>
      </c>
      <c r="AV123" s="156">
        <f t="shared" si="14"/>
        <v>0</v>
      </c>
      <c r="AY123" s="156">
        <f t="shared" si="15"/>
        <v>0</v>
      </c>
    </row>
    <row r="124" spans="1:53">
      <c r="N124" s="156">
        <f t="shared" si="8"/>
        <v>0</v>
      </c>
      <c r="Q124" s="156">
        <f t="shared" si="9"/>
        <v>0</v>
      </c>
      <c r="U124" s="156">
        <f t="shared" si="10"/>
        <v>0</v>
      </c>
      <c r="AG124" s="156">
        <f t="shared" si="11"/>
        <v>0</v>
      </c>
      <c r="AM124" s="156">
        <f t="shared" si="12"/>
        <v>0</v>
      </c>
      <c r="AP124" s="156">
        <f t="shared" si="13"/>
        <v>0</v>
      </c>
      <c r="AV124" s="156">
        <f t="shared" si="14"/>
        <v>0</v>
      </c>
      <c r="AY124" s="156">
        <f t="shared" si="15"/>
        <v>0</v>
      </c>
    </row>
    <row r="125" spans="1:53">
      <c r="N125" s="156">
        <f t="shared" si="8"/>
        <v>0</v>
      </c>
      <c r="Q125" s="156">
        <f t="shared" si="9"/>
        <v>0</v>
      </c>
      <c r="U125" s="156">
        <f t="shared" si="10"/>
        <v>0</v>
      </c>
      <c r="AG125" s="156">
        <f t="shared" si="11"/>
        <v>0</v>
      </c>
      <c r="AM125" s="156">
        <f t="shared" si="12"/>
        <v>0</v>
      </c>
      <c r="AP125" s="156">
        <f t="shared" si="13"/>
        <v>0</v>
      </c>
      <c r="AV125" s="156">
        <f t="shared" si="14"/>
        <v>0</v>
      </c>
      <c r="AY125" s="156">
        <f t="shared" si="15"/>
        <v>0</v>
      </c>
    </row>
    <row r="126" spans="1:53">
      <c r="N126" s="156">
        <f t="shared" si="8"/>
        <v>0</v>
      </c>
      <c r="Q126" s="156">
        <f t="shared" si="9"/>
        <v>0</v>
      </c>
      <c r="U126" s="156">
        <f t="shared" si="10"/>
        <v>0</v>
      </c>
      <c r="AG126" s="156">
        <f t="shared" si="11"/>
        <v>0</v>
      </c>
      <c r="AM126" s="156">
        <f t="shared" si="12"/>
        <v>0</v>
      </c>
      <c r="AP126" s="156">
        <f t="shared" si="13"/>
        <v>0</v>
      </c>
      <c r="AV126" s="156">
        <f t="shared" si="14"/>
        <v>0</v>
      </c>
      <c r="AY126" s="156">
        <f t="shared" si="15"/>
        <v>0</v>
      </c>
    </row>
    <row r="127" spans="1:53">
      <c r="N127" s="156">
        <f t="shared" si="8"/>
        <v>0</v>
      </c>
      <c r="Q127" s="156">
        <f t="shared" si="9"/>
        <v>0</v>
      </c>
      <c r="U127" s="156">
        <f t="shared" si="10"/>
        <v>0</v>
      </c>
      <c r="AG127" s="156">
        <f t="shared" si="11"/>
        <v>0</v>
      </c>
      <c r="AM127" s="156">
        <f t="shared" si="12"/>
        <v>0</v>
      </c>
      <c r="AP127" s="156">
        <f t="shared" si="13"/>
        <v>0</v>
      </c>
      <c r="AV127" s="156">
        <f t="shared" si="14"/>
        <v>0</v>
      </c>
      <c r="AY127" s="156">
        <f t="shared" si="15"/>
        <v>0</v>
      </c>
    </row>
    <row r="128" spans="1:53">
      <c r="N128" s="156">
        <f t="shared" si="8"/>
        <v>0</v>
      </c>
      <c r="Q128" s="156">
        <f t="shared" si="9"/>
        <v>0</v>
      </c>
      <c r="U128" s="156">
        <f t="shared" si="10"/>
        <v>0</v>
      </c>
      <c r="AG128" s="156">
        <f t="shared" si="11"/>
        <v>0</v>
      </c>
      <c r="AM128" s="156">
        <f t="shared" si="12"/>
        <v>0</v>
      </c>
      <c r="AP128" s="156">
        <f t="shared" si="13"/>
        <v>0</v>
      </c>
      <c r="AV128" s="156">
        <f t="shared" si="14"/>
        <v>0</v>
      </c>
      <c r="AY128" s="156">
        <f t="shared" si="15"/>
        <v>0</v>
      </c>
    </row>
    <row r="129" spans="14:51">
      <c r="N129" s="156">
        <f t="shared" si="8"/>
        <v>0</v>
      </c>
      <c r="Q129" s="156">
        <f t="shared" si="9"/>
        <v>0</v>
      </c>
      <c r="U129" s="156">
        <f t="shared" si="10"/>
        <v>0</v>
      </c>
      <c r="AG129" s="156">
        <f t="shared" si="11"/>
        <v>0</v>
      </c>
      <c r="AM129" s="156">
        <f t="shared" si="12"/>
        <v>0</v>
      </c>
      <c r="AP129" s="156">
        <f t="shared" si="13"/>
        <v>0</v>
      </c>
      <c r="AV129" s="156">
        <f t="shared" si="14"/>
        <v>0</v>
      </c>
      <c r="AY129" s="156">
        <f t="shared" si="15"/>
        <v>0</v>
      </c>
    </row>
    <row r="130" spans="14:51">
      <c r="N130" s="156">
        <f t="shared" si="8"/>
        <v>0</v>
      </c>
      <c r="Q130" s="156">
        <f t="shared" si="9"/>
        <v>0</v>
      </c>
      <c r="U130" s="156">
        <f t="shared" si="10"/>
        <v>0</v>
      </c>
      <c r="AG130" s="156">
        <f t="shared" si="11"/>
        <v>0</v>
      </c>
      <c r="AM130" s="156">
        <f t="shared" si="12"/>
        <v>0</v>
      </c>
      <c r="AP130" s="156">
        <f t="shared" si="13"/>
        <v>0</v>
      </c>
      <c r="AV130" s="156">
        <f t="shared" si="14"/>
        <v>0</v>
      </c>
      <c r="AY130" s="156">
        <f t="shared" si="15"/>
        <v>0</v>
      </c>
    </row>
    <row r="131" spans="14:51">
      <c r="N131" s="156">
        <f t="shared" si="8"/>
        <v>0</v>
      </c>
      <c r="Q131" s="156">
        <f t="shared" si="9"/>
        <v>0</v>
      </c>
      <c r="U131" s="156">
        <f t="shared" si="10"/>
        <v>0</v>
      </c>
      <c r="AG131" s="156">
        <f t="shared" si="11"/>
        <v>0</v>
      </c>
      <c r="AM131" s="156">
        <f t="shared" si="12"/>
        <v>0</v>
      </c>
      <c r="AP131" s="156">
        <f t="shared" si="13"/>
        <v>0</v>
      </c>
      <c r="AV131" s="156">
        <f t="shared" si="14"/>
        <v>0</v>
      </c>
      <c r="AY131" s="156">
        <f t="shared" si="15"/>
        <v>0</v>
      </c>
    </row>
    <row r="132" spans="14:51">
      <c r="N132" s="156">
        <f t="shared" ref="N132:N195" si="16">SUM(O132:P132)</f>
        <v>0</v>
      </c>
      <c r="Q132" s="156">
        <f t="shared" ref="Q132:Q195" si="17">SUM(R132:S132)</f>
        <v>0</v>
      </c>
      <c r="U132" s="156">
        <f t="shared" ref="U132:U195" si="18">SUM(V132:AB132,AD132:AF132)</f>
        <v>0</v>
      </c>
      <c r="AG132" s="156">
        <f t="shared" ref="AG132:AG195" si="19">SUM(AH132:AI132)</f>
        <v>0</v>
      </c>
      <c r="AM132" s="156">
        <f t="shared" ref="AM132:AM195" si="20">SUM(AN132:AO132)</f>
        <v>0</v>
      </c>
      <c r="AP132" s="156">
        <f t="shared" ref="AP132:AP195" si="21">SUM(AQ132:AR132)</f>
        <v>0</v>
      </c>
      <c r="AV132" s="156">
        <f t="shared" ref="AV132:AV195" si="22">SUM(AW132:AX132)</f>
        <v>0</v>
      </c>
      <c r="AY132" s="156">
        <f t="shared" ref="AY132:AY195" si="23">SUM(AZ132:BA132)</f>
        <v>0</v>
      </c>
    </row>
    <row r="133" spans="14:51">
      <c r="N133" s="156">
        <f t="shared" si="16"/>
        <v>0</v>
      </c>
      <c r="Q133" s="156">
        <f t="shared" si="17"/>
        <v>0</v>
      </c>
      <c r="U133" s="156">
        <f t="shared" si="18"/>
        <v>0</v>
      </c>
      <c r="AG133" s="156">
        <f t="shared" si="19"/>
        <v>0</v>
      </c>
      <c r="AM133" s="156">
        <f t="shared" si="20"/>
        <v>0</v>
      </c>
      <c r="AP133" s="156">
        <f t="shared" si="21"/>
        <v>0</v>
      </c>
      <c r="AV133" s="156">
        <f t="shared" si="22"/>
        <v>0</v>
      </c>
      <c r="AY133" s="156">
        <f t="shared" si="23"/>
        <v>0</v>
      </c>
    </row>
    <row r="134" spans="14:51">
      <c r="N134" s="156">
        <f t="shared" si="16"/>
        <v>0</v>
      </c>
      <c r="Q134" s="156">
        <f t="shared" si="17"/>
        <v>0</v>
      </c>
      <c r="U134" s="156">
        <f t="shared" si="18"/>
        <v>0</v>
      </c>
      <c r="AG134" s="156">
        <f t="shared" si="19"/>
        <v>0</v>
      </c>
      <c r="AM134" s="156">
        <f t="shared" si="20"/>
        <v>0</v>
      </c>
      <c r="AP134" s="156">
        <f t="shared" si="21"/>
        <v>0</v>
      </c>
      <c r="AV134" s="156">
        <f t="shared" si="22"/>
        <v>0</v>
      </c>
      <c r="AY134" s="156">
        <f t="shared" si="23"/>
        <v>0</v>
      </c>
    </row>
    <row r="135" spans="14:51">
      <c r="N135" s="156">
        <f t="shared" si="16"/>
        <v>0</v>
      </c>
      <c r="Q135" s="156">
        <f t="shared" si="17"/>
        <v>0</v>
      </c>
      <c r="U135" s="156">
        <f t="shared" si="18"/>
        <v>0</v>
      </c>
      <c r="AG135" s="156">
        <f t="shared" si="19"/>
        <v>0</v>
      </c>
      <c r="AM135" s="156">
        <f t="shared" si="20"/>
        <v>0</v>
      </c>
      <c r="AP135" s="156">
        <f t="shared" si="21"/>
        <v>0</v>
      </c>
      <c r="AV135" s="156">
        <f t="shared" si="22"/>
        <v>0</v>
      </c>
      <c r="AY135" s="156">
        <f t="shared" si="23"/>
        <v>0</v>
      </c>
    </row>
    <row r="136" spans="14:51">
      <c r="N136" s="156">
        <f t="shared" si="16"/>
        <v>0</v>
      </c>
      <c r="Q136" s="156">
        <f t="shared" si="17"/>
        <v>0</v>
      </c>
      <c r="U136" s="156">
        <f t="shared" si="18"/>
        <v>0</v>
      </c>
      <c r="AG136" s="156">
        <f t="shared" si="19"/>
        <v>0</v>
      </c>
      <c r="AM136" s="156">
        <f t="shared" si="20"/>
        <v>0</v>
      </c>
      <c r="AP136" s="156">
        <f t="shared" si="21"/>
        <v>0</v>
      </c>
      <c r="AV136" s="156">
        <f t="shared" si="22"/>
        <v>0</v>
      </c>
      <c r="AY136" s="156">
        <f t="shared" si="23"/>
        <v>0</v>
      </c>
    </row>
    <row r="137" spans="14:51">
      <c r="N137" s="156">
        <f t="shared" si="16"/>
        <v>0</v>
      </c>
      <c r="Q137" s="156">
        <f t="shared" si="17"/>
        <v>0</v>
      </c>
      <c r="U137" s="156">
        <f t="shared" si="18"/>
        <v>0</v>
      </c>
      <c r="AG137" s="156">
        <f t="shared" si="19"/>
        <v>0</v>
      </c>
      <c r="AM137" s="156">
        <f t="shared" si="20"/>
        <v>0</v>
      </c>
      <c r="AP137" s="156">
        <f t="shared" si="21"/>
        <v>0</v>
      </c>
      <c r="AV137" s="156">
        <f t="shared" si="22"/>
        <v>0</v>
      </c>
      <c r="AY137" s="156">
        <f t="shared" si="23"/>
        <v>0</v>
      </c>
    </row>
    <row r="138" spans="14:51">
      <c r="N138" s="156">
        <f t="shared" si="16"/>
        <v>0</v>
      </c>
      <c r="Q138" s="156">
        <f t="shared" si="17"/>
        <v>0</v>
      </c>
      <c r="U138" s="156">
        <f t="shared" si="18"/>
        <v>0</v>
      </c>
      <c r="AG138" s="156">
        <f t="shared" si="19"/>
        <v>0</v>
      </c>
      <c r="AM138" s="156">
        <f t="shared" si="20"/>
        <v>0</v>
      </c>
      <c r="AP138" s="156">
        <f t="shared" si="21"/>
        <v>0</v>
      </c>
      <c r="AV138" s="156">
        <f t="shared" si="22"/>
        <v>0</v>
      </c>
      <c r="AY138" s="156">
        <f t="shared" si="23"/>
        <v>0</v>
      </c>
    </row>
    <row r="139" spans="14:51">
      <c r="N139" s="156">
        <f t="shared" si="16"/>
        <v>0</v>
      </c>
      <c r="Q139" s="156">
        <f t="shared" si="17"/>
        <v>0</v>
      </c>
      <c r="U139" s="156">
        <f t="shared" si="18"/>
        <v>0</v>
      </c>
      <c r="AG139" s="156">
        <f t="shared" si="19"/>
        <v>0</v>
      </c>
      <c r="AM139" s="156">
        <f t="shared" si="20"/>
        <v>0</v>
      </c>
      <c r="AP139" s="156">
        <f t="shared" si="21"/>
        <v>0</v>
      </c>
      <c r="AV139" s="156">
        <f t="shared" si="22"/>
        <v>0</v>
      </c>
      <c r="AY139" s="156">
        <f t="shared" si="23"/>
        <v>0</v>
      </c>
    </row>
    <row r="140" spans="14:51">
      <c r="N140" s="156">
        <f t="shared" si="16"/>
        <v>0</v>
      </c>
      <c r="Q140" s="156">
        <f t="shared" si="17"/>
        <v>0</v>
      </c>
      <c r="U140" s="156">
        <f t="shared" si="18"/>
        <v>0</v>
      </c>
      <c r="AG140" s="156">
        <f t="shared" si="19"/>
        <v>0</v>
      </c>
      <c r="AM140" s="156">
        <f t="shared" si="20"/>
        <v>0</v>
      </c>
      <c r="AP140" s="156">
        <f t="shared" si="21"/>
        <v>0</v>
      </c>
      <c r="AV140" s="156">
        <f t="shared" si="22"/>
        <v>0</v>
      </c>
      <c r="AY140" s="156">
        <f t="shared" si="23"/>
        <v>0</v>
      </c>
    </row>
    <row r="141" spans="14:51">
      <c r="N141" s="156">
        <f t="shared" si="16"/>
        <v>0</v>
      </c>
      <c r="Q141" s="156">
        <f t="shared" si="17"/>
        <v>0</v>
      </c>
      <c r="U141" s="156">
        <f t="shared" si="18"/>
        <v>0</v>
      </c>
      <c r="AG141" s="156">
        <f t="shared" si="19"/>
        <v>0</v>
      </c>
      <c r="AM141" s="156">
        <f t="shared" si="20"/>
        <v>0</v>
      </c>
      <c r="AP141" s="156">
        <f t="shared" si="21"/>
        <v>0</v>
      </c>
      <c r="AV141" s="156">
        <f t="shared" si="22"/>
        <v>0</v>
      </c>
      <c r="AY141" s="156">
        <f t="shared" si="23"/>
        <v>0</v>
      </c>
    </row>
    <row r="142" spans="14:51">
      <c r="N142" s="156">
        <f t="shared" si="16"/>
        <v>0</v>
      </c>
      <c r="Q142" s="156">
        <f t="shared" si="17"/>
        <v>0</v>
      </c>
      <c r="U142" s="156">
        <f t="shared" si="18"/>
        <v>0</v>
      </c>
      <c r="AG142" s="156">
        <f t="shared" si="19"/>
        <v>0</v>
      </c>
      <c r="AM142" s="156">
        <f t="shared" si="20"/>
        <v>0</v>
      </c>
      <c r="AP142" s="156">
        <f t="shared" si="21"/>
        <v>0</v>
      </c>
      <c r="AV142" s="156">
        <f t="shared" si="22"/>
        <v>0</v>
      </c>
      <c r="AY142" s="156">
        <f t="shared" si="23"/>
        <v>0</v>
      </c>
    </row>
    <row r="143" spans="14:51">
      <c r="N143" s="156">
        <f t="shared" si="16"/>
        <v>0</v>
      </c>
      <c r="Q143" s="156">
        <f t="shared" si="17"/>
        <v>0</v>
      </c>
      <c r="U143" s="156">
        <f t="shared" si="18"/>
        <v>0</v>
      </c>
      <c r="AG143" s="156">
        <f t="shared" si="19"/>
        <v>0</v>
      </c>
      <c r="AM143" s="156">
        <f t="shared" si="20"/>
        <v>0</v>
      </c>
      <c r="AP143" s="156">
        <f t="shared" si="21"/>
        <v>0</v>
      </c>
      <c r="AV143" s="156">
        <f t="shared" si="22"/>
        <v>0</v>
      </c>
      <c r="AY143" s="156">
        <f t="shared" si="23"/>
        <v>0</v>
      </c>
    </row>
    <row r="144" spans="14:51">
      <c r="N144" s="156">
        <f t="shared" si="16"/>
        <v>0</v>
      </c>
      <c r="Q144" s="156">
        <f t="shared" si="17"/>
        <v>0</v>
      </c>
      <c r="U144" s="156">
        <f t="shared" si="18"/>
        <v>0</v>
      </c>
      <c r="AG144" s="156">
        <f t="shared" si="19"/>
        <v>0</v>
      </c>
      <c r="AM144" s="156">
        <f t="shared" si="20"/>
        <v>0</v>
      </c>
      <c r="AP144" s="156">
        <f t="shared" si="21"/>
        <v>0</v>
      </c>
      <c r="AV144" s="156">
        <f t="shared" si="22"/>
        <v>0</v>
      </c>
      <c r="AY144" s="156">
        <f t="shared" si="23"/>
        <v>0</v>
      </c>
    </row>
    <row r="145" spans="14:51">
      <c r="N145" s="156">
        <f t="shared" si="16"/>
        <v>0</v>
      </c>
      <c r="Q145" s="156">
        <f t="shared" si="17"/>
        <v>0</v>
      </c>
      <c r="U145" s="156">
        <f t="shared" si="18"/>
        <v>0</v>
      </c>
      <c r="AG145" s="156">
        <f t="shared" si="19"/>
        <v>0</v>
      </c>
      <c r="AM145" s="156">
        <f t="shared" si="20"/>
        <v>0</v>
      </c>
      <c r="AP145" s="156">
        <f t="shared" si="21"/>
        <v>0</v>
      </c>
      <c r="AV145" s="156">
        <f t="shared" si="22"/>
        <v>0</v>
      </c>
      <c r="AY145" s="156">
        <f t="shared" si="23"/>
        <v>0</v>
      </c>
    </row>
    <row r="146" spans="14:51">
      <c r="N146" s="156">
        <f t="shared" si="16"/>
        <v>0</v>
      </c>
      <c r="Q146" s="156">
        <f t="shared" si="17"/>
        <v>0</v>
      </c>
      <c r="U146" s="156">
        <f t="shared" si="18"/>
        <v>0</v>
      </c>
      <c r="AG146" s="156">
        <f t="shared" si="19"/>
        <v>0</v>
      </c>
      <c r="AM146" s="156">
        <f t="shared" si="20"/>
        <v>0</v>
      </c>
      <c r="AP146" s="156">
        <f t="shared" si="21"/>
        <v>0</v>
      </c>
      <c r="AV146" s="156">
        <f t="shared" si="22"/>
        <v>0</v>
      </c>
      <c r="AY146" s="156">
        <f t="shared" si="23"/>
        <v>0</v>
      </c>
    </row>
    <row r="147" spans="14:51">
      <c r="N147" s="156">
        <f t="shared" si="16"/>
        <v>0</v>
      </c>
      <c r="Q147" s="156">
        <f t="shared" si="17"/>
        <v>0</v>
      </c>
      <c r="U147" s="156">
        <f t="shared" si="18"/>
        <v>0</v>
      </c>
      <c r="AG147" s="156">
        <f t="shared" si="19"/>
        <v>0</v>
      </c>
      <c r="AM147" s="156">
        <f t="shared" si="20"/>
        <v>0</v>
      </c>
      <c r="AP147" s="156">
        <f t="shared" si="21"/>
        <v>0</v>
      </c>
      <c r="AV147" s="156">
        <f t="shared" si="22"/>
        <v>0</v>
      </c>
      <c r="AY147" s="156">
        <f t="shared" si="23"/>
        <v>0</v>
      </c>
    </row>
    <row r="148" spans="14:51">
      <c r="N148" s="156">
        <f t="shared" si="16"/>
        <v>0</v>
      </c>
      <c r="Q148" s="156">
        <f t="shared" si="17"/>
        <v>0</v>
      </c>
      <c r="U148" s="156">
        <f t="shared" si="18"/>
        <v>0</v>
      </c>
      <c r="AG148" s="156">
        <f t="shared" si="19"/>
        <v>0</v>
      </c>
      <c r="AM148" s="156">
        <f t="shared" si="20"/>
        <v>0</v>
      </c>
      <c r="AP148" s="156">
        <f t="shared" si="21"/>
        <v>0</v>
      </c>
      <c r="AV148" s="156">
        <f t="shared" si="22"/>
        <v>0</v>
      </c>
      <c r="AY148" s="156">
        <f t="shared" si="23"/>
        <v>0</v>
      </c>
    </row>
    <row r="149" spans="14:51">
      <c r="N149" s="156">
        <f t="shared" si="16"/>
        <v>0</v>
      </c>
      <c r="Q149" s="156">
        <f t="shared" si="17"/>
        <v>0</v>
      </c>
      <c r="U149" s="156">
        <f t="shared" si="18"/>
        <v>0</v>
      </c>
      <c r="AG149" s="156">
        <f t="shared" si="19"/>
        <v>0</v>
      </c>
      <c r="AM149" s="156">
        <f t="shared" si="20"/>
        <v>0</v>
      </c>
      <c r="AP149" s="156">
        <f t="shared" si="21"/>
        <v>0</v>
      </c>
      <c r="AV149" s="156">
        <f t="shared" si="22"/>
        <v>0</v>
      </c>
      <c r="AY149" s="156">
        <f t="shared" si="23"/>
        <v>0</v>
      </c>
    </row>
    <row r="150" spans="14:51">
      <c r="N150" s="156">
        <f t="shared" si="16"/>
        <v>0</v>
      </c>
      <c r="Q150" s="156">
        <f t="shared" si="17"/>
        <v>0</v>
      </c>
      <c r="U150" s="156">
        <f t="shared" si="18"/>
        <v>0</v>
      </c>
      <c r="AG150" s="156">
        <f t="shared" si="19"/>
        <v>0</v>
      </c>
      <c r="AM150" s="156">
        <f t="shared" si="20"/>
        <v>0</v>
      </c>
      <c r="AP150" s="156">
        <f t="shared" si="21"/>
        <v>0</v>
      </c>
      <c r="AV150" s="156">
        <f t="shared" si="22"/>
        <v>0</v>
      </c>
      <c r="AY150" s="156">
        <f t="shared" si="23"/>
        <v>0</v>
      </c>
    </row>
    <row r="151" spans="14:51">
      <c r="N151" s="156">
        <f t="shared" si="16"/>
        <v>0</v>
      </c>
      <c r="Q151" s="156">
        <f t="shared" si="17"/>
        <v>0</v>
      </c>
      <c r="U151" s="156">
        <f t="shared" si="18"/>
        <v>0</v>
      </c>
      <c r="AG151" s="156">
        <f t="shared" si="19"/>
        <v>0</v>
      </c>
      <c r="AM151" s="156">
        <f t="shared" si="20"/>
        <v>0</v>
      </c>
      <c r="AP151" s="156">
        <f t="shared" si="21"/>
        <v>0</v>
      </c>
      <c r="AV151" s="156">
        <f t="shared" si="22"/>
        <v>0</v>
      </c>
      <c r="AY151" s="156">
        <f t="shared" si="23"/>
        <v>0</v>
      </c>
    </row>
    <row r="152" spans="14:51">
      <c r="N152" s="156">
        <f t="shared" si="16"/>
        <v>0</v>
      </c>
      <c r="Q152" s="156">
        <f t="shared" si="17"/>
        <v>0</v>
      </c>
      <c r="U152" s="156">
        <f t="shared" si="18"/>
        <v>0</v>
      </c>
      <c r="AG152" s="156">
        <f t="shared" si="19"/>
        <v>0</v>
      </c>
      <c r="AM152" s="156">
        <f t="shared" si="20"/>
        <v>0</v>
      </c>
      <c r="AP152" s="156">
        <f t="shared" si="21"/>
        <v>0</v>
      </c>
      <c r="AV152" s="156">
        <f t="shared" si="22"/>
        <v>0</v>
      </c>
      <c r="AY152" s="156">
        <f t="shared" si="23"/>
        <v>0</v>
      </c>
    </row>
    <row r="153" spans="14:51">
      <c r="N153" s="156">
        <f t="shared" si="16"/>
        <v>0</v>
      </c>
      <c r="Q153" s="156">
        <f t="shared" si="17"/>
        <v>0</v>
      </c>
      <c r="U153" s="156">
        <f t="shared" si="18"/>
        <v>0</v>
      </c>
      <c r="AG153" s="156">
        <f t="shared" si="19"/>
        <v>0</v>
      </c>
      <c r="AM153" s="156">
        <f t="shared" si="20"/>
        <v>0</v>
      </c>
      <c r="AP153" s="156">
        <f t="shared" si="21"/>
        <v>0</v>
      </c>
      <c r="AV153" s="156">
        <f t="shared" si="22"/>
        <v>0</v>
      </c>
      <c r="AY153" s="156">
        <f t="shared" si="23"/>
        <v>0</v>
      </c>
    </row>
    <row r="154" spans="14:51">
      <c r="N154" s="156">
        <f t="shared" si="16"/>
        <v>0</v>
      </c>
      <c r="Q154" s="156">
        <f t="shared" si="17"/>
        <v>0</v>
      </c>
      <c r="U154" s="156">
        <f t="shared" si="18"/>
        <v>0</v>
      </c>
      <c r="AG154" s="156">
        <f t="shared" si="19"/>
        <v>0</v>
      </c>
      <c r="AM154" s="156">
        <f t="shared" si="20"/>
        <v>0</v>
      </c>
      <c r="AP154" s="156">
        <f t="shared" si="21"/>
        <v>0</v>
      </c>
      <c r="AV154" s="156">
        <f t="shared" si="22"/>
        <v>0</v>
      </c>
      <c r="AY154" s="156">
        <f t="shared" si="23"/>
        <v>0</v>
      </c>
    </row>
    <row r="155" spans="14:51">
      <c r="N155" s="156">
        <f t="shared" si="16"/>
        <v>0</v>
      </c>
      <c r="Q155" s="156">
        <f t="shared" si="17"/>
        <v>0</v>
      </c>
      <c r="U155" s="156">
        <f t="shared" si="18"/>
        <v>0</v>
      </c>
      <c r="AG155" s="156">
        <f t="shared" si="19"/>
        <v>0</v>
      </c>
      <c r="AM155" s="156">
        <f t="shared" si="20"/>
        <v>0</v>
      </c>
      <c r="AP155" s="156">
        <f t="shared" si="21"/>
        <v>0</v>
      </c>
      <c r="AV155" s="156">
        <f t="shared" si="22"/>
        <v>0</v>
      </c>
      <c r="AY155" s="156">
        <f t="shared" si="23"/>
        <v>0</v>
      </c>
    </row>
    <row r="156" spans="14:51">
      <c r="N156" s="156">
        <f t="shared" si="16"/>
        <v>0</v>
      </c>
      <c r="Q156" s="156">
        <f t="shared" si="17"/>
        <v>0</v>
      </c>
      <c r="U156" s="156">
        <f t="shared" si="18"/>
        <v>0</v>
      </c>
      <c r="AG156" s="156">
        <f t="shared" si="19"/>
        <v>0</v>
      </c>
      <c r="AM156" s="156">
        <f t="shared" si="20"/>
        <v>0</v>
      </c>
      <c r="AP156" s="156">
        <f t="shared" si="21"/>
        <v>0</v>
      </c>
      <c r="AV156" s="156">
        <f t="shared" si="22"/>
        <v>0</v>
      </c>
      <c r="AY156" s="156">
        <f t="shared" si="23"/>
        <v>0</v>
      </c>
    </row>
    <row r="157" spans="14:51">
      <c r="N157" s="156">
        <f t="shared" si="16"/>
        <v>0</v>
      </c>
      <c r="Q157" s="156">
        <f t="shared" si="17"/>
        <v>0</v>
      </c>
      <c r="U157" s="156">
        <f t="shared" si="18"/>
        <v>0</v>
      </c>
      <c r="AG157" s="156">
        <f t="shared" si="19"/>
        <v>0</v>
      </c>
      <c r="AM157" s="156">
        <f t="shared" si="20"/>
        <v>0</v>
      </c>
      <c r="AP157" s="156">
        <f t="shared" si="21"/>
        <v>0</v>
      </c>
      <c r="AV157" s="156">
        <f t="shared" si="22"/>
        <v>0</v>
      </c>
      <c r="AY157" s="156">
        <f t="shared" si="23"/>
        <v>0</v>
      </c>
    </row>
    <row r="158" spans="14:51">
      <c r="N158" s="156">
        <f t="shared" si="16"/>
        <v>0</v>
      </c>
      <c r="Q158" s="156">
        <f t="shared" si="17"/>
        <v>0</v>
      </c>
      <c r="U158" s="156">
        <f t="shared" si="18"/>
        <v>0</v>
      </c>
      <c r="AG158" s="156">
        <f t="shared" si="19"/>
        <v>0</v>
      </c>
      <c r="AM158" s="156">
        <f t="shared" si="20"/>
        <v>0</v>
      </c>
      <c r="AP158" s="156">
        <f t="shared" si="21"/>
        <v>0</v>
      </c>
      <c r="AV158" s="156">
        <f t="shared" si="22"/>
        <v>0</v>
      </c>
      <c r="AY158" s="156">
        <f t="shared" si="23"/>
        <v>0</v>
      </c>
    </row>
    <row r="159" spans="14:51">
      <c r="N159" s="156">
        <f t="shared" si="16"/>
        <v>0</v>
      </c>
      <c r="Q159" s="156">
        <f t="shared" si="17"/>
        <v>0</v>
      </c>
      <c r="U159" s="156">
        <f t="shared" si="18"/>
        <v>0</v>
      </c>
      <c r="AG159" s="156">
        <f t="shared" si="19"/>
        <v>0</v>
      </c>
      <c r="AM159" s="156">
        <f t="shared" si="20"/>
        <v>0</v>
      </c>
      <c r="AP159" s="156">
        <f t="shared" si="21"/>
        <v>0</v>
      </c>
      <c r="AV159" s="156">
        <f t="shared" si="22"/>
        <v>0</v>
      </c>
      <c r="AY159" s="156">
        <f t="shared" si="23"/>
        <v>0</v>
      </c>
    </row>
    <row r="160" spans="14:51">
      <c r="N160" s="156">
        <f t="shared" si="16"/>
        <v>0</v>
      </c>
      <c r="Q160" s="156">
        <f t="shared" si="17"/>
        <v>0</v>
      </c>
      <c r="U160" s="156">
        <f t="shared" si="18"/>
        <v>0</v>
      </c>
      <c r="AG160" s="156">
        <f t="shared" si="19"/>
        <v>0</v>
      </c>
      <c r="AM160" s="156">
        <f t="shared" si="20"/>
        <v>0</v>
      </c>
      <c r="AP160" s="156">
        <f t="shared" si="21"/>
        <v>0</v>
      </c>
      <c r="AV160" s="156">
        <f t="shared" si="22"/>
        <v>0</v>
      </c>
      <c r="AY160" s="156">
        <f t="shared" si="23"/>
        <v>0</v>
      </c>
    </row>
    <row r="161" spans="14:51">
      <c r="N161" s="156">
        <f t="shared" si="16"/>
        <v>0</v>
      </c>
      <c r="Q161" s="156">
        <f t="shared" si="17"/>
        <v>0</v>
      </c>
      <c r="U161" s="156">
        <f t="shared" si="18"/>
        <v>0</v>
      </c>
      <c r="AG161" s="156">
        <f t="shared" si="19"/>
        <v>0</v>
      </c>
      <c r="AM161" s="156">
        <f t="shared" si="20"/>
        <v>0</v>
      </c>
      <c r="AP161" s="156">
        <f t="shared" si="21"/>
        <v>0</v>
      </c>
      <c r="AV161" s="156">
        <f t="shared" si="22"/>
        <v>0</v>
      </c>
      <c r="AY161" s="156">
        <f t="shared" si="23"/>
        <v>0</v>
      </c>
    </row>
    <row r="162" spans="14:51">
      <c r="N162" s="156">
        <f t="shared" si="16"/>
        <v>0</v>
      </c>
      <c r="Q162" s="156">
        <f t="shared" si="17"/>
        <v>0</v>
      </c>
      <c r="U162" s="156">
        <f t="shared" si="18"/>
        <v>0</v>
      </c>
      <c r="AG162" s="156">
        <f t="shared" si="19"/>
        <v>0</v>
      </c>
      <c r="AM162" s="156">
        <f t="shared" si="20"/>
        <v>0</v>
      </c>
      <c r="AP162" s="156">
        <f t="shared" si="21"/>
        <v>0</v>
      </c>
      <c r="AV162" s="156">
        <f t="shared" si="22"/>
        <v>0</v>
      </c>
      <c r="AY162" s="156">
        <f t="shared" si="23"/>
        <v>0</v>
      </c>
    </row>
    <row r="163" spans="14:51">
      <c r="N163" s="156">
        <f t="shared" si="16"/>
        <v>0</v>
      </c>
      <c r="Q163" s="156">
        <f t="shared" si="17"/>
        <v>0</v>
      </c>
      <c r="U163" s="156">
        <f t="shared" si="18"/>
        <v>0</v>
      </c>
      <c r="AG163" s="156">
        <f t="shared" si="19"/>
        <v>0</v>
      </c>
      <c r="AM163" s="156">
        <f t="shared" si="20"/>
        <v>0</v>
      </c>
      <c r="AP163" s="156">
        <f t="shared" si="21"/>
        <v>0</v>
      </c>
      <c r="AV163" s="156">
        <f t="shared" si="22"/>
        <v>0</v>
      </c>
      <c r="AY163" s="156">
        <f t="shared" si="23"/>
        <v>0</v>
      </c>
    </row>
    <row r="164" spans="14:51">
      <c r="N164" s="156">
        <f t="shared" si="16"/>
        <v>0</v>
      </c>
      <c r="Q164" s="156">
        <f t="shared" si="17"/>
        <v>0</v>
      </c>
      <c r="U164" s="156">
        <f t="shared" si="18"/>
        <v>0</v>
      </c>
      <c r="AG164" s="156">
        <f t="shared" si="19"/>
        <v>0</v>
      </c>
      <c r="AM164" s="156">
        <f t="shared" si="20"/>
        <v>0</v>
      </c>
      <c r="AP164" s="156">
        <f t="shared" si="21"/>
        <v>0</v>
      </c>
      <c r="AV164" s="156">
        <f t="shared" si="22"/>
        <v>0</v>
      </c>
      <c r="AY164" s="156">
        <f t="shared" si="23"/>
        <v>0</v>
      </c>
    </row>
    <row r="165" spans="14:51">
      <c r="N165" s="156">
        <f t="shared" si="16"/>
        <v>0</v>
      </c>
      <c r="Q165" s="156">
        <f t="shared" si="17"/>
        <v>0</v>
      </c>
      <c r="U165" s="156">
        <f t="shared" si="18"/>
        <v>0</v>
      </c>
      <c r="AG165" s="156">
        <f t="shared" si="19"/>
        <v>0</v>
      </c>
      <c r="AM165" s="156">
        <f t="shared" si="20"/>
        <v>0</v>
      </c>
      <c r="AP165" s="156">
        <f t="shared" si="21"/>
        <v>0</v>
      </c>
      <c r="AV165" s="156">
        <f t="shared" si="22"/>
        <v>0</v>
      </c>
      <c r="AY165" s="156">
        <f t="shared" si="23"/>
        <v>0</v>
      </c>
    </row>
    <row r="166" spans="14:51">
      <c r="N166" s="156">
        <f t="shared" si="16"/>
        <v>0</v>
      </c>
      <c r="Q166" s="156">
        <f t="shared" si="17"/>
        <v>0</v>
      </c>
      <c r="U166" s="156">
        <f t="shared" si="18"/>
        <v>0</v>
      </c>
      <c r="AG166" s="156">
        <f t="shared" si="19"/>
        <v>0</v>
      </c>
      <c r="AM166" s="156">
        <f t="shared" si="20"/>
        <v>0</v>
      </c>
      <c r="AP166" s="156">
        <f t="shared" si="21"/>
        <v>0</v>
      </c>
      <c r="AV166" s="156">
        <f t="shared" si="22"/>
        <v>0</v>
      </c>
      <c r="AY166" s="156">
        <f t="shared" si="23"/>
        <v>0</v>
      </c>
    </row>
    <row r="167" spans="14:51">
      <c r="N167" s="156">
        <f t="shared" si="16"/>
        <v>0</v>
      </c>
      <c r="Q167" s="156">
        <f t="shared" si="17"/>
        <v>0</v>
      </c>
      <c r="U167" s="156">
        <f t="shared" si="18"/>
        <v>0</v>
      </c>
      <c r="AG167" s="156">
        <f t="shared" si="19"/>
        <v>0</v>
      </c>
      <c r="AM167" s="156">
        <f t="shared" si="20"/>
        <v>0</v>
      </c>
      <c r="AP167" s="156">
        <f t="shared" si="21"/>
        <v>0</v>
      </c>
      <c r="AV167" s="156">
        <f t="shared" si="22"/>
        <v>0</v>
      </c>
      <c r="AY167" s="156">
        <f t="shared" si="23"/>
        <v>0</v>
      </c>
    </row>
    <row r="168" spans="14:51">
      <c r="N168" s="156">
        <f t="shared" si="16"/>
        <v>0</v>
      </c>
      <c r="Q168" s="156">
        <f t="shared" si="17"/>
        <v>0</v>
      </c>
      <c r="U168" s="156">
        <f t="shared" si="18"/>
        <v>0</v>
      </c>
      <c r="AG168" s="156">
        <f t="shared" si="19"/>
        <v>0</v>
      </c>
      <c r="AM168" s="156">
        <f t="shared" si="20"/>
        <v>0</v>
      </c>
      <c r="AP168" s="156">
        <f t="shared" si="21"/>
        <v>0</v>
      </c>
      <c r="AV168" s="156">
        <f t="shared" si="22"/>
        <v>0</v>
      </c>
      <c r="AY168" s="156">
        <f t="shared" si="23"/>
        <v>0</v>
      </c>
    </row>
    <row r="169" spans="14:51">
      <c r="N169" s="156">
        <f t="shared" si="16"/>
        <v>0</v>
      </c>
      <c r="Q169" s="156">
        <f t="shared" si="17"/>
        <v>0</v>
      </c>
      <c r="U169" s="156">
        <f t="shared" si="18"/>
        <v>0</v>
      </c>
      <c r="AG169" s="156">
        <f t="shared" si="19"/>
        <v>0</v>
      </c>
      <c r="AM169" s="156">
        <f t="shared" si="20"/>
        <v>0</v>
      </c>
      <c r="AP169" s="156">
        <f t="shared" si="21"/>
        <v>0</v>
      </c>
      <c r="AV169" s="156">
        <f t="shared" si="22"/>
        <v>0</v>
      </c>
      <c r="AY169" s="156">
        <f t="shared" si="23"/>
        <v>0</v>
      </c>
    </row>
    <row r="170" spans="14:51">
      <c r="N170" s="156">
        <f t="shared" si="16"/>
        <v>0</v>
      </c>
      <c r="Q170" s="156">
        <f t="shared" si="17"/>
        <v>0</v>
      </c>
      <c r="U170" s="156">
        <f t="shared" si="18"/>
        <v>0</v>
      </c>
      <c r="AG170" s="156">
        <f t="shared" si="19"/>
        <v>0</v>
      </c>
      <c r="AM170" s="156">
        <f t="shared" si="20"/>
        <v>0</v>
      </c>
      <c r="AP170" s="156">
        <f t="shared" si="21"/>
        <v>0</v>
      </c>
      <c r="AV170" s="156">
        <f t="shared" si="22"/>
        <v>0</v>
      </c>
      <c r="AY170" s="156">
        <f t="shared" si="23"/>
        <v>0</v>
      </c>
    </row>
    <row r="171" spans="14:51">
      <c r="N171" s="156">
        <f t="shared" si="16"/>
        <v>0</v>
      </c>
      <c r="Q171" s="156">
        <f t="shared" si="17"/>
        <v>0</v>
      </c>
      <c r="U171" s="156">
        <f t="shared" si="18"/>
        <v>0</v>
      </c>
      <c r="AG171" s="156">
        <f t="shared" si="19"/>
        <v>0</v>
      </c>
      <c r="AM171" s="156">
        <f t="shared" si="20"/>
        <v>0</v>
      </c>
      <c r="AP171" s="156">
        <f t="shared" si="21"/>
        <v>0</v>
      </c>
      <c r="AV171" s="156">
        <f t="shared" si="22"/>
        <v>0</v>
      </c>
      <c r="AY171" s="156">
        <f t="shared" si="23"/>
        <v>0</v>
      </c>
    </row>
    <row r="172" spans="14:51">
      <c r="N172" s="156">
        <f t="shared" si="16"/>
        <v>0</v>
      </c>
      <c r="Q172" s="156">
        <f t="shared" si="17"/>
        <v>0</v>
      </c>
      <c r="U172" s="156">
        <f t="shared" si="18"/>
        <v>0</v>
      </c>
      <c r="AG172" s="156">
        <f t="shared" si="19"/>
        <v>0</v>
      </c>
      <c r="AM172" s="156">
        <f t="shared" si="20"/>
        <v>0</v>
      </c>
      <c r="AP172" s="156">
        <f t="shared" si="21"/>
        <v>0</v>
      </c>
      <c r="AV172" s="156">
        <f t="shared" si="22"/>
        <v>0</v>
      </c>
      <c r="AY172" s="156">
        <f t="shared" si="23"/>
        <v>0</v>
      </c>
    </row>
    <row r="173" spans="14:51">
      <c r="N173" s="156">
        <f t="shared" si="16"/>
        <v>0</v>
      </c>
      <c r="Q173" s="156">
        <f t="shared" si="17"/>
        <v>0</v>
      </c>
      <c r="U173" s="156">
        <f t="shared" si="18"/>
        <v>0</v>
      </c>
      <c r="AG173" s="156">
        <f t="shared" si="19"/>
        <v>0</v>
      </c>
      <c r="AM173" s="156">
        <f t="shared" si="20"/>
        <v>0</v>
      </c>
      <c r="AP173" s="156">
        <f t="shared" si="21"/>
        <v>0</v>
      </c>
      <c r="AV173" s="156">
        <f t="shared" si="22"/>
        <v>0</v>
      </c>
      <c r="AY173" s="156">
        <f t="shared" si="23"/>
        <v>0</v>
      </c>
    </row>
    <row r="174" spans="14:51">
      <c r="N174" s="156">
        <f t="shared" si="16"/>
        <v>0</v>
      </c>
      <c r="Q174" s="156">
        <f t="shared" si="17"/>
        <v>0</v>
      </c>
      <c r="U174" s="156">
        <f t="shared" si="18"/>
        <v>0</v>
      </c>
      <c r="AG174" s="156">
        <f t="shared" si="19"/>
        <v>0</v>
      </c>
      <c r="AM174" s="156">
        <f t="shared" si="20"/>
        <v>0</v>
      </c>
      <c r="AP174" s="156">
        <f t="shared" si="21"/>
        <v>0</v>
      </c>
      <c r="AV174" s="156">
        <f t="shared" si="22"/>
        <v>0</v>
      </c>
      <c r="AY174" s="156">
        <f t="shared" si="23"/>
        <v>0</v>
      </c>
    </row>
    <row r="175" spans="14:51">
      <c r="N175" s="156">
        <f t="shared" si="16"/>
        <v>0</v>
      </c>
      <c r="Q175" s="156">
        <f t="shared" si="17"/>
        <v>0</v>
      </c>
      <c r="U175" s="156">
        <f t="shared" si="18"/>
        <v>0</v>
      </c>
      <c r="AG175" s="156">
        <f t="shared" si="19"/>
        <v>0</v>
      </c>
      <c r="AM175" s="156">
        <f t="shared" si="20"/>
        <v>0</v>
      </c>
      <c r="AP175" s="156">
        <f t="shared" si="21"/>
        <v>0</v>
      </c>
      <c r="AV175" s="156">
        <f t="shared" si="22"/>
        <v>0</v>
      </c>
      <c r="AY175" s="156">
        <f t="shared" si="23"/>
        <v>0</v>
      </c>
    </row>
    <row r="176" spans="14:51">
      <c r="N176" s="156">
        <f t="shared" si="16"/>
        <v>0</v>
      </c>
      <c r="Q176" s="156">
        <f t="shared" si="17"/>
        <v>0</v>
      </c>
      <c r="U176" s="156">
        <f t="shared" si="18"/>
        <v>0</v>
      </c>
      <c r="AG176" s="156">
        <f t="shared" si="19"/>
        <v>0</v>
      </c>
      <c r="AM176" s="156">
        <f t="shared" si="20"/>
        <v>0</v>
      </c>
      <c r="AP176" s="156">
        <f t="shared" si="21"/>
        <v>0</v>
      </c>
      <c r="AV176" s="156">
        <f t="shared" si="22"/>
        <v>0</v>
      </c>
      <c r="AY176" s="156">
        <f t="shared" si="23"/>
        <v>0</v>
      </c>
    </row>
    <row r="177" spans="14:51">
      <c r="N177" s="156">
        <f t="shared" si="16"/>
        <v>0</v>
      </c>
      <c r="Q177" s="156">
        <f t="shared" si="17"/>
        <v>0</v>
      </c>
      <c r="U177" s="156">
        <f t="shared" si="18"/>
        <v>0</v>
      </c>
      <c r="AG177" s="156">
        <f t="shared" si="19"/>
        <v>0</v>
      </c>
      <c r="AM177" s="156">
        <f t="shared" si="20"/>
        <v>0</v>
      </c>
      <c r="AP177" s="156">
        <f t="shared" si="21"/>
        <v>0</v>
      </c>
      <c r="AV177" s="156">
        <f t="shared" si="22"/>
        <v>0</v>
      </c>
      <c r="AY177" s="156">
        <f t="shared" si="23"/>
        <v>0</v>
      </c>
    </row>
    <row r="178" spans="14:51">
      <c r="N178" s="156">
        <f t="shared" si="16"/>
        <v>0</v>
      </c>
      <c r="Q178" s="156">
        <f t="shared" si="17"/>
        <v>0</v>
      </c>
      <c r="U178" s="156">
        <f t="shared" si="18"/>
        <v>0</v>
      </c>
      <c r="AG178" s="156">
        <f t="shared" si="19"/>
        <v>0</v>
      </c>
      <c r="AM178" s="156">
        <f t="shared" si="20"/>
        <v>0</v>
      </c>
      <c r="AP178" s="156">
        <f t="shared" si="21"/>
        <v>0</v>
      </c>
      <c r="AV178" s="156">
        <f t="shared" si="22"/>
        <v>0</v>
      </c>
      <c r="AY178" s="156">
        <f t="shared" si="23"/>
        <v>0</v>
      </c>
    </row>
    <row r="179" spans="14:51">
      <c r="N179" s="156">
        <f t="shared" si="16"/>
        <v>0</v>
      </c>
      <c r="Q179" s="156">
        <f t="shared" si="17"/>
        <v>0</v>
      </c>
      <c r="U179" s="156">
        <f t="shared" si="18"/>
        <v>0</v>
      </c>
      <c r="AG179" s="156">
        <f t="shared" si="19"/>
        <v>0</v>
      </c>
      <c r="AM179" s="156">
        <f t="shared" si="20"/>
        <v>0</v>
      </c>
      <c r="AP179" s="156">
        <f t="shared" si="21"/>
        <v>0</v>
      </c>
      <c r="AV179" s="156">
        <f t="shared" si="22"/>
        <v>0</v>
      </c>
      <c r="AY179" s="156">
        <f t="shared" si="23"/>
        <v>0</v>
      </c>
    </row>
    <row r="180" spans="14:51">
      <c r="N180" s="156">
        <f t="shared" si="16"/>
        <v>0</v>
      </c>
      <c r="Q180" s="156">
        <f t="shared" si="17"/>
        <v>0</v>
      </c>
      <c r="U180" s="156">
        <f t="shared" si="18"/>
        <v>0</v>
      </c>
      <c r="AG180" s="156">
        <f t="shared" si="19"/>
        <v>0</v>
      </c>
      <c r="AM180" s="156">
        <f t="shared" si="20"/>
        <v>0</v>
      </c>
      <c r="AP180" s="156">
        <f t="shared" si="21"/>
        <v>0</v>
      </c>
      <c r="AV180" s="156">
        <f t="shared" si="22"/>
        <v>0</v>
      </c>
      <c r="AY180" s="156">
        <f t="shared" si="23"/>
        <v>0</v>
      </c>
    </row>
    <row r="181" spans="14:51">
      <c r="N181" s="156">
        <f t="shared" si="16"/>
        <v>0</v>
      </c>
      <c r="Q181" s="156">
        <f t="shared" si="17"/>
        <v>0</v>
      </c>
      <c r="U181" s="156">
        <f t="shared" si="18"/>
        <v>0</v>
      </c>
      <c r="AG181" s="156">
        <f t="shared" si="19"/>
        <v>0</v>
      </c>
      <c r="AM181" s="156">
        <f t="shared" si="20"/>
        <v>0</v>
      </c>
      <c r="AP181" s="156">
        <f t="shared" si="21"/>
        <v>0</v>
      </c>
      <c r="AV181" s="156">
        <f t="shared" si="22"/>
        <v>0</v>
      </c>
      <c r="AY181" s="156">
        <f t="shared" si="23"/>
        <v>0</v>
      </c>
    </row>
    <row r="182" spans="14:51">
      <c r="N182" s="156">
        <f t="shared" si="16"/>
        <v>0</v>
      </c>
      <c r="Q182" s="156">
        <f t="shared" si="17"/>
        <v>0</v>
      </c>
      <c r="U182" s="156">
        <f t="shared" si="18"/>
        <v>0</v>
      </c>
      <c r="AG182" s="156">
        <f t="shared" si="19"/>
        <v>0</v>
      </c>
      <c r="AM182" s="156">
        <f t="shared" si="20"/>
        <v>0</v>
      </c>
      <c r="AP182" s="156">
        <f t="shared" si="21"/>
        <v>0</v>
      </c>
      <c r="AV182" s="156">
        <f t="shared" si="22"/>
        <v>0</v>
      </c>
      <c r="AY182" s="156">
        <f t="shared" si="23"/>
        <v>0</v>
      </c>
    </row>
    <row r="183" spans="14:51">
      <c r="N183" s="156">
        <f t="shared" si="16"/>
        <v>0</v>
      </c>
      <c r="Q183" s="156">
        <f t="shared" si="17"/>
        <v>0</v>
      </c>
      <c r="U183" s="156">
        <f t="shared" si="18"/>
        <v>0</v>
      </c>
      <c r="AG183" s="156">
        <f t="shared" si="19"/>
        <v>0</v>
      </c>
      <c r="AM183" s="156">
        <f t="shared" si="20"/>
        <v>0</v>
      </c>
      <c r="AP183" s="156">
        <f t="shared" si="21"/>
        <v>0</v>
      </c>
      <c r="AV183" s="156">
        <f t="shared" si="22"/>
        <v>0</v>
      </c>
      <c r="AY183" s="156">
        <f t="shared" si="23"/>
        <v>0</v>
      </c>
    </row>
    <row r="184" spans="14:51">
      <c r="N184" s="156">
        <f t="shared" si="16"/>
        <v>0</v>
      </c>
      <c r="Q184" s="156">
        <f t="shared" si="17"/>
        <v>0</v>
      </c>
      <c r="U184" s="156">
        <f t="shared" si="18"/>
        <v>0</v>
      </c>
      <c r="AG184" s="156">
        <f t="shared" si="19"/>
        <v>0</v>
      </c>
      <c r="AM184" s="156">
        <f t="shared" si="20"/>
        <v>0</v>
      </c>
      <c r="AP184" s="156">
        <f t="shared" si="21"/>
        <v>0</v>
      </c>
      <c r="AV184" s="156">
        <f t="shared" si="22"/>
        <v>0</v>
      </c>
      <c r="AY184" s="156">
        <f t="shared" si="23"/>
        <v>0</v>
      </c>
    </row>
    <row r="185" spans="14:51">
      <c r="N185" s="156">
        <f t="shared" si="16"/>
        <v>0</v>
      </c>
      <c r="Q185" s="156">
        <f t="shared" si="17"/>
        <v>0</v>
      </c>
      <c r="U185" s="156">
        <f t="shared" si="18"/>
        <v>0</v>
      </c>
      <c r="AG185" s="156">
        <f t="shared" si="19"/>
        <v>0</v>
      </c>
      <c r="AM185" s="156">
        <f t="shared" si="20"/>
        <v>0</v>
      </c>
      <c r="AP185" s="156">
        <f t="shared" si="21"/>
        <v>0</v>
      </c>
      <c r="AV185" s="156">
        <f t="shared" si="22"/>
        <v>0</v>
      </c>
      <c r="AY185" s="156">
        <f t="shared" si="23"/>
        <v>0</v>
      </c>
    </row>
    <row r="186" spans="14:51">
      <c r="N186" s="156">
        <f t="shared" si="16"/>
        <v>0</v>
      </c>
      <c r="Q186" s="156">
        <f t="shared" si="17"/>
        <v>0</v>
      </c>
      <c r="U186" s="156">
        <f t="shared" si="18"/>
        <v>0</v>
      </c>
      <c r="AG186" s="156">
        <f t="shared" si="19"/>
        <v>0</v>
      </c>
      <c r="AM186" s="156">
        <f t="shared" si="20"/>
        <v>0</v>
      </c>
      <c r="AP186" s="156">
        <f t="shared" si="21"/>
        <v>0</v>
      </c>
      <c r="AV186" s="156">
        <f t="shared" si="22"/>
        <v>0</v>
      </c>
      <c r="AY186" s="156">
        <f t="shared" si="23"/>
        <v>0</v>
      </c>
    </row>
    <row r="187" spans="14:51">
      <c r="N187" s="156">
        <f t="shared" si="16"/>
        <v>0</v>
      </c>
      <c r="Q187" s="156">
        <f t="shared" si="17"/>
        <v>0</v>
      </c>
      <c r="U187" s="156">
        <f t="shared" si="18"/>
        <v>0</v>
      </c>
      <c r="AG187" s="156">
        <f t="shared" si="19"/>
        <v>0</v>
      </c>
      <c r="AM187" s="156">
        <f t="shared" si="20"/>
        <v>0</v>
      </c>
      <c r="AP187" s="156">
        <f t="shared" si="21"/>
        <v>0</v>
      </c>
      <c r="AV187" s="156">
        <f t="shared" si="22"/>
        <v>0</v>
      </c>
      <c r="AY187" s="156">
        <f t="shared" si="23"/>
        <v>0</v>
      </c>
    </row>
    <row r="188" spans="14:51">
      <c r="N188" s="156">
        <f t="shared" si="16"/>
        <v>0</v>
      </c>
      <c r="Q188" s="156">
        <f t="shared" si="17"/>
        <v>0</v>
      </c>
      <c r="U188" s="156">
        <f t="shared" si="18"/>
        <v>0</v>
      </c>
      <c r="AG188" s="156">
        <f t="shared" si="19"/>
        <v>0</v>
      </c>
      <c r="AM188" s="156">
        <f t="shared" si="20"/>
        <v>0</v>
      </c>
      <c r="AP188" s="156">
        <f t="shared" si="21"/>
        <v>0</v>
      </c>
      <c r="AV188" s="156">
        <f t="shared" si="22"/>
        <v>0</v>
      </c>
      <c r="AY188" s="156">
        <f t="shared" si="23"/>
        <v>0</v>
      </c>
    </row>
    <row r="189" spans="14:51">
      <c r="N189" s="156">
        <f t="shared" si="16"/>
        <v>0</v>
      </c>
      <c r="Q189" s="156">
        <f t="shared" si="17"/>
        <v>0</v>
      </c>
      <c r="U189" s="156">
        <f t="shared" si="18"/>
        <v>0</v>
      </c>
      <c r="AG189" s="156">
        <f t="shared" si="19"/>
        <v>0</v>
      </c>
      <c r="AM189" s="156">
        <f t="shared" si="20"/>
        <v>0</v>
      </c>
      <c r="AP189" s="156">
        <f t="shared" si="21"/>
        <v>0</v>
      </c>
      <c r="AV189" s="156">
        <f t="shared" si="22"/>
        <v>0</v>
      </c>
      <c r="AY189" s="156">
        <f t="shared" si="23"/>
        <v>0</v>
      </c>
    </row>
    <row r="190" spans="14:51">
      <c r="N190" s="156">
        <f t="shared" si="16"/>
        <v>0</v>
      </c>
      <c r="Q190" s="156">
        <f t="shared" si="17"/>
        <v>0</v>
      </c>
      <c r="U190" s="156">
        <f t="shared" si="18"/>
        <v>0</v>
      </c>
      <c r="AG190" s="156">
        <f t="shared" si="19"/>
        <v>0</v>
      </c>
      <c r="AM190" s="156">
        <f t="shared" si="20"/>
        <v>0</v>
      </c>
      <c r="AP190" s="156">
        <f t="shared" si="21"/>
        <v>0</v>
      </c>
      <c r="AV190" s="156">
        <f t="shared" si="22"/>
        <v>0</v>
      </c>
      <c r="AY190" s="156">
        <f t="shared" si="23"/>
        <v>0</v>
      </c>
    </row>
    <row r="191" spans="14:51">
      <c r="N191" s="156">
        <f t="shared" si="16"/>
        <v>0</v>
      </c>
      <c r="Q191" s="156">
        <f t="shared" si="17"/>
        <v>0</v>
      </c>
      <c r="U191" s="156">
        <f t="shared" si="18"/>
        <v>0</v>
      </c>
      <c r="AG191" s="156">
        <f t="shared" si="19"/>
        <v>0</v>
      </c>
      <c r="AM191" s="156">
        <f t="shared" si="20"/>
        <v>0</v>
      </c>
      <c r="AP191" s="156">
        <f t="shared" si="21"/>
        <v>0</v>
      </c>
      <c r="AV191" s="156">
        <f t="shared" si="22"/>
        <v>0</v>
      </c>
      <c r="AY191" s="156">
        <f t="shared" si="23"/>
        <v>0</v>
      </c>
    </row>
    <row r="192" spans="14:51">
      <c r="N192" s="156">
        <f t="shared" si="16"/>
        <v>0</v>
      </c>
      <c r="Q192" s="156">
        <f t="shared" si="17"/>
        <v>0</v>
      </c>
      <c r="U192" s="156">
        <f t="shared" si="18"/>
        <v>0</v>
      </c>
      <c r="AG192" s="156">
        <f t="shared" si="19"/>
        <v>0</v>
      </c>
      <c r="AM192" s="156">
        <f t="shared" si="20"/>
        <v>0</v>
      </c>
      <c r="AP192" s="156">
        <f t="shared" si="21"/>
        <v>0</v>
      </c>
      <c r="AV192" s="156">
        <f t="shared" si="22"/>
        <v>0</v>
      </c>
      <c r="AY192" s="156">
        <f t="shared" si="23"/>
        <v>0</v>
      </c>
    </row>
    <row r="193" spans="14:51">
      <c r="N193" s="156">
        <f t="shared" si="16"/>
        <v>0</v>
      </c>
      <c r="Q193" s="156">
        <f t="shared" si="17"/>
        <v>0</v>
      </c>
      <c r="U193" s="156">
        <f t="shared" si="18"/>
        <v>0</v>
      </c>
      <c r="AG193" s="156">
        <f t="shared" si="19"/>
        <v>0</v>
      </c>
      <c r="AM193" s="156">
        <f t="shared" si="20"/>
        <v>0</v>
      </c>
      <c r="AP193" s="156">
        <f t="shared" si="21"/>
        <v>0</v>
      </c>
      <c r="AV193" s="156">
        <f t="shared" si="22"/>
        <v>0</v>
      </c>
      <c r="AY193" s="156">
        <f t="shared" si="23"/>
        <v>0</v>
      </c>
    </row>
    <row r="194" spans="14:51">
      <c r="N194" s="156">
        <f t="shared" si="16"/>
        <v>0</v>
      </c>
      <c r="Q194" s="156">
        <f t="shared" si="17"/>
        <v>0</v>
      </c>
      <c r="U194" s="156">
        <f t="shared" si="18"/>
        <v>0</v>
      </c>
      <c r="AG194" s="156">
        <f t="shared" si="19"/>
        <v>0</v>
      </c>
      <c r="AM194" s="156">
        <f t="shared" si="20"/>
        <v>0</v>
      </c>
      <c r="AP194" s="156">
        <f t="shared" si="21"/>
        <v>0</v>
      </c>
      <c r="AV194" s="156">
        <f t="shared" si="22"/>
        <v>0</v>
      </c>
      <c r="AY194" s="156">
        <f t="shared" si="23"/>
        <v>0</v>
      </c>
    </row>
    <row r="195" spans="14:51">
      <c r="N195" s="156">
        <f t="shared" si="16"/>
        <v>0</v>
      </c>
      <c r="Q195" s="156">
        <f t="shared" si="17"/>
        <v>0</v>
      </c>
      <c r="U195" s="156">
        <f t="shared" si="18"/>
        <v>0</v>
      </c>
      <c r="AG195" s="156">
        <f t="shared" si="19"/>
        <v>0</v>
      </c>
      <c r="AM195" s="156">
        <f t="shared" si="20"/>
        <v>0</v>
      </c>
      <c r="AP195" s="156">
        <f t="shared" si="21"/>
        <v>0</v>
      </c>
      <c r="AV195" s="156">
        <f t="shared" si="22"/>
        <v>0</v>
      </c>
      <c r="AY195" s="156">
        <f t="shared" si="23"/>
        <v>0</v>
      </c>
    </row>
    <row r="196" spans="14:51">
      <c r="N196" s="156">
        <f t="shared" ref="N196:N259" si="24">SUM(O196:P196)</f>
        <v>0</v>
      </c>
      <c r="Q196" s="156">
        <f t="shared" ref="Q196:Q259" si="25">SUM(R196:S196)</f>
        <v>0</v>
      </c>
      <c r="U196" s="156">
        <f t="shared" ref="U196:U259" si="26">SUM(V196:AB196,AD196:AF196)</f>
        <v>0</v>
      </c>
      <c r="AG196" s="156">
        <f t="shared" ref="AG196:AG259" si="27">SUM(AH196:AI196)</f>
        <v>0</v>
      </c>
      <c r="AM196" s="156">
        <f t="shared" ref="AM196:AM259" si="28">SUM(AN196:AO196)</f>
        <v>0</v>
      </c>
      <c r="AP196" s="156">
        <f t="shared" ref="AP196:AP259" si="29">SUM(AQ196:AR196)</f>
        <v>0</v>
      </c>
      <c r="AV196" s="156">
        <f t="shared" ref="AV196:AV259" si="30">SUM(AW196:AX196)</f>
        <v>0</v>
      </c>
      <c r="AY196" s="156">
        <f t="shared" ref="AY196:AY259" si="31">SUM(AZ196:BA196)</f>
        <v>0</v>
      </c>
    </row>
    <row r="197" spans="14:51">
      <c r="N197" s="156">
        <f t="shared" si="24"/>
        <v>0</v>
      </c>
      <c r="Q197" s="156">
        <f t="shared" si="25"/>
        <v>0</v>
      </c>
      <c r="U197" s="156">
        <f t="shared" si="26"/>
        <v>0</v>
      </c>
      <c r="AG197" s="156">
        <f t="shared" si="27"/>
        <v>0</v>
      </c>
      <c r="AM197" s="156">
        <f t="shared" si="28"/>
        <v>0</v>
      </c>
      <c r="AP197" s="156">
        <f t="shared" si="29"/>
        <v>0</v>
      </c>
      <c r="AV197" s="156">
        <f t="shared" si="30"/>
        <v>0</v>
      </c>
      <c r="AY197" s="156">
        <f t="shared" si="31"/>
        <v>0</v>
      </c>
    </row>
    <row r="198" spans="14:51">
      <c r="N198" s="156">
        <f t="shared" si="24"/>
        <v>0</v>
      </c>
      <c r="Q198" s="156">
        <f t="shared" si="25"/>
        <v>0</v>
      </c>
      <c r="U198" s="156">
        <f t="shared" si="26"/>
        <v>0</v>
      </c>
      <c r="AG198" s="156">
        <f t="shared" si="27"/>
        <v>0</v>
      </c>
      <c r="AM198" s="156">
        <f t="shared" si="28"/>
        <v>0</v>
      </c>
      <c r="AP198" s="156">
        <f t="shared" si="29"/>
        <v>0</v>
      </c>
      <c r="AV198" s="156">
        <f t="shared" si="30"/>
        <v>0</v>
      </c>
      <c r="AY198" s="156">
        <f t="shared" si="31"/>
        <v>0</v>
      </c>
    </row>
    <row r="199" spans="14:51">
      <c r="N199" s="156">
        <f t="shared" si="24"/>
        <v>0</v>
      </c>
      <c r="Q199" s="156">
        <f t="shared" si="25"/>
        <v>0</v>
      </c>
      <c r="U199" s="156">
        <f t="shared" si="26"/>
        <v>0</v>
      </c>
      <c r="AG199" s="156">
        <f t="shared" si="27"/>
        <v>0</v>
      </c>
      <c r="AM199" s="156">
        <f t="shared" si="28"/>
        <v>0</v>
      </c>
      <c r="AP199" s="156">
        <f t="shared" si="29"/>
        <v>0</v>
      </c>
      <c r="AV199" s="156">
        <f t="shared" si="30"/>
        <v>0</v>
      </c>
      <c r="AY199" s="156">
        <f t="shared" si="31"/>
        <v>0</v>
      </c>
    </row>
    <row r="200" spans="14:51">
      <c r="N200" s="156">
        <f t="shared" si="24"/>
        <v>0</v>
      </c>
      <c r="Q200" s="156">
        <f t="shared" si="25"/>
        <v>0</v>
      </c>
      <c r="U200" s="156">
        <f t="shared" si="26"/>
        <v>0</v>
      </c>
      <c r="AG200" s="156">
        <f t="shared" si="27"/>
        <v>0</v>
      </c>
      <c r="AM200" s="156">
        <f t="shared" si="28"/>
        <v>0</v>
      </c>
      <c r="AP200" s="156">
        <f t="shared" si="29"/>
        <v>0</v>
      </c>
      <c r="AV200" s="156">
        <f t="shared" si="30"/>
        <v>0</v>
      </c>
      <c r="AY200" s="156">
        <f t="shared" si="31"/>
        <v>0</v>
      </c>
    </row>
    <row r="201" spans="14:51">
      <c r="N201" s="156">
        <f t="shared" si="24"/>
        <v>0</v>
      </c>
      <c r="Q201" s="156">
        <f t="shared" si="25"/>
        <v>0</v>
      </c>
      <c r="U201" s="156">
        <f t="shared" si="26"/>
        <v>0</v>
      </c>
      <c r="AG201" s="156">
        <f t="shared" si="27"/>
        <v>0</v>
      </c>
      <c r="AM201" s="156">
        <f t="shared" si="28"/>
        <v>0</v>
      </c>
      <c r="AP201" s="156">
        <f t="shared" si="29"/>
        <v>0</v>
      </c>
      <c r="AV201" s="156">
        <f t="shared" si="30"/>
        <v>0</v>
      </c>
      <c r="AY201" s="156">
        <f t="shared" si="31"/>
        <v>0</v>
      </c>
    </row>
    <row r="202" spans="14:51">
      <c r="N202" s="156">
        <f t="shared" si="24"/>
        <v>0</v>
      </c>
      <c r="Q202" s="156">
        <f t="shared" si="25"/>
        <v>0</v>
      </c>
      <c r="U202" s="156">
        <f t="shared" si="26"/>
        <v>0</v>
      </c>
      <c r="AG202" s="156">
        <f t="shared" si="27"/>
        <v>0</v>
      </c>
      <c r="AM202" s="156">
        <f t="shared" si="28"/>
        <v>0</v>
      </c>
      <c r="AP202" s="156">
        <f t="shared" si="29"/>
        <v>0</v>
      </c>
      <c r="AV202" s="156">
        <f t="shared" si="30"/>
        <v>0</v>
      </c>
      <c r="AY202" s="156">
        <f t="shared" si="31"/>
        <v>0</v>
      </c>
    </row>
    <row r="203" spans="14:51">
      <c r="N203" s="156">
        <f t="shared" si="24"/>
        <v>0</v>
      </c>
      <c r="Q203" s="156">
        <f t="shared" si="25"/>
        <v>0</v>
      </c>
      <c r="U203" s="156">
        <f t="shared" si="26"/>
        <v>0</v>
      </c>
      <c r="AG203" s="156">
        <f t="shared" si="27"/>
        <v>0</v>
      </c>
      <c r="AM203" s="156">
        <f t="shared" si="28"/>
        <v>0</v>
      </c>
      <c r="AP203" s="156">
        <f t="shared" si="29"/>
        <v>0</v>
      </c>
      <c r="AV203" s="156">
        <f t="shared" si="30"/>
        <v>0</v>
      </c>
      <c r="AY203" s="156">
        <f t="shared" si="31"/>
        <v>0</v>
      </c>
    </row>
    <row r="204" spans="14:51">
      <c r="N204" s="156">
        <f t="shared" si="24"/>
        <v>0</v>
      </c>
      <c r="Q204" s="156">
        <f t="shared" si="25"/>
        <v>0</v>
      </c>
      <c r="U204" s="156">
        <f t="shared" si="26"/>
        <v>0</v>
      </c>
      <c r="AG204" s="156">
        <f t="shared" si="27"/>
        <v>0</v>
      </c>
      <c r="AM204" s="156">
        <f t="shared" si="28"/>
        <v>0</v>
      </c>
      <c r="AP204" s="156">
        <f t="shared" si="29"/>
        <v>0</v>
      </c>
      <c r="AV204" s="156">
        <f t="shared" si="30"/>
        <v>0</v>
      </c>
      <c r="AY204" s="156">
        <f t="shared" si="31"/>
        <v>0</v>
      </c>
    </row>
    <row r="205" spans="14:51">
      <c r="N205" s="156">
        <f t="shared" si="24"/>
        <v>0</v>
      </c>
      <c r="Q205" s="156">
        <f t="shared" si="25"/>
        <v>0</v>
      </c>
      <c r="U205" s="156">
        <f t="shared" si="26"/>
        <v>0</v>
      </c>
      <c r="AG205" s="156">
        <f t="shared" si="27"/>
        <v>0</v>
      </c>
      <c r="AM205" s="156">
        <f t="shared" si="28"/>
        <v>0</v>
      </c>
      <c r="AP205" s="156">
        <f t="shared" si="29"/>
        <v>0</v>
      </c>
      <c r="AV205" s="156">
        <f t="shared" si="30"/>
        <v>0</v>
      </c>
      <c r="AY205" s="156">
        <f t="shared" si="31"/>
        <v>0</v>
      </c>
    </row>
    <row r="206" spans="14:51">
      <c r="N206" s="156">
        <f t="shared" si="24"/>
        <v>0</v>
      </c>
      <c r="Q206" s="156">
        <f t="shared" si="25"/>
        <v>0</v>
      </c>
      <c r="U206" s="156">
        <f t="shared" si="26"/>
        <v>0</v>
      </c>
      <c r="AG206" s="156">
        <f t="shared" si="27"/>
        <v>0</v>
      </c>
      <c r="AM206" s="156">
        <f t="shared" si="28"/>
        <v>0</v>
      </c>
      <c r="AP206" s="156">
        <f t="shared" si="29"/>
        <v>0</v>
      </c>
      <c r="AV206" s="156">
        <f t="shared" si="30"/>
        <v>0</v>
      </c>
      <c r="AY206" s="156">
        <f t="shared" si="31"/>
        <v>0</v>
      </c>
    </row>
    <row r="207" spans="14:51">
      <c r="N207" s="156">
        <f t="shared" si="24"/>
        <v>0</v>
      </c>
      <c r="Q207" s="156">
        <f t="shared" si="25"/>
        <v>0</v>
      </c>
      <c r="U207" s="156">
        <f t="shared" si="26"/>
        <v>0</v>
      </c>
      <c r="AG207" s="156">
        <f t="shared" si="27"/>
        <v>0</v>
      </c>
      <c r="AM207" s="156">
        <f t="shared" si="28"/>
        <v>0</v>
      </c>
      <c r="AP207" s="156">
        <f t="shared" si="29"/>
        <v>0</v>
      </c>
      <c r="AV207" s="156">
        <f t="shared" si="30"/>
        <v>0</v>
      </c>
      <c r="AY207" s="156">
        <f t="shared" si="31"/>
        <v>0</v>
      </c>
    </row>
    <row r="208" spans="14:51">
      <c r="N208" s="156">
        <f t="shared" si="24"/>
        <v>0</v>
      </c>
      <c r="Q208" s="156">
        <f t="shared" si="25"/>
        <v>0</v>
      </c>
      <c r="U208" s="156">
        <f t="shared" si="26"/>
        <v>0</v>
      </c>
      <c r="AG208" s="156">
        <f t="shared" si="27"/>
        <v>0</v>
      </c>
      <c r="AM208" s="156">
        <f t="shared" si="28"/>
        <v>0</v>
      </c>
      <c r="AP208" s="156">
        <f t="shared" si="29"/>
        <v>0</v>
      </c>
      <c r="AV208" s="156">
        <f t="shared" si="30"/>
        <v>0</v>
      </c>
      <c r="AY208" s="156">
        <f t="shared" si="31"/>
        <v>0</v>
      </c>
    </row>
    <row r="209" spans="14:51">
      <c r="N209" s="156">
        <f t="shared" si="24"/>
        <v>0</v>
      </c>
      <c r="Q209" s="156">
        <f t="shared" si="25"/>
        <v>0</v>
      </c>
      <c r="U209" s="156">
        <f t="shared" si="26"/>
        <v>0</v>
      </c>
      <c r="AG209" s="156">
        <f t="shared" si="27"/>
        <v>0</v>
      </c>
      <c r="AM209" s="156">
        <f t="shared" si="28"/>
        <v>0</v>
      </c>
      <c r="AP209" s="156">
        <f t="shared" si="29"/>
        <v>0</v>
      </c>
      <c r="AV209" s="156">
        <f t="shared" si="30"/>
        <v>0</v>
      </c>
      <c r="AY209" s="156">
        <f t="shared" si="31"/>
        <v>0</v>
      </c>
    </row>
    <row r="210" spans="14:51">
      <c r="N210" s="156">
        <f t="shared" si="24"/>
        <v>0</v>
      </c>
      <c r="Q210" s="156">
        <f t="shared" si="25"/>
        <v>0</v>
      </c>
      <c r="U210" s="156">
        <f t="shared" si="26"/>
        <v>0</v>
      </c>
      <c r="AG210" s="156">
        <f t="shared" si="27"/>
        <v>0</v>
      </c>
      <c r="AM210" s="156">
        <f t="shared" si="28"/>
        <v>0</v>
      </c>
      <c r="AP210" s="156">
        <f t="shared" si="29"/>
        <v>0</v>
      </c>
      <c r="AV210" s="156">
        <f t="shared" si="30"/>
        <v>0</v>
      </c>
      <c r="AY210" s="156">
        <f t="shared" si="31"/>
        <v>0</v>
      </c>
    </row>
    <row r="211" spans="14:51">
      <c r="N211" s="156">
        <f t="shared" si="24"/>
        <v>0</v>
      </c>
      <c r="Q211" s="156">
        <f t="shared" si="25"/>
        <v>0</v>
      </c>
      <c r="U211" s="156">
        <f t="shared" si="26"/>
        <v>0</v>
      </c>
      <c r="AG211" s="156">
        <f t="shared" si="27"/>
        <v>0</v>
      </c>
      <c r="AM211" s="156">
        <f t="shared" si="28"/>
        <v>0</v>
      </c>
      <c r="AP211" s="156">
        <f t="shared" si="29"/>
        <v>0</v>
      </c>
      <c r="AV211" s="156">
        <f t="shared" si="30"/>
        <v>0</v>
      </c>
      <c r="AY211" s="156">
        <f t="shared" si="31"/>
        <v>0</v>
      </c>
    </row>
    <row r="212" spans="14:51">
      <c r="N212" s="156">
        <f t="shared" si="24"/>
        <v>0</v>
      </c>
      <c r="Q212" s="156">
        <f t="shared" si="25"/>
        <v>0</v>
      </c>
      <c r="U212" s="156">
        <f t="shared" si="26"/>
        <v>0</v>
      </c>
      <c r="AG212" s="156">
        <f t="shared" si="27"/>
        <v>0</v>
      </c>
      <c r="AM212" s="156">
        <f t="shared" si="28"/>
        <v>0</v>
      </c>
      <c r="AP212" s="156">
        <f t="shared" si="29"/>
        <v>0</v>
      </c>
      <c r="AV212" s="156">
        <f t="shared" si="30"/>
        <v>0</v>
      </c>
      <c r="AY212" s="156">
        <f t="shared" si="31"/>
        <v>0</v>
      </c>
    </row>
    <row r="213" spans="14:51">
      <c r="N213" s="156">
        <f t="shared" si="24"/>
        <v>0</v>
      </c>
      <c r="Q213" s="156">
        <f t="shared" si="25"/>
        <v>0</v>
      </c>
      <c r="U213" s="156">
        <f t="shared" si="26"/>
        <v>0</v>
      </c>
      <c r="AG213" s="156">
        <f t="shared" si="27"/>
        <v>0</v>
      </c>
      <c r="AM213" s="156">
        <f t="shared" si="28"/>
        <v>0</v>
      </c>
      <c r="AP213" s="156">
        <f t="shared" si="29"/>
        <v>0</v>
      </c>
      <c r="AV213" s="156">
        <f t="shared" si="30"/>
        <v>0</v>
      </c>
      <c r="AY213" s="156">
        <f t="shared" si="31"/>
        <v>0</v>
      </c>
    </row>
    <row r="214" spans="14:51">
      <c r="N214" s="156">
        <f t="shared" si="24"/>
        <v>0</v>
      </c>
      <c r="Q214" s="156">
        <f t="shared" si="25"/>
        <v>0</v>
      </c>
      <c r="U214" s="156">
        <f t="shared" si="26"/>
        <v>0</v>
      </c>
      <c r="AG214" s="156">
        <f t="shared" si="27"/>
        <v>0</v>
      </c>
      <c r="AM214" s="156">
        <f t="shared" si="28"/>
        <v>0</v>
      </c>
      <c r="AP214" s="156">
        <f t="shared" si="29"/>
        <v>0</v>
      </c>
      <c r="AV214" s="156">
        <f t="shared" si="30"/>
        <v>0</v>
      </c>
      <c r="AY214" s="156">
        <f t="shared" si="31"/>
        <v>0</v>
      </c>
    </row>
    <row r="215" spans="14:51">
      <c r="N215" s="156">
        <f t="shared" si="24"/>
        <v>0</v>
      </c>
      <c r="Q215" s="156">
        <f t="shared" si="25"/>
        <v>0</v>
      </c>
      <c r="U215" s="156">
        <f t="shared" si="26"/>
        <v>0</v>
      </c>
      <c r="AG215" s="156">
        <f t="shared" si="27"/>
        <v>0</v>
      </c>
      <c r="AM215" s="156">
        <f t="shared" si="28"/>
        <v>0</v>
      </c>
      <c r="AP215" s="156">
        <f t="shared" si="29"/>
        <v>0</v>
      </c>
      <c r="AV215" s="156">
        <f t="shared" si="30"/>
        <v>0</v>
      </c>
      <c r="AY215" s="156">
        <f t="shared" si="31"/>
        <v>0</v>
      </c>
    </row>
    <row r="216" spans="14:51">
      <c r="N216" s="156">
        <f t="shared" si="24"/>
        <v>0</v>
      </c>
      <c r="Q216" s="156">
        <f t="shared" si="25"/>
        <v>0</v>
      </c>
      <c r="U216" s="156">
        <f t="shared" si="26"/>
        <v>0</v>
      </c>
      <c r="AG216" s="156">
        <f t="shared" si="27"/>
        <v>0</v>
      </c>
      <c r="AM216" s="156">
        <f t="shared" si="28"/>
        <v>0</v>
      </c>
      <c r="AP216" s="156">
        <f t="shared" si="29"/>
        <v>0</v>
      </c>
      <c r="AV216" s="156">
        <f t="shared" si="30"/>
        <v>0</v>
      </c>
      <c r="AY216" s="156">
        <f t="shared" si="31"/>
        <v>0</v>
      </c>
    </row>
    <row r="217" spans="14:51">
      <c r="N217" s="156">
        <f t="shared" si="24"/>
        <v>0</v>
      </c>
      <c r="Q217" s="156">
        <f t="shared" si="25"/>
        <v>0</v>
      </c>
      <c r="U217" s="156">
        <f t="shared" si="26"/>
        <v>0</v>
      </c>
      <c r="AG217" s="156">
        <f t="shared" si="27"/>
        <v>0</v>
      </c>
      <c r="AM217" s="156">
        <f t="shared" si="28"/>
        <v>0</v>
      </c>
      <c r="AP217" s="156">
        <f t="shared" si="29"/>
        <v>0</v>
      </c>
      <c r="AV217" s="156">
        <f t="shared" si="30"/>
        <v>0</v>
      </c>
      <c r="AY217" s="156">
        <f t="shared" si="31"/>
        <v>0</v>
      </c>
    </row>
    <row r="218" spans="14:51">
      <c r="N218" s="156">
        <f t="shared" si="24"/>
        <v>0</v>
      </c>
      <c r="Q218" s="156">
        <f t="shared" si="25"/>
        <v>0</v>
      </c>
      <c r="U218" s="156">
        <f t="shared" si="26"/>
        <v>0</v>
      </c>
      <c r="AG218" s="156">
        <f t="shared" si="27"/>
        <v>0</v>
      </c>
      <c r="AM218" s="156">
        <f t="shared" si="28"/>
        <v>0</v>
      </c>
      <c r="AP218" s="156">
        <f t="shared" si="29"/>
        <v>0</v>
      </c>
      <c r="AV218" s="156">
        <f t="shared" si="30"/>
        <v>0</v>
      </c>
      <c r="AY218" s="156">
        <f t="shared" si="31"/>
        <v>0</v>
      </c>
    </row>
    <row r="219" spans="14:51">
      <c r="N219" s="156">
        <f t="shared" si="24"/>
        <v>0</v>
      </c>
      <c r="Q219" s="156">
        <f t="shared" si="25"/>
        <v>0</v>
      </c>
      <c r="U219" s="156">
        <f t="shared" si="26"/>
        <v>0</v>
      </c>
      <c r="AG219" s="156">
        <f t="shared" si="27"/>
        <v>0</v>
      </c>
      <c r="AM219" s="156">
        <f t="shared" si="28"/>
        <v>0</v>
      </c>
      <c r="AP219" s="156">
        <f t="shared" si="29"/>
        <v>0</v>
      </c>
      <c r="AV219" s="156">
        <f t="shared" si="30"/>
        <v>0</v>
      </c>
      <c r="AY219" s="156">
        <f t="shared" si="31"/>
        <v>0</v>
      </c>
    </row>
    <row r="220" spans="14:51">
      <c r="N220" s="156">
        <f t="shared" si="24"/>
        <v>0</v>
      </c>
      <c r="Q220" s="156">
        <f t="shared" si="25"/>
        <v>0</v>
      </c>
      <c r="U220" s="156">
        <f t="shared" si="26"/>
        <v>0</v>
      </c>
      <c r="AG220" s="156">
        <f t="shared" si="27"/>
        <v>0</v>
      </c>
      <c r="AM220" s="156">
        <f t="shared" si="28"/>
        <v>0</v>
      </c>
      <c r="AP220" s="156">
        <f t="shared" si="29"/>
        <v>0</v>
      </c>
      <c r="AV220" s="156">
        <f t="shared" si="30"/>
        <v>0</v>
      </c>
      <c r="AY220" s="156">
        <f t="shared" si="31"/>
        <v>0</v>
      </c>
    </row>
    <row r="221" spans="14:51">
      <c r="N221" s="156">
        <f t="shared" si="24"/>
        <v>0</v>
      </c>
      <c r="Q221" s="156">
        <f t="shared" si="25"/>
        <v>0</v>
      </c>
      <c r="U221" s="156">
        <f t="shared" si="26"/>
        <v>0</v>
      </c>
      <c r="AG221" s="156">
        <f t="shared" si="27"/>
        <v>0</v>
      </c>
      <c r="AM221" s="156">
        <f t="shared" si="28"/>
        <v>0</v>
      </c>
      <c r="AP221" s="156">
        <f t="shared" si="29"/>
        <v>0</v>
      </c>
      <c r="AV221" s="156">
        <f t="shared" si="30"/>
        <v>0</v>
      </c>
      <c r="AY221" s="156">
        <f t="shared" si="31"/>
        <v>0</v>
      </c>
    </row>
    <row r="222" spans="14:51">
      <c r="N222" s="156">
        <f t="shared" si="24"/>
        <v>0</v>
      </c>
      <c r="Q222" s="156">
        <f t="shared" si="25"/>
        <v>0</v>
      </c>
      <c r="U222" s="156">
        <f t="shared" si="26"/>
        <v>0</v>
      </c>
      <c r="AG222" s="156">
        <f t="shared" si="27"/>
        <v>0</v>
      </c>
      <c r="AM222" s="156">
        <f t="shared" si="28"/>
        <v>0</v>
      </c>
      <c r="AP222" s="156">
        <f t="shared" si="29"/>
        <v>0</v>
      </c>
      <c r="AV222" s="156">
        <f t="shared" si="30"/>
        <v>0</v>
      </c>
      <c r="AY222" s="156">
        <f t="shared" si="31"/>
        <v>0</v>
      </c>
    </row>
    <row r="223" spans="14:51">
      <c r="N223" s="156">
        <f t="shared" si="24"/>
        <v>0</v>
      </c>
      <c r="Q223" s="156">
        <f t="shared" si="25"/>
        <v>0</v>
      </c>
      <c r="U223" s="156">
        <f t="shared" si="26"/>
        <v>0</v>
      </c>
      <c r="AG223" s="156">
        <f t="shared" si="27"/>
        <v>0</v>
      </c>
      <c r="AM223" s="156">
        <f t="shared" si="28"/>
        <v>0</v>
      </c>
      <c r="AP223" s="156">
        <f t="shared" si="29"/>
        <v>0</v>
      </c>
      <c r="AV223" s="156">
        <f t="shared" si="30"/>
        <v>0</v>
      </c>
      <c r="AY223" s="156">
        <f t="shared" si="31"/>
        <v>0</v>
      </c>
    </row>
    <row r="224" spans="14:51">
      <c r="N224" s="156">
        <f t="shared" si="24"/>
        <v>0</v>
      </c>
      <c r="Q224" s="156">
        <f t="shared" si="25"/>
        <v>0</v>
      </c>
      <c r="U224" s="156">
        <f t="shared" si="26"/>
        <v>0</v>
      </c>
      <c r="AG224" s="156">
        <f t="shared" si="27"/>
        <v>0</v>
      </c>
      <c r="AM224" s="156">
        <f t="shared" si="28"/>
        <v>0</v>
      </c>
      <c r="AP224" s="156">
        <f t="shared" si="29"/>
        <v>0</v>
      </c>
      <c r="AV224" s="156">
        <f t="shared" si="30"/>
        <v>0</v>
      </c>
      <c r="AY224" s="156">
        <f t="shared" si="31"/>
        <v>0</v>
      </c>
    </row>
    <row r="225" spans="14:51">
      <c r="N225" s="156">
        <f t="shared" si="24"/>
        <v>0</v>
      </c>
      <c r="Q225" s="156">
        <f t="shared" si="25"/>
        <v>0</v>
      </c>
      <c r="U225" s="156">
        <f t="shared" si="26"/>
        <v>0</v>
      </c>
      <c r="AG225" s="156">
        <f t="shared" si="27"/>
        <v>0</v>
      </c>
      <c r="AM225" s="156">
        <f t="shared" si="28"/>
        <v>0</v>
      </c>
      <c r="AP225" s="156">
        <f t="shared" si="29"/>
        <v>0</v>
      </c>
      <c r="AV225" s="156">
        <f t="shared" si="30"/>
        <v>0</v>
      </c>
      <c r="AY225" s="156">
        <f t="shared" si="31"/>
        <v>0</v>
      </c>
    </row>
    <row r="226" spans="14:51">
      <c r="N226" s="156">
        <f t="shared" si="24"/>
        <v>0</v>
      </c>
      <c r="Q226" s="156">
        <f t="shared" si="25"/>
        <v>0</v>
      </c>
      <c r="U226" s="156">
        <f t="shared" si="26"/>
        <v>0</v>
      </c>
      <c r="AG226" s="156">
        <f t="shared" si="27"/>
        <v>0</v>
      </c>
      <c r="AM226" s="156">
        <f t="shared" si="28"/>
        <v>0</v>
      </c>
      <c r="AP226" s="156">
        <f t="shared" si="29"/>
        <v>0</v>
      </c>
      <c r="AV226" s="156">
        <f t="shared" si="30"/>
        <v>0</v>
      </c>
      <c r="AY226" s="156">
        <f t="shared" si="31"/>
        <v>0</v>
      </c>
    </row>
    <row r="227" spans="14:51">
      <c r="N227" s="156">
        <f t="shared" si="24"/>
        <v>0</v>
      </c>
      <c r="Q227" s="156">
        <f t="shared" si="25"/>
        <v>0</v>
      </c>
      <c r="U227" s="156">
        <f t="shared" si="26"/>
        <v>0</v>
      </c>
      <c r="AG227" s="156">
        <f t="shared" si="27"/>
        <v>0</v>
      </c>
      <c r="AM227" s="156">
        <f t="shared" si="28"/>
        <v>0</v>
      </c>
      <c r="AP227" s="156">
        <f t="shared" si="29"/>
        <v>0</v>
      </c>
      <c r="AV227" s="156">
        <f t="shared" si="30"/>
        <v>0</v>
      </c>
      <c r="AY227" s="156">
        <f t="shared" si="31"/>
        <v>0</v>
      </c>
    </row>
    <row r="228" spans="14:51">
      <c r="N228" s="156">
        <f t="shared" si="24"/>
        <v>0</v>
      </c>
      <c r="Q228" s="156">
        <f t="shared" si="25"/>
        <v>0</v>
      </c>
      <c r="U228" s="156">
        <f t="shared" si="26"/>
        <v>0</v>
      </c>
      <c r="AG228" s="156">
        <f t="shared" si="27"/>
        <v>0</v>
      </c>
      <c r="AM228" s="156">
        <f t="shared" si="28"/>
        <v>0</v>
      </c>
      <c r="AP228" s="156">
        <f t="shared" si="29"/>
        <v>0</v>
      </c>
      <c r="AV228" s="156">
        <f t="shared" si="30"/>
        <v>0</v>
      </c>
      <c r="AY228" s="156">
        <f t="shared" si="31"/>
        <v>0</v>
      </c>
    </row>
    <row r="229" spans="14:51">
      <c r="N229" s="156">
        <f t="shared" si="24"/>
        <v>0</v>
      </c>
      <c r="Q229" s="156">
        <f t="shared" si="25"/>
        <v>0</v>
      </c>
      <c r="U229" s="156">
        <f t="shared" si="26"/>
        <v>0</v>
      </c>
      <c r="AG229" s="156">
        <f t="shared" si="27"/>
        <v>0</v>
      </c>
      <c r="AM229" s="156">
        <f t="shared" si="28"/>
        <v>0</v>
      </c>
      <c r="AP229" s="156">
        <f t="shared" si="29"/>
        <v>0</v>
      </c>
      <c r="AV229" s="156">
        <f t="shared" si="30"/>
        <v>0</v>
      </c>
      <c r="AY229" s="156">
        <f t="shared" si="31"/>
        <v>0</v>
      </c>
    </row>
    <row r="230" spans="14:51">
      <c r="N230" s="156">
        <f t="shared" si="24"/>
        <v>0</v>
      </c>
      <c r="Q230" s="156">
        <f t="shared" si="25"/>
        <v>0</v>
      </c>
      <c r="U230" s="156">
        <f t="shared" si="26"/>
        <v>0</v>
      </c>
      <c r="AG230" s="156">
        <f t="shared" si="27"/>
        <v>0</v>
      </c>
      <c r="AM230" s="156">
        <f t="shared" si="28"/>
        <v>0</v>
      </c>
      <c r="AP230" s="156">
        <f t="shared" si="29"/>
        <v>0</v>
      </c>
      <c r="AV230" s="156">
        <f t="shared" si="30"/>
        <v>0</v>
      </c>
      <c r="AY230" s="156">
        <f t="shared" si="31"/>
        <v>0</v>
      </c>
    </row>
    <row r="231" spans="14:51">
      <c r="N231" s="156">
        <f t="shared" si="24"/>
        <v>0</v>
      </c>
      <c r="Q231" s="156">
        <f t="shared" si="25"/>
        <v>0</v>
      </c>
      <c r="U231" s="156">
        <f t="shared" si="26"/>
        <v>0</v>
      </c>
      <c r="AG231" s="156">
        <f t="shared" si="27"/>
        <v>0</v>
      </c>
      <c r="AM231" s="156">
        <f t="shared" si="28"/>
        <v>0</v>
      </c>
      <c r="AP231" s="156">
        <f t="shared" si="29"/>
        <v>0</v>
      </c>
      <c r="AV231" s="156">
        <f t="shared" si="30"/>
        <v>0</v>
      </c>
      <c r="AY231" s="156">
        <f t="shared" si="31"/>
        <v>0</v>
      </c>
    </row>
    <row r="232" spans="14:51">
      <c r="N232" s="156">
        <f t="shared" si="24"/>
        <v>0</v>
      </c>
      <c r="Q232" s="156">
        <f t="shared" si="25"/>
        <v>0</v>
      </c>
      <c r="U232" s="156">
        <f t="shared" si="26"/>
        <v>0</v>
      </c>
      <c r="AG232" s="156">
        <f t="shared" si="27"/>
        <v>0</v>
      </c>
      <c r="AM232" s="156">
        <f t="shared" si="28"/>
        <v>0</v>
      </c>
      <c r="AP232" s="156">
        <f t="shared" si="29"/>
        <v>0</v>
      </c>
      <c r="AV232" s="156">
        <f t="shared" si="30"/>
        <v>0</v>
      </c>
      <c r="AY232" s="156">
        <f t="shared" si="31"/>
        <v>0</v>
      </c>
    </row>
    <row r="233" spans="14:51">
      <c r="N233" s="156">
        <f t="shared" si="24"/>
        <v>0</v>
      </c>
      <c r="Q233" s="156">
        <f t="shared" si="25"/>
        <v>0</v>
      </c>
      <c r="U233" s="156">
        <f t="shared" si="26"/>
        <v>0</v>
      </c>
      <c r="AG233" s="156">
        <f t="shared" si="27"/>
        <v>0</v>
      </c>
      <c r="AM233" s="156">
        <f t="shared" si="28"/>
        <v>0</v>
      </c>
      <c r="AP233" s="156">
        <f t="shared" si="29"/>
        <v>0</v>
      </c>
      <c r="AV233" s="156">
        <f t="shared" si="30"/>
        <v>0</v>
      </c>
      <c r="AY233" s="156">
        <f t="shared" si="31"/>
        <v>0</v>
      </c>
    </row>
    <row r="234" spans="14:51">
      <c r="N234" s="156">
        <f t="shared" si="24"/>
        <v>0</v>
      </c>
      <c r="Q234" s="156">
        <f t="shared" si="25"/>
        <v>0</v>
      </c>
      <c r="U234" s="156">
        <f t="shared" si="26"/>
        <v>0</v>
      </c>
      <c r="AG234" s="156">
        <f t="shared" si="27"/>
        <v>0</v>
      </c>
      <c r="AM234" s="156">
        <f t="shared" si="28"/>
        <v>0</v>
      </c>
      <c r="AP234" s="156">
        <f t="shared" si="29"/>
        <v>0</v>
      </c>
      <c r="AV234" s="156">
        <f t="shared" si="30"/>
        <v>0</v>
      </c>
      <c r="AY234" s="156">
        <f t="shared" si="31"/>
        <v>0</v>
      </c>
    </row>
    <row r="235" spans="14:51">
      <c r="N235" s="156">
        <f t="shared" si="24"/>
        <v>0</v>
      </c>
      <c r="Q235" s="156">
        <f t="shared" si="25"/>
        <v>0</v>
      </c>
      <c r="U235" s="156">
        <f t="shared" si="26"/>
        <v>0</v>
      </c>
      <c r="AG235" s="156">
        <f t="shared" si="27"/>
        <v>0</v>
      </c>
      <c r="AM235" s="156">
        <f t="shared" si="28"/>
        <v>0</v>
      </c>
      <c r="AP235" s="156">
        <f t="shared" si="29"/>
        <v>0</v>
      </c>
      <c r="AV235" s="156">
        <f t="shared" si="30"/>
        <v>0</v>
      </c>
      <c r="AY235" s="156">
        <f t="shared" si="31"/>
        <v>0</v>
      </c>
    </row>
    <row r="236" spans="14:51">
      <c r="N236" s="156">
        <f t="shared" si="24"/>
        <v>0</v>
      </c>
      <c r="Q236" s="156">
        <f t="shared" si="25"/>
        <v>0</v>
      </c>
      <c r="U236" s="156">
        <f t="shared" si="26"/>
        <v>0</v>
      </c>
      <c r="AG236" s="156">
        <f t="shared" si="27"/>
        <v>0</v>
      </c>
      <c r="AM236" s="156">
        <f t="shared" si="28"/>
        <v>0</v>
      </c>
      <c r="AP236" s="156">
        <f t="shared" si="29"/>
        <v>0</v>
      </c>
      <c r="AV236" s="156">
        <f t="shared" si="30"/>
        <v>0</v>
      </c>
      <c r="AY236" s="156">
        <f t="shared" si="31"/>
        <v>0</v>
      </c>
    </row>
    <row r="237" spans="14:51">
      <c r="N237" s="156">
        <f t="shared" si="24"/>
        <v>0</v>
      </c>
      <c r="Q237" s="156">
        <f t="shared" si="25"/>
        <v>0</v>
      </c>
      <c r="U237" s="156">
        <f t="shared" si="26"/>
        <v>0</v>
      </c>
      <c r="AG237" s="156">
        <f t="shared" si="27"/>
        <v>0</v>
      </c>
      <c r="AM237" s="156">
        <f t="shared" si="28"/>
        <v>0</v>
      </c>
      <c r="AP237" s="156">
        <f t="shared" si="29"/>
        <v>0</v>
      </c>
      <c r="AV237" s="156">
        <f t="shared" si="30"/>
        <v>0</v>
      </c>
      <c r="AY237" s="156">
        <f t="shared" si="31"/>
        <v>0</v>
      </c>
    </row>
    <row r="238" spans="14:51">
      <c r="N238" s="156">
        <f t="shared" si="24"/>
        <v>0</v>
      </c>
      <c r="Q238" s="156">
        <f t="shared" si="25"/>
        <v>0</v>
      </c>
      <c r="U238" s="156">
        <f t="shared" si="26"/>
        <v>0</v>
      </c>
      <c r="AG238" s="156">
        <f t="shared" si="27"/>
        <v>0</v>
      </c>
      <c r="AM238" s="156">
        <f t="shared" si="28"/>
        <v>0</v>
      </c>
      <c r="AP238" s="156">
        <f t="shared" si="29"/>
        <v>0</v>
      </c>
      <c r="AV238" s="156">
        <f t="shared" si="30"/>
        <v>0</v>
      </c>
      <c r="AY238" s="156">
        <f t="shared" si="31"/>
        <v>0</v>
      </c>
    </row>
    <row r="239" spans="14:51">
      <c r="N239" s="156">
        <f t="shared" si="24"/>
        <v>0</v>
      </c>
      <c r="Q239" s="156">
        <f t="shared" si="25"/>
        <v>0</v>
      </c>
      <c r="U239" s="156">
        <f t="shared" si="26"/>
        <v>0</v>
      </c>
      <c r="AG239" s="156">
        <f t="shared" si="27"/>
        <v>0</v>
      </c>
      <c r="AM239" s="156">
        <f t="shared" si="28"/>
        <v>0</v>
      </c>
      <c r="AP239" s="156">
        <f t="shared" si="29"/>
        <v>0</v>
      </c>
      <c r="AV239" s="156">
        <f t="shared" si="30"/>
        <v>0</v>
      </c>
      <c r="AY239" s="156">
        <f t="shared" si="31"/>
        <v>0</v>
      </c>
    </row>
    <row r="240" spans="14:51">
      <c r="N240" s="156">
        <f t="shared" si="24"/>
        <v>0</v>
      </c>
      <c r="Q240" s="156">
        <f t="shared" si="25"/>
        <v>0</v>
      </c>
      <c r="U240" s="156">
        <f t="shared" si="26"/>
        <v>0</v>
      </c>
      <c r="AG240" s="156">
        <f t="shared" si="27"/>
        <v>0</v>
      </c>
      <c r="AM240" s="156">
        <f t="shared" si="28"/>
        <v>0</v>
      </c>
      <c r="AP240" s="156">
        <f t="shared" si="29"/>
        <v>0</v>
      </c>
      <c r="AV240" s="156">
        <f t="shared" si="30"/>
        <v>0</v>
      </c>
      <c r="AY240" s="156">
        <f t="shared" si="31"/>
        <v>0</v>
      </c>
    </row>
    <row r="241" spans="14:51">
      <c r="N241" s="156">
        <f t="shared" si="24"/>
        <v>0</v>
      </c>
      <c r="Q241" s="156">
        <f t="shared" si="25"/>
        <v>0</v>
      </c>
      <c r="U241" s="156">
        <f t="shared" si="26"/>
        <v>0</v>
      </c>
      <c r="AG241" s="156">
        <f t="shared" si="27"/>
        <v>0</v>
      </c>
      <c r="AM241" s="156">
        <f t="shared" si="28"/>
        <v>0</v>
      </c>
      <c r="AP241" s="156">
        <f t="shared" si="29"/>
        <v>0</v>
      </c>
      <c r="AV241" s="156">
        <f t="shared" si="30"/>
        <v>0</v>
      </c>
      <c r="AY241" s="156">
        <f t="shared" si="31"/>
        <v>0</v>
      </c>
    </row>
    <row r="242" spans="14:51">
      <c r="N242" s="156">
        <f t="shared" si="24"/>
        <v>0</v>
      </c>
      <c r="Q242" s="156">
        <f t="shared" si="25"/>
        <v>0</v>
      </c>
      <c r="U242" s="156">
        <f t="shared" si="26"/>
        <v>0</v>
      </c>
      <c r="AG242" s="156">
        <f t="shared" si="27"/>
        <v>0</v>
      </c>
      <c r="AM242" s="156">
        <f t="shared" si="28"/>
        <v>0</v>
      </c>
      <c r="AP242" s="156">
        <f t="shared" si="29"/>
        <v>0</v>
      </c>
      <c r="AV242" s="156">
        <f t="shared" si="30"/>
        <v>0</v>
      </c>
      <c r="AY242" s="156">
        <f t="shared" si="31"/>
        <v>0</v>
      </c>
    </row>
    <row r="243" spans="14:51">
      <c r="N243" s="156">
        <f t="shared" si="24"/>
        <v>0</v>
      </c>
      <c r="Q243" s="156">
        <f t="shared" si="25"/>
        <v>0</v>
      </c>
      <c r="U243" s="156">
        <f t="shared" si="26"/>
        <v>0</v>
      </c>
      <c r="AG243" s="156">
        <f t="shared" si="27"/>
        <v>0</v>
      </c>
      <c r="AM243" s="156">
        <f t="shared" si="28"/>
        <v>0</v>
      </c>
      <c r="AP243" s="156">
        <f t="shared" si="29"/>
        <v>0</v>
      </c>
      <c r="AV243" s="156">
        <f t="shared" si="30"/>
        <v>0</v>
      </c>
      <c r="AY243" s="156">
        <f t="shared" si="31"/>
        <v>0</v>
      </c>
    </row>
    <row r="244" spans="14:51">
      <c r="N244" s="156">
        <f t="shared" si="24"/>
        <v>0</v>
      </c>
      <c r="Q244" s="156">
        <f t="shared" si="25"/>
        <v>0</v>
      </c>
      <c r="U244" s="156">
        <f t="shared" si="26"/>
        <v>0</v>
      </c>
      <c r="AG244" s="156">
        <f t="shared" si="27"/>
        <v>0</v>
      </c>
      <c r="AM244" s="156">
        <f t="shared" si="28"/>
        <v>0</v>
      </c>
      <c r="AP244" s="156">
        <f t="shared" si="29"/>
        <v>0</v>
      </c>
      <c r="AV244" s="156">
        <f t="shared" si="30"/>
        <v>0</v>
      </c>
      <c r="AY244" s="156">
        <f t="shared" si="31"/>
        <v>0</v>
      </c>
    </row>
    <row r="245" spans="14:51">
      <c r="N245" s="156">
        <f t="shared" si="24"/>
        <v>0</v>
      </c>
      <c r="Q245" s="156">
        <f t="shared" si="25"/>
        <v>0</v>
      </c>
      <c r="U245" s="156">
        <f t="shared" si="26"/>
        <v>0</v>
      </c>
      <c r="AG245" s="156">
        <f t="shared" si="27"/>
        <v>0</v>
      </c>
      <c r="AM245" s="156">
        <f t="shared" si="28"/>
        <v>0</v>
      </c>
      <c r="AP245" s="156">
        <f t="shared" si="29"/>
        <v>0</v>
      </c>
      <c r="AV245" s="156">
        <f t="shared" si="30"/>
        <v>0</v>
      </c>
      <c r="AY245" s="156">
        <f t="shared" si="31"/>
        <v>0</v>
      </c>
    </row>
    <row r="246" spans="14:51">
      <c r="N246" s="156">
        <f t="shared" si="24"/>
        <v>0</v>
      </c>
      <c r="Q246" s="156">
        <f t="shared" si="25"/>
        <v>0</v>
      </c>
      <c r="U246" s="156">
        <f t="shared" si="26"/>
        <v>0</v>
      </c>
      <c r="AG246" s="156">
        <f t="shared" si="27"/>
        <v>0</v>
      </c>
      <c r="AM246" s="156">
        <f t="shared" si="28"/>
        <v>0</v>
      </c>
      <c r="AP246" s="156">
        <f t="shared" si="29"/>
        <v>0</v>
      </c>
      <c r="AV246" s="156">
        <f t="shared" si="30"/>
        <v>0</v>
      </c>
      <c r="AY246" s="156">
        <f t="shared" si="31"/>
        <v>0</v>
      </c>
    </row>
    <row r="247" spans="14:51">
      <c r="N247" s="156">
        <f t="shared" si="24"/>
        <v>0</v>
      </c>
      <c r="Q247" s="156">
        <f t="shared" si="25"/>
        <v>0</v>
      </c>
      <c r="U247" s="156">
        <f t="shared" si="26"/>
        <v>0</v>
      </c>
      <c r="AG247" s="156">
        <f t="shared" si="27"/>
        <v>0</v>
      </c>
      <c r="AM247" s="156">
        <f t="shared" si="28"/>
        <v>0</v>
      </c>
      <c r="AP247" s="156">
        <f t="shared" si="29"/>
        <v>0</v>
      </c>
      <c r="AV247" s="156">
        <f t="shared" si="30"/>
        <v>0</v>
      </c>
      <c r="AY247" s="156">
        <f t="shared" si="31"/>
        <v>0</v>
      </c>
    </row>
    <row r="248" spans="14:51">
      <c r="N248" s="156">
        <f t="shared" si="24"/>
        <v>0</v>
      </c>
      <c r="Q248" s="156">
        <f t="shared" si="25"/>
        <v>0</v>
      </c>
      <c r="U248" s="156">
        <f t="shared" si="26"/>
        <v>0</v>
      </c>
      <c r="AG248" s="156">
        <f t="shared" si="27"/>
        <v>0</v>
      </c>
      <c r="AM248" s="156">
        <f t="shared" si="28"/>
        <v>0</v>
      </c>
      <c r="AP248" s="156">
        <f t="shared" si="29"/>
        <v>0</v>
      </c>
      <c r="AV248" s="156">
        <f t="shared" si="30"/>
        <v>0</v>
      </c>
      <c r="AY248" s="156">
        <f t="shared" si="31"/>
        <v>0</v>
      </c>
    </row>
    <row r="249" spans="14:51">
      <c r="N249" s="156">
        <f t="shared" si="24"/>
        <v>0</v>
      </c>
      <c r="Q249" s="156">
        <f t="shared" si="25"/>
        <v>0</v>
      </c>
      <c r="U249" s="156">
        <f t="shared" si="26"/>
        <v>0</v>
      </c>
      <c r="AG249" s="156">
        <f t="shared" si="27"/>
        <v>0</v>
      </c>
      <c r="AM249" s="156">
        <f t="shared" si="28"/>
        <v>0</v>
      </c>
      <c r="AP249" s="156">
        <f t="shared" si="29"/>
        <v>0</v>
      </c>
      <c r="AV249" s="156">
        <f t="shared" si="30"/>
        <v>0</v>
      </c>
      <c r="AY249" s="156">
        <f t="shared" si="31"/>
        <v>0</v>
      </c>
    </row>
    <row r="250" spans="14:51">
      <c r="N250" s="156">
        <f t="shared" si="24"/>
        <v>0</v>
      </c>
      <c r="Q250" s="156">
        <f t="shared" si="25"/>
        <v>0</v>
      </c>
      <c r="U250" s="156">
        <f t="shared" si="26"/>
        <v>0</v>
      </c>
      <c r="AG250" s="156">
        <f t="shared" si="27"/>
        <v>0</v>
      </c>
      <c r="AM250" s="156">
        <f t="shared" si="28"/>
        <v>0</v>
      </c>
      <c r="AP250" s="156">
        <f t="shared" si="29"/>
        <v>0</v>
      </c>
      <c r="AV250" s="156">
        <f t="shared" si="30"/>
        <v>0</v>
      </c>
      <c r="AY250" s="156">
        <f t="shared" si="31"/>
        <v>0</v>
      </c>
    </row>
    <row r="251" spans="14:51">
      <c r="N251" s="156">
        <f t="shared" si="24"/>
        <v>0</v>
      </c>
      <c r="Q251" s="156">
        <f t="shared" si="25"/>
        <v>0</v>
      </c>
      <c r="U251" s="156">
        <f t="shared" si="26"/>
        <v>0</v>
      </c>
      <c r="AG251" s="156">
        <f t="shared" si="27"/>
        <v>0</v>
      </c>
      <c r="AM251" s="156">
        <f t="shared" si="28"/>
        <v>0</v>
      </c>
      <c r="AP251" s="156">
        <f t="shared" si="29"/>
        <v>0</v>
      </c>
      <c r="AV251" s="156">
        <f t="shared" si="30"/>
        <v>0</v>
      </c>
      <c r="AY251" s="156">
        <f t="shared" si="31"/>
        <v>0</v>
      </c>
    </row>
    <row r="252" spans="14:51">
      <c r="N252" s="156">
        <f t="shared" si="24"/>
        <v>0</v>
      </c>
      <c r="Q252" s="156">
        <f t="shared" si="25"/>
        <v>0</v>
      </c>
      <c r="U252" s="156">
        <f t="shared" si="26"/>
        <v>0</v>
      </c>
      <c r="AG252" s="156">
        <f t="shared" si="27"/>
        <v>0</v>
      </c>
      <c r="AM252" s="156">
        <f t="shared" si="28"/>
        <v>0</v>
      </c>
      <c r="AP252" s="156">
        <f t="shared" si="29"/>
        <v>0</v>
      </c>
      <c r="AV252" s="156">
        <f t="shared" si="30"/>
        <v>0</v>
      </c>
      <c r="AY252" s="156">
        <f t="shared" si="31"/>
        <v>0</v>
      </c>
    </row>
    <row r="253" spans="14:51">
      <c r="N253" s="156">
        <f t="shared" si="24"/>
        <v>0</v>
      </c>
      <c r="Q253" s="156">
        <f t="shared" si="25"/>
        <v>0</v>
      </c>
      <c r="U253" s="156">
        <f t="shared" si="26"/>
        <v>0</v>
      </c>
      <c r="AG253" s="156">
        <f t="shared" si="27"/>
        <v>0</v>
      </c>
      <c r="AM253" s="156">
        <f t="shared" si="28"/>
        <v>0</v>
      </c>
      <c r="AP253" s="156">
        <f t="shared" si="29"/>
        <v>0</v>
      </c>
      <c r="AV253" s="156">
        <f t="shared" si="30"/>
        <v>0</v>
      </c>
      <c r="AY253" s="156">
        <f t="shared" si="31"/>
        <v>0</v>
      </c>
    </row>
    <row r="254" spans="14:51">
      <c r="N254" s="156">
        <f t="shared" si="24"/>
        <v>0</v>
      </c>
      <c r="Q254" s="156">
        <f t="shared" si="25"/>
        <v>0</v>
      </c>
      <c r="U254" s="156">
        <f t="shared" si="26"/>
        <v>0</v>
      </c>
      <c r="AG254" s="156">
        <f t="shared" si="27"/>
        <v>0</v>
      </c>
      <c r="AM254" s="156">
        <f t="shared" si="28"/>
        <v>0</v>
      </c>
      <c r="AP254" s="156">
        <f t="shared" si="29"/>
        <v>0</v>
      </c>
      <c r="AV254" s="156">
        <f t="shared" si="30"/>
        <v>0</v>
      </c>
      <c r="AY254" s="156">
        <f t="shared" si="31"/>
        <v>0</v>
      </c>
    </row>
    <row r="255" spans="14:51">
      <c r="N255" s="156">
        <f t="shared" si="24"/>
        <v>0</v>
      </c>
      <c r="Q255" s="156">
        <f t="shared" si="25"/>
        <v>0</v>
      </c>
      <c r="U255" s="156">
        <f t="shared" si="26"/>
        <v>0</v>
      </c>
      <c r="AG255" s="156">
        <f t="shared" si="27"/>
        <v>0</v>
      </c>
      <c r="AM255" s="156">
        <f t="shared" si="28"/>
        <v>0</v>
      </c>
      <c r="AP255" s="156">
        <f t="shared" si="29"/>
        <v>0</v>
      </c>
      <c r="AV255" s="156">
        <f t="shared" si="30"/>
        <v>0</v>
      </c>
      <c r="AY255" s="156">
        <f t="shared" si="31"/>
        <v>0</v>
      </c>
    </row>
    <row r="256" spans="14:51">
      <c r="N256" s="156">
        <f t="shared" si="24"/>
        <v>0</v>
      </c>
      <c r="Q256" s="156">
        <f t="shared" si="25"/>
        <v>0</v>
      </c>
      <c r="U256" s="156">
        <f t="shared" si="26"/>
        <v>0</v>
      </c>
      <c r="AG256" s="156">
        <f t="shared" si="27"/>
        <v>0</v>
      </c>
      <c r="AM256" s="156">
        <f t="shared" si="28"/>
        <v>0</v>
      </c>
      <c r="AP256" s="156">
        <f t="shared" si="29"/>
        <v>0</v>
      </c>
      <c r="AV256" s="156">
        <f t="shared" si="30"/>
        <v>0</v>
      </c>
      <c r="AY256" s="156">
        <f t="shared" si="31"/>
        <v>0</v>
      </c>
    </row>
    <row r="257" spans="14:51">
      <c r="N257" s="156">
        <f t="shared" si="24"/>
        <v>0</v>
      </c>
      <c r="Q257" s="156">
        <f t="shared" si="25"/>
        <v>0</v>
      </c>
      <c r="U257" s="156">
        <f t="shared" si="26"/>
        <v>0</v>
      </c>
      <c r="AG257" s="156">
        <f t="shared" si="27"/>
        <v>0</v>
      </c>
      <c r="AM257" s="156">
        <f t="shared" si="28"/>
        <v>0</v>
      </c>
      <c r="AP257" s="156">
        <f t="shared" si="29"/>
        <v>0</v>
      </c>
      <c r="AV257" s="156">
        <f t="shared" si="30"/>
        <v>0</v>
      </c>
      <c r="AY257" s="156">
        <f t="shared" si="31"/>
        <v>0</v>
      </c>
    </row>
    <row r="258" spans="14:51">
      <c r="N258" s="156">
        <f t="shared" si="24"/>
        <v>0</v>
      </c>
      <c r="Q258" s="156">
        <f t="shared" si="25"/>
        <v>0</v>
      </c>
      <c r="U258" s="156">
        <f t="shared" si="26"/>
        <v>0</v>
      </c>
      <c r="AG258" s="156">
        <f t="shared" si="27"/>
        <v>0</v>
      </c>
      <c r="AM258" s="156">
        <f t="shared" si="28"/>
        <v>0</v>
      </c>
      <c r="AP258" s="156">
        <f t="shared" si="29"/>
        <v>0</v>
      </c>
      <c r="AV258" s="156">
        <f t="shared" si="30"/>
        <v>0</v>
      </c>
      <c r="AY258" s="156">
        <f t="shared" si="31"/>
        <v>0</v>
      </c>
    </row>
    <row r="259" spans="14:51">
      <c r="N259" s="156">
        <f t="shared" si="24"/>
        <v>0</v>
      </c>
      <c r="Q259" s="156">
        <f t="shared" si="25"/>
        <v>0</v>
      </c>
      <c r="U259" s="156">
        <f t="shared" si="26"/>
        <v>0</v>
      </c>
      <c r="AG259" s="156">
        <f t="shared" si="27"/>
        <v>0</v>
      </c>
      <c r="AM259" s="156">
        <f t="shared" si="28"/>
        <v>0</v>
      </c>
      <c r="AP259" s="156">
        <f t="shared" si="29"/>
        <v>0</v>
      </c>
      <c r="AV259" s="156">
        <f t="shared" si="30"/>
        <v>0</v>
      </c>
      <c r="AY259" s="156">
        <f t="shared" si="31"/>
        <v>0</v>
      </c>
    </row>
    <row r="260" spans="14:51">
      <c r="N260" s="156">
        <f t="shared" ref="N260:N323" si="32">SUM(O260:P260)</f>
        <v>0</v>
      </c>
      <c r="Q260" s="156">
        <f t="shared" ref="Q260:Q323" si="33">SUM(R260:S260)</f>
        <v>0</v>
      </c>
      <c r="U260" s="156">
        <f t="shared" ref="U260:U323" si="34">SUM(V260:AB260,AD260:AF260)</f>
        <v>0</v>
      </c>
      <c r="AG260" s="156">
        <f t="shared" ref="AG260:AG323" si="35">SUM(AH260:AI260)</f>
        <v>0</v>
      </c>
      <c r="AM260" s="156">
        <f t="shared" ref="AM260:AM323" si="36">SUM(AN260:AO260)</f>
        <v>0</v>
      </c>
      <c r="AP260" s="156">
        <f t="shared" ref="AP260:AP323" si="37">SUM(AQ260:AR260)</f>
        <v>0</v>
      </c>
      <c r="AV260" s="156">
        <f t="shared" ref="AV260:AV323" si="38">SUM(AW260:AX260)</f>
        <v>0</v>
      </c>
      <c r="AY260" s="156">
        <f t="shared" ref="AY260:AY323" si="39">SUM(AZ260:BA260)</f>
        <v>0</v>
      </c>
    </row>
    <row r="261" spans="14:51">
      <c r="N261" s="156">
        <f t="shared" si="32"/>
        <v>0</v>
      </c>
      <c r="Q261" s="156">
        <f t="shared" si="33"/>
        <v>0</v>
      </c>
      <c r="U261" s="156">
        <f t="shared" si="34"/>
        <v>0</v>
      </c>
      <c r="AG261" s="156">
        <f t="shared" si="35"/>
        <v>0</v>
      </c>
      <c r="AM261" s="156">
        <f t="shared" si="36"/>
        <v>0</v>
      </c>
      <c r="AP261" s="156">
        <f t="shared" si="37"/>
        <v>0</v>
      </c>
      <c r="AV261" s="156">
        <f t="shared" si="38"/>
        <v>0</v>
      </c>
      <c r="AY261" s="156">
        <f t="shared" si="39"/>
        <v>0</v>
      </c>
    </row>
    <row r="262" spans="14:51">
      <c r="N262" s="156">
        <f t="shared" si="32"/>
        <v>0</v>
      </c>
      <c r="Q262" s="156">
        <f t="shared" si="33"/>
        <v>0</v>
      </c>
      <c r="U262" s="156">
        <f t="shared" si="34"/>
        <v>0</v>
      </c>
      <c r="AG262" s="156">
        <f t="shared" si="35"/>
        <v>0</v>
      </c>
      <c r="AM262" s="156">
        <f t="shared" si="36"/>
        <v>0</v>
      </c>
      <c r="AP262" s="156">
        <f t="shared" si="37"/>
        <v>0</v>
      </c>
      <c r="AV262" s="156">
        <f t="shared" si="38"/>
        <v>0</v>
      </c>
      <c r="AY262" s="156">
        <f t="shared" si="39"/>
        <v>0</v>
      </c>
    </row>
    <row r="263" spans="14:51">
      <c r="N263" s="156">
        <f t="shared" si="32"/>
        <v>0</v>
      </c>
      <c r="Q263" s="156">
        <f t="shared" si="33"/>
        <v>0</v>
      </c>
      <c r="U263" s="156">
        <f t="shared" si="34"/>
        <v>0</v>
      </c>
      <c r="AG263" s="156">
        <f t="shared" si="35"/>
        <v>0</v>
      </c>
      <c r="AM263" s="156">
        <f t="shared" si="36"/>
        <v>0</v>
      </c>
      <c r="AP263" s="156">
        <f t="shared" si="37"/>
        <v>0</v>
      </c>
      <c r="AV263" s="156">
        <f t="shared" si="38"/>
        <v>0</v>
      </c>
      <c r="AY263" s="156">
        <f t="shared" si="39"/>
        <v>0</v>
      </c>
    </row>
    <row r="264" spans="14:51">
      <c r="N264" s="156">
        <f t="shared" si="32"/>
        <v>0</v>
      </c>
      <c r="Q264" s="156">
        <f t="shared" si="33"/>
        <v>0</v>
      </c>
      <c r="U264" s="156">
        <f t="shared" si="34"/>
        <v>0</v>
      </c>
      <c r="AG264" s="156">
        <f t="shared" si="35"/>
        <v>0</v>
      </c>
      <c r="AM264" s="156">
        <f t="shared" si="36"/>
        <v>0</v>
      </c>
      <c r="AP264" s="156">
        <f t="shared" si="37"/>
        <v>0</v>
      </c>
      <c r="AV264" s="156">
        <f t="shared" si="38"/>
        <v>0</v>
      </c>
      <c r="AY264" s="156">
        <f t="shared" si="39"/>
        <v>0</v>
      </c>
    </row>
    <row r="265" spans="14:51">
      <c r="N265" s="156">
        <f t="shared" si="32"/>
        <v>0</v>
      </c>
      <c r="Q265" s="156">
        <f t="shared" si="33"/>
        <v>0</v>
      </c>
      <c r="U265" s="156">
        <f t="shared" si="34"/>
        <v>0</v>
      </c>
      <c r="AG265" s="156">
        <f t="shared" si="35"/>
        <v>0</v>
      </c>
      <c r="AM265" s="156">
        <f t="shared" si="36"/>
        <v>0</v>
      </c>
      <c r="AP265" s="156">
        <f t="shared" si="37"/>
        <v>0</v>
      </c>
      <c r="AV265" s="156">
        <f t="shared" si="38"/>
        <v>0</v>
      </c>
      <c r="AY265" s="156">
        <f t="shared" si="39"/>
        <v>0</v>
      </c>
    </row>
    <row r="266" spans="14:51">
      <c r="N266" s="156">
        <f t="shared" si="32"/>
        <v>0</v>
      </c>
      <c r="Q266" s="156">
        <f t="shared" si="33"/>
        <v>0</v>
      </c>
      <c r="U266" s="156">
        <f t="shared" si="34"/>
        <v>0</v>
      </c>
      <c r="AG266" s="156">
        <f t="shared" si="35"/>
        <v>0</v>
      </c>
      <c r="AM266" s="156">
        <f t="shared" si="36"/>
        <v>0</v>
      </c>
      <c r="AP266" s="156">
        <f t="shared" si="37"/>
        <v>0</v>
      </c>
      <c r="AV266" s="156">
        <f t="shared" si="38"/>
        <v>0</v>
      </c>
      <c r="AY266" s="156">
        <f t="shared" si="39"/>
        <v>0</v>
      </c>
    </row>
    <row r="267" spans="14:51">
      <c r="N267" s="156">
        <f t="shared" si="32"/>
        <v>0</v>
      </c>
      <c r="Q267" s="156">
        <f t="shared" si="33"/>
        <v>0</v>
      </c>
      <c r="U267" s="156">
        <f t="shared" si="34"/>
        <v>0</v>
      </c>
      <c r="AG267" s="156">
        <f t="shared" si="35"/>
        <v>0</v>
      </c>
      <c r="AM267" s="156">
        <f t="shared" si="36"/>
        <v>0</v>
      </c>
      <c r="AP267" s="156">
        <f t="shared" si="37"/>
        <v>0</v>
      </c>
      <c r="AV267" s="156">
        <f t="shared" si="38"/>
        <v>0</v>
      </c>
      <c r="AY267" s="156">
        <f t="shared" si="39"/>
        <v>0</v>
      </c>
    </row>
    <row r="268" spans="14:51">
      <c r="N268" s="156">
        <f t="shared" si="32"/>
        <v>0</v>
      </c>
      <c r="Q268" s="156">
        <f t="shared" si="33"/>
        <v>0</v>
      </c>
      <c r="U268" s="156">
        <f t="shared" si="34"/>
        <v>0</v>
      </c>
      <c r="AG268" s="156">
        <f t="shared" si="35"/>
        <v>0</v>
      </c>
      <c r="AM268" s="156">
        <f t="shared" si="36"/>
        <v>0</v>
      </c>
      <c r="AP268" s="156">
        <f t="shared" si="37"/>
        <v>0</v>
      </c>
      <c r="AV268" s="156">
        <f t="shared" si="38"/>
        <v>0</v>
      </c>
      <c r="AY268" s="156">
        <f t="shared" si="39"/>
        <v>0</v>
      </c>
    </row>
    <row r="269" spans="14:51">
      <c r="N269" s="156">
        <f t="shared" si="32"/>
        <v>0</v>
      </c>
      <c r="Q269" s="156">
        <f t="shared" si="33"/>
        <v>0</v>
      </c>
      <c r="U269" s="156">
        <f t="shared" si="34"/>
        <v>0</v>
      </c>
      <c r="AG269" s="156">
        <f t="shared" si="35"/>
        <v>0</v>
      </c>
      <c r="AM269" s="156">
        <f t="shared" si="36"/>
        <v>0</v>
      </c>
      <c r="AP269" s="156">
        <f t="shared" si="37"/>
        <v>0</v>
      </c>
      <c r="AV269" s="156">
        <f t="shared" si="38"/>
        <v>0</v>
      </c>
      <c r="AY269" s="156">
        <f t="shared" si="39"/>
        <v>0</v>
      </c>
    </row>
    <row r="270" spans="14:51">
      <c r="N270" s="156">
        <f t="shared" si="32"/>
        <v>0</v>
      </c>
      <c r="Q270" s="156">
        <f t="shared" si="33"/>
        <v>0</v>
      </c>
      <c r="U270" s="156">
        <f t="shared" si="34"/>
        <v>0</v>
      </c>
      <c r="AG270" s="156">
        <f t="shared" si="35"/>
        <v>0</v>
      </c>
      <c r="AM270" s="156">
        <f t="shared" si="36"/>
        <v>0</v>
      </c>
      <c r="AP270" s="156">
        <f t="shared" si="37"/>
        <v>0</v>
      </c>
      <c r="AV270" s="156">
        <f t="shared" si="38"/>
        <v>0</v>
      </c>
      <c r="AY270" s="156">
        <f t="shared" si="39"/>
        <v>0</v>
      </c>
    </row>
    <row r="271" spans="14:51">
      <c r="N271" s="156">
        <f t="shared" si="32"/>
        <v>0</v>
      </c>
      <c r="Q271" s="156">
        <f t="shared" si="33"/>
        <v>0</v>
      </c>
      <c r="U271" s="156">
        <f t="shared" si="34"/>
        <v>0</v>
      </c>
      <c r="AG271" s="156">
        <f t="shared" si="35"/>
        <v>0</v>
      </c>
      <c r="AM271" s="156">
        <f t="shared" si="36"/>
        <v>0</v>
      </c>
      <c r="AP271" s="156">
        <f t="shared" si="37"/>
        <v>0</v>
      </c>
      <c r="AV271" s="156">
        <f t="shared" si="38"/>
        <v>0</v>
      </c>
      <c r="AY271" s="156">
        <f t="shared" si="39"/>
        <v>0</v>
      </c>
    </row>
    <row r="272" spans="14:51">
      <c r="N272" s="156">
        <f t="shared" si="32"/>
        <v>0</v>
      </c>
      <c r="Q272" s="156">
        <f t="shared" si="33"/>
        <v>0</v>
      </c>
      <c r="U272" s="156">
        <f t="shared" si="34"/>
        <v>0</v>
      </c>
      <c r="AG272" s="156">
        <f t="shared" si="35"/>
        <v>0</v>
      </c>
      <c r="AM272" s="156">
        <f t="shared" si="36"/>
        <v>0</v>
      </c>
      <c r="AP272" s="156">
        <f t="shared" si="37"/>
        <v>0</v>
      </c>
      <c r="AV272" s="156">
        <f t="shared" si="38"/>
        <v>0</v>
      </c>
      <c r="AY272" s="156">
        <f t="shared" si="39"/>
        <v>0</v>
      </c>
    </row>
    <row r="273" spans="14:51">
      <c r="N273" s="156">
        <f t="shared" si="32"/>
        <v>0</v>
      </c>
      <c r="Q273" s="156">
        <f t="shared" si="33"/>
        <v>0</v>
      </c>
      <c r="U273" s="156">
        <f t="shared" si="34"/>
        <v>0</v>
      </c>
      <c r="AG273" s="156">
        <f t="shared" si="35"/>
        <v>0</v>
      </c>
      <c r="AM273" s="156">
        <f t="shared" si="36"/>
        <v>0</v>
      </c>
      <c r="AP273" s="156">
        <f t="shared" si="37"/>
        <v>0</v>
      </c>
      <c r="AV273" s="156">
        <f t="shared" si="38"/>
        <v>0</v>
      </c>
      <c r="AY273" s="156">
        <f t="shared" si="39"/>
        <v>0</v>
      </c>
    </row>
    <row r="274" spans="14:51">
      <c r="N274" s="156">
        <f t="shared" si="32"/>
        <v>0</v>
      </c>
      <c r="Q274" s="156">
        <f t="shared" si="33"/>
        <v>0</v>
      </c>
      <c r="U274" s="156">
        <f t="shared" si="34"/>
        <v>0</v>
      </c>
      <c r="AG274" s="156">
        <f t="shared" si="35"/>
        <v>0</v>
      </c>
      <c r="AM274" s="156">
        <f t="shared" si="36"/>
        <v>0</v>
      </c>
      <c r="AP274" s="156">
        <f t="shared" si="37"/>
        <v>0</v>
      </c>
      <c r="AV274" s="156">
        <f t="shared" si="38"/>
        <v>0</v>
      </c>
      <c r="AY274" s="156">
        <f t="shared" si="39"/>
        <v>0</v>
      </c>
    </row>
    <row r="275" spans="14:51">
      <c r="N275" s="156">
        <f t="shared" si="32"/>
        <v>0</v>
      </c>
      <c r="Q275" s="156">
        <f t="shared" si="33"/>
        <v>0</v>
      </c>
      <c r="U275" s="156">
        <f t="shared" si="34"/>
        <v>0</v>
      </c>
      <c r="AG275" s="156">
        <f t="shared" si="35"/>
        <v>0</v>
      </c>
      <c r="AM275" s="156">
        <f t="shared" si="36"/>
        <v>0</v>
      </c>
      <c r="AP275" s="156">
        <f t="shared" si="37"/>
        <v>0</v>
      </c>
      <c r="AV275" s="156">
        <f t="shared" si="38"/>
        <v>0</v>
      </c>
      <c r="AY275" s="156">
        <f t="shared" si="39"/>
        <v>0</v>
      </c>
    </row>
    <row r="276" spans="14:51">
      <c r="N276" s="156">
        <f t="shared" si="32"/>
        <v>0</v>
      </c>
      <c r="Q276" s="156">
        <f t="shared" si="33"/>
        <v>0</v>
      </c>
      <c r="U276" s="156">
        <f t="shared" si="34"/>
        <v>0</v>
      </c>
      <c r="AG276" s="156">
        <f t="shared" si="35"/>
        <v>0</v>
      </c>
      <c r="AM276" s="156">
        <f t="shared" si="36"/>
        <v>0</v>
      </c>
      <c r="AP276" s="156">
        <f t="shared" si="37"/>
        <v>0</v>
      </c>
      <c r="AV276" s="156">
        <f t="shared" si="38"/>
        <v>0</v>
      </c>
      <c r="AY276" s="156">
        <f t="shared" si="39"/>
        <v>0</v>
      </c>
    </row>
    <row r="277" spans="14:51">
      <c r="N277" s="156">
        <f t="shared" si="32"/>
        <v>0</v>
      </c>
      <c r="Q277" s="156">
        <f t="shared" si="33"/>
        <v>0</v>
      </c>
      <c r="U277" s="156">
        <f t="shared" si="34"/>
        <v>0</v>
      </c>
      <c r="AG277" s="156">
        <f t="shared" si="35"/>
        <v>0</v>
      </c>
      <c r="AM277" s="156">
        <f t="shared" si="36"/>
        <v>0</v>
      </c>
      <c r="AP277" s="156">
        <f t="shared" si="37"/>
        <v>0</v>
      </c>
      <c r="AV277" s="156">
        <f t="shared" si="38"/>
        <v>0</v>
      </c>
      <c r="AY277" s="156">
        <f t="shared" si="39"/>
        <v>0</v>
      </c>
    </row>
    <row r="278" spans="14:51">
      <c r="N278" s="156">
        <f t="shared" si="32"/>
        <v>0</v>
      </c>
      <c r="Q278" s="156">
        <f t="shared" si="33"/>
        <v>0</v>
      </c>
      <c r="U278" s="156">
        <f t="shared" si="34"/>
        <v>0</v>
      </c>
      <c r="AG278" s="156">
        <f t="shared" si="35"/>
        <v>0</v>
      </c>
      <c r="AM278" s="156">
        <f t="shared" si="36"/>
        <v>0</v>
      </c>
      <c r="AP278" s="156">
        <f t="shared" si="37"/>
        <v>0</v>
      </c>
      <c r="AV278" s="156">
        <f t="shared" si="38"/>
        <v>0</v>
      </c>
      <c r="AY278" s="156">
        <f t="shared" si="39"/>
        <v>0</v>
      </c>
    </row>
    <row r="279" spans="14:51">
      <c r="N279" s="156">
        <f t="shared" si="32"/>
        <v>0</v>
      </c>
      <c r="Q279" s="156">
        <f t="shared" si="33"/>
        <v>0</v>
      </c>
      <c r="U279" s="156">
        <f t="shared" si="34"/>
        <v>0</v>
      </c>
      <c r="AG279" s="156">
        <f t="shared" si="35"/>
        <v>0</v>
      </c>
      <c r="AM279" s="156">
        <f t="shared" si="36"/>
        <v>0</v>
      </c>
      <c r="AP279" s="156">
        <f t="shared" si="37"/>
        <v>0</v>
      </c>
      <c r="AV279" s="156">
        <f t="shared" si="38"/>
        <v>0</v>
      </c>
      <c r="AY279" s="156">
        <f t="shared" si="39"/>
        <v>0</v>
      </c>
    </row>
    <row r="280" spans="14:51">
      <c r="N280" s="156">
        <f t="shared" si="32"/>
        <v>0</v>
      </c>
      <c r="Q280" s="156">
        <f t="shared" si="33"/>
        <v>0</v>
      </c>
      <c r="U280" s="156">
        <f t="shared" si="34"/>
        <v>0</v>
      </c>
      <c r="AG280" s="156">
        <f t="shared" si="35"/>
        <v>0</v>
      </c>
      <c r="AM280" s="156">
        <f t="shared" si="36"/>
        <v>0</v>
      </c>
      <c r="AP280" s="156">
        <f t="shared" si="37"/>
        <v>0</v>
      </c>
      <c r="AV280" s="156">
        <f t="shared" si="38"/>
        <v>0</v>
      </c>
      <c r="AY280" s="156">
        <f t="shared" si="39"/>
        <v>0</v>
      </c>
    </row>
    <row r="281" spans="14:51">
      <c r="N281" s="156">
        <f t="shared" si="32"/>
        <v>0</v>
      </c>
      <c r="Q281" s="156">
        <f t="shared" si="33"/>
        <v>0</v>
      </c>
      <c r="U281" s="156">
        <f t="shared" si="34"/>
        <v>0</v>
      </c>
      <c r="AG281" s="156">
        <f t="shared" si="35"/>
        <v>0</v>
      </c>
      <c r="AM281" s="156">
        <f t="shared" si="36"/>
        <v>0</v>
      </c>
      <c r="AP281" s="156">
        <f t="shared" si="37"/>
        <v>0</v>
      </c>
      <c r="AV281" s="156">
        <f t="shared" si="38"/>
        <v>0</v>
      </c>
      <c r="AY281" s="156">
        <f t="shared" si="39"/>
        <v>0</v>
      </c>
    </row>
    <row r="282" spans="14:51">
      <c r="N282" s="156">
        <f t="shared" si="32"/>
        <v>0</v>
      </c>
      <c r="Q282" s="156">
        <f t="shared" si="33"/>
        <v>0</v>
      </c>
      <c r="U282" s="156">
        <f t="shared" si="34"/>
        <v>0</v>
      </c>
      <c r="AG282" s="156">
        <f t="shared" si="35"/>
        <v>0</v>
      </c>
      <c r="AM282" s="156">
        <f t="shared" si="36"/>
        <v>0</v>
      </c>
      <c r="AP282" s="156">
        <f t="shared" si="37"/>
        <v>0</v>
      </c>
      <c r="AV282" s="156">
        <f t="shared" si="38"/>
        <v>0</v>
      </c>
      <c r="AY282" s="156">
        <f t="shared" si="39"/>
        <v>0</v>
      </c>
    </row>
    <row r="283" spans="14:51">
      <c r="N283" s="156">
        <f t="shared" si="32"/>
        <v>0</v>
      </c>
      <c r="Q283" s="156">
        <f t="shared" si="33"/>
        <v>0</v>
      </c>
      <c r="U283" s="156">
        <f t="shared" si="34"/>
        <v>0</v>
      </c>
      <c r="AG283" s="156">
        <f t="shared" si="35"/>
        <v>0</v>
      </c>
      <c r="AM283" s="156">
        <f t="shared" si="36"/>
        <v>0</v>
      </c>
      <c r="AP283" s="156">
        <f t="shared" si="37"/>
        <v>0</v>
      </c>
      <c r="AV283" s="156">
        <f t="shared" si="38"/>
        <v>0</v>
      </c>
      <c r="AY283" s="156">
        <f t="shared" si="39"/>
        <v>0</v>
      </c>
    </row>
    <row r="284" spans="14:51">
      <c r="N284" s="156">
        <f t="shared" si="32"/>
        <v>0</v>
      </c>
      <c r="Q284" s="156">
        <f t="shared" si="33"/>
        <v>0</v>
      </c>
      <c r="U284" s="156">
        <f t="shared" si="34"/>
        <v>0</v>
      </c>
      <c r="AG284" s="156">
        <f t="shared" si="35"/>
        <v>0</v>
      </c>
      <c r="AM284" s="156">
        <f t="shared" si="36"/>
        <v>0</v>
      </c>
      <c r="AP284" s="156">
        <f t="shared" si="37"/>
        <v>0</v>
      </c>
      <c r="AV284" s="156">
        <f t="shared" si="38"/>
        <v>0</v>
      </c>
      <c r="AY284" s="156">
        <f t="shared" si="39"/>
        <v>0</v>
      </c>
    </row>
    <row r="285" spans="14:51">
      <c r="N285" s="156">
        <f t="shared" si="32"/>
        <v>0</v>
      </c>
      <c r="Q285" s="156">
        <f t="shared" si="33"/>
        <v>0</v>
      </c>
      <c r="U285" s="156">
        <f t="shared" si="34"/>
        <v>0</v>
      </c>
      <c r="AG285" s="156">
        <f t="shared" si="35"/>
        <v>0</v>
      </c>
      <c r="AM285" s="156">
        <f t="shared" si="36"/>
        <v>0</v>
      </c>
      <c r="AP285" s="156">
        <f t="shared" si="37"/>
        <v>0</v>
      </c>
      <c r="AV285" s="156">
        <f t="shared" si="38"/>
        <v>0</v>
      </c>
      <c r="AY285" s="156">
        <f t="shared" si="39"/>
        <v>0</v>
      </c>
    </row>
    <row r="286" spans="14:51">
      <c r="N286" s="156">
        <f t="shared" si="32"/>
        <v>0</v>
      </c>
      <c r="Q286" s="156">
        <f t="shared" si="33"/>
        <v>0</v>
      </c>
      <c r="U286" s="156">
        <f t="shared" si="34"/>
        <v>0</v>
      </c>
      <c r="AG286" s="156">
        <f t="shared" si="35"/>
        <v>0</v>
      </c>
      <c r="AM286" s="156">
        <f t="shared" si="36"/>
        <v>0</v>
      </c>
      <c r="AP286" s="156">
        <f t="shared" si="37"/>
        <v>0</v>
      </c>
      <c r="AV286" s="156">
        <f t="shared" si="38"/>
        <v>0</v>
      </c>
      <c r="AY286" s="156">
        <f t="shared" si="39"/>
        <v>0</v>
      </c>
    </row>
    <row r="287" spans="14:51">
      <c r="N287" s="156">
        <f t="shared" si="32"/>
        <v>0</v>
      </c>
      <c r="Q287" s="156">
        <f t="shared" si="33"/>
        <v>0</v>
      </c>
      <c r="U287" s="156">
        <f t="shared" si="34"/>
        <v>0</v>
      </c>
      <c r="AG287" s="156">
        <f t="shared" si="35"/>
        <v>0</v>
      </c>
      <c r="AM287" s="156">
        <f t="shared" si="36"/>
        <v>0</v>
      </c>
      <c r="AP287" s="156">
        <f t="shared" si="37"/>
        <v>0</v>
      </c>
      <c r="AV287" s="156">
        <f t="shared" si="38"/>
        <v>0</v>
      </c>
      <c r="AY287" s="156">
        <f t="shared" si="39"/>
        <v>0</v>
      </c>
    </row>
    <row r="288" spans="14:51">
      <c r="N288" s="156">
        <f t="shared" si="32"/>
        <v>0</v>
      </c>
      <c r="Q288" s="156">
        <f t="shared" si="33"/>
        <v>0</v>
      </c>
      <c r="U288" s="156">
        <f t="shared" si="34"/>
        <v>0</v>
      </c>
      <c r="AG288" s="156">
        <f t="shared" si="35"/>
        <v>0</v>
      </c>
      <c r="AM288" s="156">
        <f t="shared" si="36"/>
        <v>0</v>
      </c>
      <c r="AP288" s="156">
        <f t="shared" si="37"/>
        <v>0</v>
      </c>
      <c r="AV288" s="156">
        <f t="shared" si="38"/>
        <v>0</v>
      </c>
      <c r="AY288" s="156">
        <f t="shared" si="39"/>
        <v>0</v>
      </c>
    </row>
    <row r="289" spans="14:51">
      <c r="N289" s="156">
        <f t="shared" si="32"/>
        <v>0</v>
      </c>
      <c r="Q289" s="156">
        <f t="shared" si="33"/>
        <v>0</v>
      </c>
      <c r="U289" s="156">
        <f t="shared" si="34"/>
        <v>0</v>
      </c>
      <c r="AG289" s="156">
        <f t="shared" si="35"/>
        <v>0</v>
      </c>
      <c r="AM289" s="156">
        <f t="shared" si="36"/>
        <v>0</v>
      </c>
      <c r="AP289" s="156">
        <f t="shared" si="37"/>
        <v>0</v>
      </c>
      <c r="AV289" s="156">
        <f t="shared" si="38"/>
        <v>0</v>
      </c>
      <c r="AY289" s="156">
        <f t="shared" si="39"/>
        <v>0</v>
      </c>
    </row>
    <row r="290" spans="14:51">
      <c r="N290" s="156">
        <f t="shared" si="32"/>
        <v>0</v>
      </c>
      <c r="Q290" s="156">
        <f t="shared" si="33"/>
        <v>0</v>
      </c>
      <c r="U290" s="156">
        <f t="shared" si="34"/>
        <v>0</v>
      </c>
      <c r="AG290" s="156">
        <f t="shared" si="35"/>
        <v>0</v>
      </c>
      <c r="AM290" s="156">
        <f t="shared" si="36"/>
        <v>0</v>
      </c>
      <c r="AP290" s="156">
        <f t="shared" si="37"/>
        <v>0</v>
      </c>
      <c r="AV290" s="156">
        <f t="shared" si="38"/>
        <v>0</v>
      </c>
      <c r="AY290" s="156">
        <f t="shared" si="39"/>
        <v>0</v>
      </c>
    </row>
    <row r="291" spans="14:51">
      <c r="N291" s="156">
        <f t="shared" si="32"/>
        <v>0</v>
      </c>
      <c r="Q291" s="156">
        <f t="shared" si="33"/>
        <v>0</v>
      </c>
      <c r="U291" s="156">
        <f t="shared" si="34"/>
        <v>0</v>
      </c>
      <c r="AG291" s="156">
        <f t="shared" si="35"/>
        <v>0</v>
      </c>
      <c r="AM291" s="156">
        <f t="shared" si="36"/>
        <v>0</v>
      </c>
      <c r="AP291" s="156">
        <f t="shared" si="37"/>
        <v>0</v>
      </c>
      <c r="AV291" s="156">
        <f t="shared" si="38"/>
        <v>0</v>
      </c>
      <c r="AY291" s="156">
        <f t="shared" si="39"/>
        <v>0</v>
      </c>
    </row>
    <row r="292" spans="14:51">
      <c r="N292" s="156">
        <f t="shared" si="32"/>
        <v>0</v>
      </c>
      <c r="Q292" s="156">
        <f t="shared" si="33"/>
        <v>0</v>
      </c>
      <c r="U292" s="156">
        <f t="shared" si="34"/>
        <v>0</v>
      </c>
      <c r="AG292" s="156">
        <f t="shared" si="35"/>
        <v>0</v>
      </c>
      <c r="AM292" s="156">
        <f t="shared" si="36"/>
        <v>0</v>
      </c>
      <c r="AP292" s="156">
        <f t="shared" si="37"/>
        <v>0</v>
      </c>
      <c r="AV292" s="156">
        <f t="shared" si="38"/>
        <v>0</v>
      </c>
      <c r="AY292" s="156">
        <f t="shared" si="39"/>
        <v>0</v>
      </c>
    </row>
    <row r="293" spans="14:51">
      <c r="N293" s="156">
        <f t="shared" si="32"/>
        <v>0</v>
      </c>
      <c r="Q293" s="156">
        <f t="shared" si="33"/>
        <v>0</v>
      </c>
      <c r="U293" s="156">
        <f t="shared" si="34"/>
        <v>0</v>
      </c>
      <c r="AG293" s="156">
        <f t="shared" si="35"/>
        <v>0</v>
      </c>
      <c r="AM293" s="156">
        <f t="shared" si="36"/>
        <v>0</v>
      </c>
      <c r="AP293" s="156">
        <f t="shared" si="37"/>
        <v>0</v>
      </c>
      <c r="AV293" s="156">
        <f t="shared" si="38"/>
        <v>0</v>
      </c>
      <c r="AY293" s="156">
        <f t="shared" si="39"/>
        <v>0</v>
      </c>
    </row>
    <row r="294" spans="14:51">
      <c r="N294" s="156">
        <f t="shared" si="32"/>
        <v>0</v>
      </c>
      <c r="Q294" s="156">
        <f t="shared" si="33"/>
        <v>0</v>
      </c>
      <c r="U294" s="156">
        <f t="shared" si="34"/>
        <v>0</v>
      </c>
      <c r="AG294" s="156">
        <f t="shared" si="35"/>
        <v>0</v>
      </c>
      <c r="AM294" s="156">
        <f t="shared" si="36"/>
        <v>0</v>
      </c>
      <c r="AP294" s="156">
        <f t="shared" si="37"/>
        <v>0</v>
      </c>
      <c r="AV294" s="156">
        <f t="shared" si="38"/>
        <v>0</v>
      </c>
      <c r="AY294" s="156">
        <f t="shared" si="39"/>
        <v>0</v>
      </c>
    </row>
    <row r="295" spans="14:51">
      <c r="N295" s="156">
        <f t="shared" si="32"/>
        <v>0</v>
      </c>
      <c r="Q295" s="156">
        <f t="shared" si="33"/>
        <v>0</v>
      </c>
      <c r="U295" s="156">
        <f t="shared" si="34"/>
        <v>0</v>
      </c>
      <c r="AG295" s="156">
        <f t="shared" si="35"/>
        <v>0</v>
      </c>
      <c r="AM295" s="156">
        <f t="shared" si="36"/>
        <v>0</v>
      </c>
      <c r="AP295" s="156">
        <f t="shared" si="37"/>
        <v>0</v>
      </c>
      <c r="AV295" s="156">
        <f t="shared" si="38"/>
        <v>0</v>
      </c>
      <c r="AY295" s="156">
        <f t="shared" si="39"/>
        <v>0</v>
      </c>
    </row>
    <row r="296" spans="14:51">
      <c r="N296" s="156">
        <f t="shared" si="32"/>
        <v>0</v>
      </c>
      <c r="Q296" s="156">
        <f t="shared" si="33"/>
        <v>0</v>
      </c>
      <c r="U296" s="156">
        <f t="shared" si="34"/>
        <v>0</v>
      </c>
      <c r="AG296" s="156">
        <f t="shared" si="35"/>
        <v>0</v>
      </c>
      <c r="AM296" s="156">
        <f t="shared" si="36"/>
        <v>0</v>
      </c>
      <c r="AP296" s="156">
        <f t="shared" si="37"/>
        <v>0</v>
      </c>
      <c r="AV296" s="156">
        <f t="shared" si="38"/>
        <v>0</v>
      </c>
      <c r="AY296" s="156">
        <f t="shared" si="39"/>
        <v>0</v>
      </c>
    </row>
    <row r="297" spans="14:51">
      <c r="N297" s="156">
        <f t="shared" si="32"/>
        <v>0</v>
      </c>
      <c r="Q297" s="156">
        <f t="shared" si="33"/>
        <v>0</v>
      </c>
      <c r="U297" s="156">
        <f t="shared" si="34"/>
        <v>0</v>
      </c>
      <c r="AG297" s="156">
        <f t="shared" si="35"/>
        <v>0</v>
      </c>
      <c r="AM297" s="156">
        <f t="shared" si="36"/>
        <v>0</v>
      </c>
      <c r="AP297" s="156">
        <f t="shared" si="37"/>
        <v>0</v>
      </c>
      <c r="AV297" s="156">
        <f t="shared" si="38"/>
        <v>0</v>
      </c>
      <c r="AY297" s="156">
        <f t="shared" si="39"/>
        <v>0</v>
      </c>
    </row>
    <row r="298" spans="14:51">
      <c r="N298" s="156">
        <f t="shared" si="32"/>
        <v>0</v>
      </c>
      <c r="Q298" s="156">
        <f t="shared" si="33"/>
        <v>0</v>
      </c>
      <c r="U298" s="156">
        <f t="shared" si="34"/>
        <v>0</v>
      </c>
      <c r="AG298" s="156">
        <f t="shared" si="35"/>
        <v>0</v>
      </c>
      <c r="AM298" s="156">
        <f t="shared" si="36"/>
        <v>0</v>
      </c>
      <c r="AP298" s="156">
        <f t="shared" si="37"/>
        <v>0</v>
      </c>
      <c r="AV298" s="156">
        <f t="shared" si="38"/>
        <v>0</v>
      </c>
      <c r="AY298" s="156">
        <f t="shared" si="39"/>
        <v>0</v>
      </c>
    </row>
    <row r="299" spans="14:51">
      <c r="N299" s="156">
        <f t="shared" si="32"/>
        <v>0</v>
      </c>
      <c r="Q299" s="156">
        <f t="shared" si="33"/>
        <v>0</v>
      </c>
      <c r="U299" s="156">
        <f t="shared" si="34"/>
        <v>0</v>
      </c>
      <c r="AG299" s="156">
        <f t="shared" si="35"/>
        <v>0</v>
      </c>
      <c r="AM299" s="156">
        <f t="shared" si="36"/>
        <v>0</v>
      </c>
      <c r="AP299" s="156">
        <f t="shared" si="37"/>
        <v>0</v>
      </c>
      <c r="AV299" s="156">
        <f t="shared" si="38"/>
        <v>0</v>
      </c>
      <c r="AY299" s="156">
        <f t="shared" si="39"/>
        <v>0</v>
      </c>
    </row>
    <row r="300" spans="14:51">
      <c r="N300" s="156">
        <f t="shared" si="32"/>
        <v>0</v>
      </c>
      <c r="Q300" s="156">
        <f t="shared" si="33"/>
        <v>0</v>
      </c>
      <c r="U300" s="156">
        <f t="shared" si="34"/>
        <v>0</v>
      </c>
      <c r="AG300" s="156">
        <f t="shared" si="35"/>
        <v>0</v>
      </c>
      <c r="AM300" s="156">
        <f t="shared" si="36"/>
        <v>0</v>
      </c>
      <c r="AP300" s="156">
        <f t="shared" si="37"/>
        <v>0</v>
      </c>
      <c r="AV300" s="156">
        <f t="shared" si="38"/>
        <v>0</v>
      </c>
      <c r="AY300" s="156">
        <f t="shared" si="39"/>
        <v>0</v>
      </c>
    </row>
    <row r="301" spans="14:51">
      <c r="N301" s="156">
        <f t="shared" si="32"/>
        <v>0</v>
      </c>
      <c r="Q301" s="156">
        <f t="shared" si="33"/>
        <v>0</v>
      </c>
      <c r="U301" s="156">
        <f t="shared" si="34"/>
        <v>0</v>
      </c>
      <c r="AG301" s="156">
        <f t="shared" si="35"/>
        <v>0</v>
      </c>
      <c r="AM301" s="156">
        <f t="shared" si="36"/>
        <v>0</v>
      </c>
      <c r="AP301" s="156">
        <f t="shared" si="37"/>
        <v>0</v>
      </c>
      <c r="AV301" s="156">
        <f t="shared" si="38"/>
        <v>0</v>
      </c>
      <c r="AY301" s="156">
        <f t="shared" si="39"/>
        <v>0</v>
      </c>
    </row>
    <row r="302" spans="14:51">
      <c r="N302" s="156">
        <f t="shared" si="32"/>
        <v>0</v>
      </c>
      <c r="Q302" s="156">
        <f t="shared" si="33"/>
        <v>0</v>
      </c>
      <c r="U302" s="156">
        <f t="shared" si="34"/>
        <v>0</v>
      </c>
      <c r="AG302" s="156">
        <f t="shared" si="35"/>
        <v>0</v>
      </c>
      <c r="AM302" s="156">
        <f t="shared" si="36"/>
        <v>0</v>
      </c>
      <c r="AP302" s="156">
        <f t="shared" si="37"/>
        <v>0</v>
      </c>
      <c r="AV302" s="156">
        <f t="shared" si="38"/>
        <v>0</v>
      </c>
      <c r="AY302" s="156">
        <f t="shared" si="39"/>
        <v>0</v>
      </c>
    </row>
    <row r="303" spans="14:51">
      <c r="N303" s="156">
        <f t="shared" si="32"/>
        <v>0</v>
      </c>
      <c r="Q303" s="156">
        <f t="shared" si="33"/>
        <v>0</v>
      </c>
      <c r="U303" s="156">
        <f t="shared" si="34"/>
        <v>0</v>
      </c>
      <c r="AG303" s="156">
        <f t="shared" si="35"/>
        <v>0</v>
      </c>
      <c r="AM303" s="156">
        <f t="shared" si="36"/>
        <v>0</v>
      </c>
      <c r="AP303" s="156">
        <f t="shared" si="37"/>
        <v>0</v>
      </c>
      <c r="AV303" s="156">
        <f t="shared" si="38"/>
        <v>0</v>
      </c>
      <c r="AY303" s="156">
        <f t="shared" si="39"/>
        <v>0</v>
      </c>
    </row>
    <row r="304" spans="14:51">
      <c r="N304" s="156">
        <f t="shared" si="32"/>
        <v>0</v>
      </c>
      <c r="Q304" s="156">
        <f t="shared" si="33"/>
        <v>0</v>
      </c>
      <c r="U304" s="156">
        <f t="shared" si="34"/>
        <v>0</v>
      </c>
      <c r="AG304" s="156">
        <f t="shared" si="35"/>
        <v>0</v>
      </c>
      <c r="AM304" s="156">
        <f t="shared" si="36"/>
        <v>0</v>
      </c>
      <c r="AP304" s="156">
        <f t="shared" si="37"/>
        <v>0</v>
      </c>
      <c r="AV304" s="156">
        <f t="shared" si="38"/>
        <v>0</v>
      </c>
      <c r="AY304" s="156">
        <f t="shared" si="39"/>
        <v>0</v>
      </c>
    </row>
    <row r="305" spans="14:51">
      <c r="N305" s="156">
        <f t="shared" si="32"/>
        <v>0</v>
      </c>
      <c r="Q305" s="156">
        <f t="shared" si="33"/>
        <v>0</v>
      </c>
      <c r="U305" s="156">
        <f t="shared" si="34"/>
        <v>0</v>
      </c>
      <c r="AG305" s="156">
        <f t="shared" si="35"/>
        <v>0</v>
      </c>
      <c r="AM305" s="156">
        <f t="shared" si="36"/>
        <v>0</v>
      </c>
      <c r="AP305" s="156">
        <f t="shared" si="37"/>
        <v>0</v>
      </c>
      <c r="AV305" s="156">
        <f t="shared" si="38"/>
        <v>0</v>
      </c>
      <c r="AY305" s="156">
        <f t="shared" si="39"/>
        <v>0</v>
      </c>
    </row>
    <row r="306" spans="14:51">
      <c r="N306" s="156">
        <f t="shared" si="32"/>
        <v>0</v>
      </c>
      <c r="Q306" s="156">
        <f t="shared" si="33"/>
        <v>0</v>
      </c>
      <c r="U306" s="156">
        <f t="shared" si="34"/>
        <v>0</v>
      </c>
      <c r="AG306" s="156">
        <f t="shared" si="35"/>
        <v>0</v>
      </c>
      <c r="AM306" s="156">
        <f t="shared" si="36"/>
        <v>0</v>
      </c>
      <c r="AP306" s="156">
        <f t="shared" si="37"/>
        <v>0</v>
      </c>
      <c r="AV306" s="156">
        <f t="shared" si="38"/>
        <v>0</v>
      </c>
      <c r="AY306" s="156">
        <f t="shared" si="39"/>
        <v>0</v>
      </c>
    </row>
    <row r="307" spans="14:51">
      <c r="N307" s="156">
        <f t="shared" si="32"/>
        <v>0</v>
      </c>
      <c r="Q307" s="156">
        <f t="shared" si="33"/>
        <v>0</v>
      </c>
      <c r="U307" s="156">
        <f t="shared" si="34"/>
        <v>0</v>
      </c>
      <c r="AG307" s="156">
        <f t="shared" si="35"/>
        <v>0</v>
      </c>
      <c r="AM307" s="156">
        <f t="shared" si="36"/>
        <v>0</v>
      </c>
      <c r="AP307" s="156">
        <f t="shared" si="37"/>
        <v>0</v>
      </c>
      <c r="AV307" s="156">
        <f t="shared" si="38"/>
        <v>0</v>
      </c>
      <c r="AY307" s="156">
        <f t="shared" si="39"/>
        <v>0</v>
      </c>
    </row>
    <row r="308" spans="14:51">
      <c r="N308" s="156">
        <f t="shared" si="32"/>
        <v>0</v>
      </c>
      <c r="Q308" s="156">
        <f t="shared" si="33"/>
        <v>0</v>
      </c>
      <c r="U308" s="156">
        <f t="shared" si="34"/>
        <v>0</v>
      </c>
      <c r="AG308" s="156">
        <f t="shared" si="35"/>
        <v>0</v>
      </c>
      <c r="AM308" s="156">
        <f t="shared" si="36"/>
        <v>0</v>
      </c>
      <c r="AP308" s="156">
        <f t="shared" si="37"/>
        <v>0</v>
      </c>
      <c r="AV308" s="156">
        <f t="shared" si="38"/>
        <v>0</v>
      </c>
      <c r="AY308" s="156">
        <f t="shared" si="39"/>
        <v>0</v>
      </c>
    </row>
    <row r="309" spans="14:51">
      <c r="N309" s="156">
        <f t="shared" si="32"/>
        <v>0</v>
      </c>
      <c r="Q309" s="156">
        <f t="shared" si="33"/>
        <v>0</v>
      </c>
      <c r="U309" s="156">
        <f t="shared" si="34"/>
        <v>0</v>
      </c>
      <c r="AG309" s="156">
        <f t="shared" si="35"/>
        <v>0</v>
      </c>
      <c r="AM309" s="156">
        <f t="shared" si="36"/>
        <v>0</v>
      </c>
      <c r="AP309" s="156">
        <f t="shared" si="37"/>
        <v>0</v>
      </c>
      <c r="AV309" s="156">
        <f t="shared" si="38"/>
        <v>0</v>
      </c>
      <c r="AY309" s="156">
        <f t="shared" si="39"/>
        <v>0</v>
      </c>
    </row>
    <row r="310" spans="14:51">
      <c r="N310" s="156">
        <f t="shared" si="32"/>
        <v>0</v>
      </c>
      <c r="Q310" s="156">
        <f t="shared" si="33"/>
        <v>0</v>
      </c>
      <c r="U310" s="156">
        <f t="shared" si="34"/>
        <v>0</v>
      </c>
      <c r="AG310" s="156">
        <f t="shared" si="35"/>
        <v>0</v>
      </c>
      <c r="AM310" s="156">
        <f t="shared" si="36"/>
        <v>0</v>
      </c>
      <c r="AP310" s="156">
        <f t="shared" si="37"/>
        <v>0</v>
      </c>
      <c r="AV310" s="156">
        <f t="shared" si="38"/>
        <v>0</v>
      </c>
      <c r="AY310" s="156">
        <f t="shared" si="39"/>
        <v>0</v>
      </c>
    </row>
    <row r="311" spans="14:51">
      <c r="N311" s="156">
        <f t="shared" si="32"/>
        <v>0</v>
      </c>
      <c r="Q311" s="156">
        <f t="shared" si="33"/>
        <v>0</v>
      </c>
      <c r="U311" s="156">
        <f t="shared" si="34"/>
        <v>0</v>
      </c>
      <c r="AG311" s="156">
        <f t="shared" si="35"/>
        <v>0</v>
      </c>
      <c r="AM311" s="156">
        <f t="shared" si="36"/>
        <v>0</v>
      </c>
      <c r="AP311" s="156">
        <f t="shared" si="37"/>
        <v>0</v>
      </c>
      <c r="AV311" s="156">
        <f t="shared" si="38"/>
        <v>0</v>
      </c>
      <c r="AY311" s="156">
        <f t="shared" si="39"/>
        <v>0</v>
      </c>
    </row>
    <row r="312" spans="14:51">
      <c r="N312" s="156">
        <f t="shared" si="32"/>
        <v>0</v>
      </c>
      <c r="Q312" s="156">
        <f t="shared" si="33"/>
        <v>0</v>
      </c>
      <c r="U312" s="156">
        <f t="shared" si="34"/>
        <v>0</v>
      </c>
      <c r="AG312" s="156">
        <f t="shared" si="35"/>
        <v>0</v>
      </c>
      <c r="AM312" s="156">
        <f t="shared" si="36"/>
        <v>0</v>
      </c>
      <c r="AP312" s="156">
        <f t="shared" si="37"/>
        <v>0</v>
      </c>
      <c r="AV312" s="156">
        <f t="shared" si="38"/>
        <v>0</v>
      </c>
      <c r="AY312" s="156">
        <f t="shared" si="39"/>
        <v>0</v>
      </c>
    </row>
    <row r="313" spans="14:51">
      <c r="N313" s="156">
        <f t="shared" si="32"/>
        <v>0</v>
      </c>
      <c r="Q313" s="156">
        <f t="shared" si="33"/>
        <v>0</v>
      </c>
      <c r="U313" s="156">
        <f t="shared" si="34"/>
        <v>0</v>
      </c>
      <c r="AG313" s="156">
        <f t="shared" si="35"/>
        <v>0</v>
      </c>
      <c r="AM313" s="156">
        <f t="shared" si="36"/>
        <v>0</v>
      </c>
      <c r="AP313" s="156">
        <f t="shared" si="37"/>
        <v>0</v>
      </c>
      <c r="AV313" s="156">
        <f t="shared" si="38"/>
        <v>0</v>
      </c>
      <c r="AY313" s="156">
        <f t="shared" si="39"/>
        <v>0</v>
      </c>
    </row>
    <row r="314" spans="14:51">
      <c r="N314" s="156">
        <f t="shared" si="32"/>
        <v>0</v>
      </c>
      <c r="Q314" s="156">
        <f t="shared" si="33"/>
        <v>0</v>
      </c>
      <c r="U314" s="156">
        <f t="shared" si="34"/>
        <v>0</v>
      </c>
      <c r="AG314" s="156">
        <f t="shared" si="35"/>
        <v>0</v>
      </c>
      <c r="AM314" s="156">
        <f t="shared" si="36"/>
        <v>0</v>
      </c>
      <c r="AP314" s="156">
        <f t="shared" si="37"/>
        <v>0</v>
      </c>
      <c r="AV314" s="156">
        <f t="shared" si="38"/>
        <v>0</v>
      </c>
      <c r="AY314" s="156">
        <f t="shared" si="39"/>
        <v>0</v>
      </c>
    </row>
    <row r="315" spans="14:51">
      <c r="N315" s="156">
        <f t="shared" si="32"/>
        <v>0</v>
      </c>
      <c r="Q315" s="156">
        <f t="shared" si="33"/>
        <v>0</v>
      </c>
      <c r="U315" s="156">
        <f t="shared" si="34"/>
        <v>0</v>
      </c>
      <c r="AG315" s="156">
        <f t="shared" si="35"/>
        <v>0</v>
      </c>
      <c r="AM315" s="156">
        <f t="shared" si="36"/>
        <v>0</v>
      </c>
      <c r="AP315" s="156">
        <f t="shared" si="37"/>
        <v>0</v>
      </c>
      <c r="AV315" s="156">
        <f t="shared" si="38"/>
        <v>0</v>
      </c>
      <c r="AY315" s="156">
        <f t="shared" si="39"/>
        <v>0</v>
      </c>
    </row>
    <row r="316" spans="14:51">
      <c r="N316" s="156">
        <f t="shared" si="32"/>
        <v>0</v>
      </c>
      <c r="Q316" s="156">
        <f t="shared" si="33"/>
        <v>0</v>
      </c>
      <c r="U316" s="156">
        <f t="shared" si="34"/>
        <v>0</v>
      </c>
      <c r="AG316" s="156">
        <f t="shared" si="35"/>
        <v>0</v>
      </c>
      <c r="AM316" s="156">
        <f t="shared" si="36"/>
        <v>0</v>
      </c>
      <c r="AP316" s="156">
        <f t="shared" si="37"/>
        <v>0</v>
      </c>
      <c r="AV316" s="156">
        <f t="shared" si="38"/>
        <v>0</v>
      </c>
      <c r="AY316" s="156">
        <f t="shared" si="39"/>
        <v>0</v>
      </c>
    </row>
    <row r="317" spans="14:51">
      <c r="N317" s="156">
        <f t="shared" si="32"/>
        <v>0</v>
      </c>
      <c r="Q317" s="156">
        <f t="shared" si="33"/>
        <v>0</v>
      </c>
      <c r="U317" s="156">
        <f t="shared" si="34"/>
        <v>0</v>
      </c>
      <c r="AG317" s="156">
        <f t="shared" si="35"/>
        <v>0</v>
      </c>
      <c r="AM317" s="156">
        <f t="shared" si="36"/>
        <v>0</v>
      </c>
      <c r="AP317" s="156">
        <f t="shared" si="37"/>
        <v>0</v>
      </c>
      <c r="AV317" s="156">
        <f t="shared" si="38"/>
        <v>0</v>
      </c>
      <c r="AY317" s="156">
        <f t="shared" si="39"/>
        <v>0</v>
      </c>
    </row>
    <row r="318" spans="14:51">
      <c r="N318" s="156">
        <f t="shared" si="32"/>
        <v>0</v>
      </c>
      <c r="Q318" s="156">
        <f t="shared" si="33"/>
        <v>0</v>
      </c>
      <c r="U318" s="156">
        <f t="shared" si="34"/>
        <v>0</v>
      </c>
      <c r="AG318" s="156">
        <f t="shared" si="35"/>
        <v>0</v>
      </c>
      <c r="AM318" s="156">
        <f t="shared" si="36"/>
        <v>0</v>
      </c>
      <c r="AP318" s="156">
        <f t="shared" si="37"/>
        <v>0</v>
      </c>
      <c r="AV318" s="156">
        <f t="shared" si="38"/>
        <v>0</v>
      </c>
      <c r="AY318" s="156">
        <f t="shared" si="39"/>
        <v>0</v>
      </c>
    </row>
    <row r="319" spans="14:51">
      <c r="N319" s="156">
        <f t="shared" si="32"/>
        <v>0</v>
      </c>
      <c r="Q319" s="156">
        <f t="shared" si="33"/>
        <v>0</v>
      </c>
      <c r="U319" s="156">
        <f t="shared" si="34"/>
        <v>0</v>
      </c>
      <c r="AG319" s="156">
        <f t="shared" si="35"/>
        <v>0</v>
      </c>
      <c r="AM319" s="156">
        <f t="shared" si="36"/>
        <v>0</v>
      </c>
      <c r="AP319" s="156">
        <f t="shared" si="37"/>
        <v>0</v>
      </c>
      <c r="AV319" s="156">
        <f t="shared" si="38"/>
        <v>0</v>
      </c>
      <c r="AY319" s="156">
        <f t="shared" si="39"/>
        <v>0</v>
      </c>
    </row>
    <row r="320" spans="14:51">
      <c r="N320" s="156">
        <f t="shared" si="32"/>
        <v>0</v>
      </c>
      <c r="Q320" s="156">
        <f t="shared" si="33"/>
        <v>0</v>
      </c>
      <c r="U320" s="156">
        <f t="shared" si="34"/>
        <v>0</v>
      </c>
      <c r="AG320" s="156">
        <f t="shared" si="35"/>
        <v>0</v>
      </c>
      <c r="AM320" s="156">
        <f t="shared" si="36"/>
        <v>0</v>
      </c>
      <c r="AP320" s="156">
        <f t="shared" si="37"/>
        <v>0</v>
      </c>
      <c r="AV320" s="156">
        <f t="shared" si="38"/>
        <v>0</v>
      </c>
      <c r="AY320" s="156">
        <f t="shared" si="39"/>
        <v>0</v>
      </c>
    </row>
    <row r="321" spans="14:51">
      <c r="N321" s="156">
        <f t="shared" si="32"/>
        <v>0</v>
      </c>
      <c r="Q321" s="156">
        <f t="shared" si="33"/>
        <v>0</v>
      </c>
      <c r="U321" s="156">
        <f t="shared" si="34"/>
        <v>0</v>
      </c>
      <c r="AG321" s="156">
        <f t="shared" si="35"/>
        <v>0</v>
      </c>
      <c r="AM321" s="156">
        <f t="shared" si="36"/>
        <v>0</v>
      </c>
      <c r="AP321" s="156">
        <f t="shared" si="37"/>
        <v>0</v>
      </c>
      <c r="AV321" s="156">
        <f t="shared" si="38"/>
        <v>0</v>
      </c>
      <c r="AY321" s="156">
        <f t="shared" si="39"/>
        <v>0</v>
      </c>
    </row>
    <row r="322" spans="14:51">
      <c r="N322" s="156">
        <f t="shared" si="32"/>
        <v>0</v>
      </c>
      <c r="Q322" s="156">
        <f t="shared" si="33"/>
        <v>0</v>
      </c>
      <c r="U322" s="156">
        <f t="shared" si="34"/>
        <v>0</v>
      </c>
      <c r="AG322" s="156">
        <f t="shared" si="35"/>
        <v>0</v>
      </c>
      <c r="AM322" s="156">
        <f t="shared" si="36"/>
        <v>0</v>
      </c>
      <c r="AP322" s="156">
        <f t="shared" si="37"/>
        <v>0</v>
      </c>
      <c r="AV322" s="156">
        <f t="shared" si="38"/>
        <v>0</v>
      </c>
      <c r="AY322" s="156">
        <f t="shared" si="39"/>
        <v>0</v>
      </c>
    </row>
    <row r="323" spans="14:51">
      <c r="N323" s="156">
        <f t="shared" si="32"/>
        <v>0</v>
      </c>
      <c r="Q323" s="156">
        <f t="shared" si="33"/>
        <v>0</v>
      </c>
      <c r="U323" s="156">
        <f t="shared" si="34"/>
        <v>0</v>
      </c>
      <c r="AG323" s="156">
        <f t="shared" si="35"/>
        <v>0</v>
      </c>
      <c r="AM323" s="156">
        <f t="shared" si="36"/>
        <v>0</v>
      </c>
      <c r="AP323" s="156">
        <f t="shared" si="37"/>
        <v>0</v>
      </c>
      <c r="AV323" s="156">
        <f t="shared" si="38"/>
        <v>0</v>
      </c>
      <c r="AY323" s="156">
        <f t="shared" si="39"/>
        <v>0</v>
      </c>
    </row>
    <row r="324" spans="14:51">
      <c r="N324" s="156">
        <f t="shared" ref="N324:N387" si="40">SUM(O324:P324)</f>
        <v>0</v>
      </c>
      <c r="Q324" s="156">
        <f t="shared" ref="Q324:Q387" si="41">SUM(R324:S324)</f>
        <v>0</v>
      </c>
      <c r="U324" s="156">
        <f t="shared" ref="U324:U387" si="42">SUM(V324:AB324,AD324:AF324)</f>
        <v>0</v>
      </c>
      <c r="AG324" s="156">
        <f t="shared" ref="AG324:AG387" si="43">SUM(AH324:AI324)</f>
        <v>0</v>
      </c>
      <c r="AM324" s="156">
        <f t="shared" ref="AM324:AM387" si="44">SUM(AN324:AO324)</f>
        <v>0</v>
      </c>
      <c r="AP324" s="156">
        <f t="shared" ref="AP324:AP387" si="45">SUM(AQ324:AR324)</f>
        <v>0</v>
      </c>
      <c r="AV324" s="156">
        <f t="shared" ref="AV324:AV387" si="46">SUM(AW324:AX324)</f>
        <v>0</v>
      </c>
      <c r="AY324" s="156">
        <f t="shared" ref="AY324:AY387" si="47">SUM(AZ324:BA324)</f>
        <v>0</v>
      </c>
    </row>
    <row r="325" spans="14:51">
      <c r="N325" s="156">
        <f t="shared" si="40"/>
        <v>0</v>
      </c>
      <c r="Q325" s="156">
        <f t="shared" si="41"/>
        <v>0</v>
      </c>
      <c r="U325" s="156">
        <f t="shared" si="42"/>
        <v>0</v>
      </c>
      <c r="AG325" s="156">
        <f t="shared" si="43"/>
        <v>0</v>
      </c>
      <c r="AM325" s="156">
        <f t="shared" si="44"/>
        <v>0</v>
      </c>
      <c r="AP325" s="156">
        <f t="shared" si="45"/>
        <v>0</v>
      </c>
      <c r="AV325" s="156">
        <f t="shared" si="46"/>
        <v>0</v>
      </c>
      <c r="AY325" s="156">
        <f t="shared" si="47"/>
        <v>0</v>
      </c>
    </row>
    <row r="326" spans="14:51">
      <c r="N326" s="156">
        <f t="shared" si="40"/>
        <v>0</v>
      </c>
      <c r="Q326" s="156">
        <f t="shared" si="41"/>
        <v>0</v>
      </c>
      <c r="U326" s="156">
        <f t="shared" si="42"/>
        <v>0</v>
      </c>
      <c r="AG326" s="156">
        <f t="shared" si="43"/>
        <v>0</v>
      </c>
      <c r="AM326" s="156">
        <f t="shared" si="44"/>
        <v>0</v>
      </c>
      <c r="AP326" s="156">
        <f t="shared" si="45"/>
        <v>0</v>
      </c>
      <c r="AV326" s="156">
        <f t="shared" si="46"/>
        <v>0</v>
      </c>
      <c r="AY326" s="156">
        <f t="shared" si="47"/>
        <v>0</v>
      </c>
    </row>
    <row r="327" spans="14:51">
      <c r="N327" s="156">
        <f t="shared" si="40"/>
        <v>0</v>
      </c>
      <c r="Q327" s="156">
        <f t="shared" si="41"/>
        <v>0</v>
      </c>
      <c r="U327" s="156">
        <f t="shared" si="42"/>
        <v>0</v>
      </c>
      <c r="AG327" s="156">
        <f t="shared" si="43"/>
        <v>0</v>
      </c>
      <c r="AM327" s="156">
        <f t="shared" si="44"/>
        <v>0</v>
      </c>
      <c r="AP327" s="156">
        <f t="shared" si="45"/>
        <v>0</v>
      </c>
      <c r="AV327" s="156">
        <f t="shared" si="46"/>
        <v>0</v>
      </c>
      <c r="AY327" s="156">
        <f t="shared" si="47"/>
        <v>0</v>
      </c>
    </row>
    <row r="328" spans="14:51">
      <c r="N328" s="156">
        <f t="shared" si="40"/>
        <v>0</v>
      </c>
      <c r="Q328" s="156">
        <f t="shared" si="41"/>
        <v>0</v>
      </c>
      <c r="U328" s="156">
        <f t="shared" si="42"/>
        <v>0</v>
      </c>
      <c r="AG328" s="156">
        <f t="shared" si="43"/>
        <v>0</v>
      </c>
      <c r="AM328" s="156">
        <f t="shared" si="44"/>
        <v>0</v>
      </c>
      <c r="AP328" s="156">
        <f t="shared" si="45"/>
        <v>0</v>
      </c>
      <c r="AV328" s="156">
        <f t="shared" si="46"/>
        <v>0</v>
      </c>
      <c r="AY328" s="156">
        <f t="shared" si="47"/>
        <v>0</v>
      </c>
    </row>
    <row r="329" spans="14:51">
      <c r="N329" s="156">
        <f t="shared" si="40"/>
        <v>0</v>
      </c>
      <c r="Q329" s="156">
        <f t="shared" si="41"/>
        <v>0</v>
      </c>
      <c r="U329" s="156">
        <f t="shared" si="42"/>
        <v>0</v>
      </c>
      <c r="AG329" s="156">
        <f t="shared" si="43"/>
        <v>0</v>
      </c>
      <c r="AM329" s="156">
        <f t="shared" si="44"/>
        <v>0</v>
      </c>
      <c r="AP329" s="156">
        <f t="shared" si="45"/>
        <v>0</v>
      </c>
      <c r="AV329" s="156">
        <f t="shared" si="46"/>
        <v>0</v>
      </c>
      <c r="AY329" s="156">
        <f t="shared" si="47"/>
        <v>0</v>
      </c>
    </row>
    <row r="330" spans="14:51">
      <c r="N330" s="156">
        <f t="shared" si="40"/>
        <v>0</v>
      </c>
      <c r="Q330" s="156">
        <f t="shared" si="41"/>
        <v>0</v>
      </c>
      <c r="U330" s="156">
        <f t="shared" si="42"/>
        <v>0</v>
      </c>
      <c r="AG330" s="156">
        <f t="shared" si="43"/>
        <v>0</v>
      </c>
      <c r="AM330" s="156">
        <f t="shared" si="44"/>
        <v>0</v>
      </c>
      <c r="AP330" s="156">
        <f t="shared" si="45"/>
        <v>0</v>
      </c>
      <c r="AV330" s="156">
        <f t="shared" si="46"/>
        <v>0</v>
      </c>
      <c r="AY330" s="156">
        <f t="shared" si="47"/>
        <v>0</v>
      </c>
    </row>
    <row r="331" spans="14:51">
      <c r="N331" s="156">
        <f t="shared" si="40"/>
        <v>0</v>
      </c>
      <c r="Q331" s="156">
        <f t="shared" si="41"/>
        <v>0</v>
      </c>
      <c r="U331" s="156">
        <f t="shared" si="42"/>
        <v>0</v>
      </c>
      <c r="AG331" s="156">
        <f t="shared" si="43"/>
        <v>0</v>
      </c>
      <c r="AM331" s="156">
        <f t="shared" si="44"/>
        <v>0</v>
      </c>
      <c r="AP331" s="156">
        <f t="shared" si="45"/>
        <v>0</v>
      </c>
      <c r="AV331" s="156">
        <f t="shared" si="46"/>
        <v>0</v>
      </c>
      <c r="AY331" s="156">
        <f t="shared" si="47"/>
        <v>0</v>
      </c>
    </row>
    <row r="332" spans="14:51">
      <c r="N332" s="156">
        <f t="shared" si="40"/>
        <v>0</v>
      </c>
      <c r="Q332" s="156">
        <f t="shared" si="41"/>
        <v>0</v>
      </c>
      <c r="U332" s="156">
        <f t="shared" si="42"/>
        <v>0</v>
      </c>
      <c r="AG332" s="156">
        <f t="shared" si="43"/>
        <v>0</v>
      </c>
      <c r="AM332" s="156">
        <f t="shared" si="44"/>
        <v>0</v>
      </c>
      <c r="AP332" s="156">
        <f t="shared" si="45"/>
        <v>0</v>
      </c>
      <c r="AV332" s="156">
        <f t="shared" si="46"/>
        <v>0</v>
      </c>
      <c r="AY332" s="156">
        <f t="shared" si="47"/>
        <v>0</v>
      </c>
    </row>
    <row r="333" spans="14:51">
      <c r="N333" s="156">
        <f t="shared" si="40"/>
        <v>0</v>
      </c>
      <c r="Q333" s="156">
        <f t="shared" si="41"/>
        <v>0</v>
      </c>
      <c r="U333" s="156">
        <f t="shared" si="42"/>
        <v>0</v>
      </c>
      <c r="AG333" s="156">
        <f t="shared" si="43"/>
        <v>0</v>
      </c>
      <c r="AM333" s="156">
        <f t="shared" si="44"/>
        <v>0</v>
      </c>
      <c r="AP333" s="156">
        <f t="shared" si="45"/>
        <v>0</v>
      </c>
      <c r="AV333" s="156">
        <f t="shared" si="46"/>
        <v>0</v>
      </c>
      <c r="AY333" s="156">
        <f t="shared" si="47"/>
        <v>0</v>
      </c>
    </row>
    <row r="334" spans="14:51">
      <c r="N334" s="156">
        <f t="shared" si="40"/>
        <v>0</v>
      </c>
      <c r="Q334" s="156">
        <f t="shared" si="41"/>
        <v>0</v>
      </c>
      <c r="U334" s="156">
        <f t="shared" si="42"/>
        <v>0</v>
      </c>
      <c r="AG334" s="156">
        <f t="shared" si="43"/>
        <v>0</v>
      </c>
      <c r="AM334" s="156">
        <f t="shared" si="44"/>
        <v>0</v>
      </c>
      <c r="AP334" s="156">
        <f t="shared" si="45"/>
        <v>0</v>
      </c>
      <c r="AV334" s="156">
        <f t="shared" si="46"/>
        <v>0</v>
      </c>
      <c r="AY334" s="156">
        <f t="shared" si="47"/>
        <v>0</v>
      </c>
    </row>
    <row r="335" spans="14:51">
      <c r="N335" s="156">
        <f t="shared" si="40"/>
        <v>0</v>
      </c>
      <c r="Q335" s="156">
        <f t="shared" si="41"/>
        <v>0</v>
      </c>
      <c r="U335" s="156">
        <f t="shared" si="42"/>
        <v>0</v>
      </c>
      <c r="AG335" s="156">
        <f t="shared" si="43"/>
        <v>0</v>
      </c>
      <c r="AM335" s="156">
        <f t="shared" si="44"/>
        <v>0</v>
      </c>
      <c r="AP335" s="156">
        <f t="shared" si="45"/>
        <v>0</v>
      </c>
      <c r="AV335" s="156">
        <f t="shared" si="46"/>
        <v>0</v>
      </c>
      <c r="AY335" s="156">
        <f t="shared" si="47"/>
        <v>0</v>
      </c>
    </row>
    <row r="336" spans="14:51">
      <c r="N336" s="156">
        <f t="shared" si="40"/>
        <v>0</v>
      </c>
      <c r="Q336" s="156">
        <f t="shared" si="41"/>
        <v>0</v>
      </c>
      <c r="U336" s="156">
        <f t="shared" si="42"/>
        <v>0</v>
      </c>
      <c r="AG336" s="156">
        <f t="shared" si="43"/>
        <v>0</v>
      </c>
      <c r="AM336" s="156">
        <f t="shared" si="44"/>
        <v>0</v>
      </c>
      <c r="AP336" s="156">
        <f t="shared" si="45"/>
        <v>0</v>
      </c>
      <c r="AV336" s="156">
        <f t="shared" si="46"/>
        <v>0</v>
      </c>
      <c r="AY336" s="156">
        <f t="shared" si="47"/>
        <v>0</v>
      </c>
    </row>
    <row r="337" spans="14:51">
      <c r="N337" s="156">
        <f t="shared" si="40"/>
        <v>0</v>
      </c>
      <c r="Q337" s="156">
        <f t="shared" si="41"/>
        <v>0</v>
      </c>
      <c r="U337" s="156">
        <f t="shared" si="42"/>
        <v>0</v>
      </c>
      <c r="AG337" s="156">
        <f t="shared" si="43"/>
        <v>0</v>
      </c>
      <c r="AM337" s="156">
        <f t="shared" si="44"/>
        <v>0</v>
      </c>
      <c r="AP337" s="156">
        <f t="shared" si="45"/>
        <v>0</v>
      </c>
      <c r="AV337" s="156">
        <f t="shared" si="46"/>
        <v>0</v>
      </c>
      <c r="AY337" s="156">
        <f t="shared" si="47"/>
        <v>0</v>
      </c>
    </row>
    <row r="338" spans="14:51">
      <c r="N338" s="156">
        <f t="shared" si="40"/>
        <v>0</v>
      </c>
      <c r="Q338" s="156">
        <f t="shared" si="41"/>
        <v>0</v>
      </c>
      <c r="U338" s="156">
        <f t="shared" si="42"/>
        <v>0</v>
      </c>
      <c r="AG338" s="156">
        <f t="shared" si="43"/>
        <v>0</v>
      </c>
      <c r="AM338" s="156">
        <f t="shared" si="44"/>
        <v>0</v>
      </c>
      <c r="AP338" s="156">
        <f t="shared" si="45"/>
        <v>0</v>
      </c>
      <c r="AV338" s="156">
        <f t="shared" si="46"/>
        <v>0</v>
      </c>
      <c r="AY338" s="156">
        <f t="shared" si="47"/>
        <v>0</v>
      </c>
    </row>
    <row r="339" spans="14:51">
      <c r="N339" s="156">
        <f t="shared" si="40"/>
        <v>0</v>
      </c>
      <c r="Q339" s="156">
        <f t="shared" si="41"/>
        <v>0</v>
      </c>
      <c r="U339" s="156">
        <f t="shared" si="42"/>
        <v>0</v>
      </c>
      <c r="AG339" s="156">
        <f t="shared" si="43"/>
        <v>0</v>
      </c>
      <c r="AM339" s="156">
        <f t="shared" si="44"/>
        <v>0</v>
      </c>
      <c r="AP339" s="156">
        <f t="shared" si="45"/>
        <v>0</v>
      </c>
      <c r="AV339" s="156">
        <f t="shared" si="46"/>
        <v>0</v>
      </c>
      <c r="AY339" s="156">
        <f t="shared" si="47"/>
        <v>0</v>
      </c>
    </row>
    <row r="340" spans="14:51">
      <c r="N340" s="156">
        <f t="shared" si="40"/>
        <v>0</v>
      </c>
      <c r="Q340" s="156">
        <f t="shared" si="41"/>
        <v>0</v>
      </c>
      <c r="U340" s="156">
        <f t="shared" si="42"/>
        <v>0</v>
      </c>
      <c r="AG340" s="156">
        <f t="shared" si="43"/>
        <v>0</v>
      </c>
      <c r="AM340" s="156">
        <f t="shared" si="44"/>
        <v>0</v>
      </c>
      <c r="AP340" s="156">
        <f t="shared" si="45"/>
        <v>0</v>
      </c>
      <c r="AV340" s="156">
        <f t="shared" si="46"/>
        <v>0</v>
      </c>
      <c r="AY340" s="156">
        <f t="shared" si="47"/>
        <v>0</v>
      </c>
    </row>
    <row r="341" spans="14:51">
      <c r="N341" s="156">
        <f t="shared" si="40"/>
        <v>0</v>
      </c>
      <c r="Q341" s="156">
        <f t="shared" si="41"/>
        <v>0</v>
      </c>
      <c r="U341" s="156">
        <f t="shared" si="42"/>
        <v>0</v>
      </c>
      <c r="AG341" s="156">
        <f t="shared" si="43"/>
        <v>0</v>
      </c>
      <c r="AM341" s="156">
        <f t="shared" si="44"/>
        <v>0</v>
      </c>
      <c r="AP341" s="156">
        <f t="shared" si="45"/>
        <v>0</v>
      </c>
      <c r="AV341" s="156">
        <f t="shared" si="46"/>
        <v>0</v>
      </c>
      <c r="AY341" s="156">
        <f t="shared" si="47"/>
        <v>0</v>
      </c>
    </row>
    <row r="342" spans="14:51">
      <c r="N342" s="156">
        <f t="shared" si="40"/>
        <v>0</v>
      </c>
      <c r="Q342" s="156">
        <f t="shared" si="41"/>
        <v>0</v>
      </c>
      <c r="U342" s="156">
        <f t="shared" si="42"/>
        <v>0</v>
      </c>
      <c r="AG342" s="156">
        <f t="shared" si="43"/>
        <v>0</v>
      </c>
      <c r="AM342" s="156">
        <f t="shared" si="44"/>
        <v>0</v>
      </c>
      <c r="AP342" s="156">
        <f t="shared" si="45"/>
        <v>0</v>
      </c>
      <c r="AV342" s="156">
        <f t="shared" si="46"/>
        <v>0</v>
      </c>
      <c r="AY342" s="156">
        <f t="shared" si="47"/>
        <v>0</v>
      </c>
    </row>
    <row r="343" spans="14:51">
      <c r="N343" s="156">
        <f t="shared" si="40"/>
        <v>0</v>
      </c>
      <c r="Q343" s="156">
        <f t="shared" si="41"/>
        <v>0</v>
      </c>
      <c r="U343" s="156">
        <f t="shared" si="42"/>
        <v>0</v>
      </c>
      <c r="AG343" s="156">
        <f t="shared" si="43"/>
        <v>0</v>
      </c>
      <c r="AM343" s="156">
        <f t="shared" si="44"/>
        <v>0</v>
      </c>
      <c r="AP343" s="156">
        <f t="shared" si="45"/>
        <v>0</v>
      </c>
      <c r="AV343" s="156">
        <f t="shared" si="46"/>
        <v>0</v>
      </c>
      <c r="AY343" s="156">
        <f t="shared" si="47"/>
        <v>0</v>
      </c>
    </row>
    <row r="344" spans="14:51">
      <c r="N344" s="156">
        <f t="shared" si="40"/>
        <v>0</v>
      </c>
      <c r="Q344" s="156">
        <f t="shared" si="41"/>
        <v>0</v>
      </c>
      <c r="U344" s="156">
        <f t="shared" si="42"/>
        <v>0</v>
      </c>
      <c r="AG344" s="156">
        <f t="shared" si="43"/>
        <v>0</v>
      </c>
      <c r="AM344" s="156">
        <f t="shared" si="44"/>
        <v>0</v>
      </c>
      <c r="AP344" s="156">
        <f t="shared" si="45"/>
        <v>0</v>
      </c>
      <c r="AV344" s="156">
        <f t="shared" si="46"/>
        <v>0</v>
      </c>
      <c r="AY344" s="156">
        <f t="shared" si="47"/>
        <v>0</v>
      </c>
    </row>
    <row r="345" spans="14:51">
      <c r="N345" s="156">
        <f t="shared" si="40"/>
        <v>0</v>
      </c>
      <c r="Q345" s="156">
        <f t="shared" si="41"/>
        <v>0</v>
      </c>
      <c r="U345" s="156">
        <f t="shared" si="42"/>
        <v>0</v>
      </c>
      <c r="AG345" s="156">
        <f t="shared" si="43"/>
        <v>0</v>
      </c>
      <c r="AM345" s="156">
        <f t="shared" si="44"/>
        <v>0</v>
      </c>
      <c r="AP345" s="156">
        <f t="shared" si="45"/>
        <v>0</v>
      </c>
      <c r="AV345" s="156">
        <f t="shared" si="46"/>
        <v>0</v>
      </c>
      <c r="AY345" s="156">
        <f t="shared" si="47"/>
        <v>0</v>
      </c>
    </row>
    <row r="346" spans="14:51">
      <c r="N346" s="156">
        <f t="shared" si="40"/>
        <v>0</v>
      </c>
      <c r="Q346" s="156">
        <f t="shared" si="41"/>
        <v>0</v>
      </c>
      <c r="U346" s="156">
        <f t="shared" si="42"/>
        <v>0</v>
      </c>
      <c r="AG346" s="156">
        <f t="shared" si="43"/>
        <v>0</v>
      </c>
      <c r="AM346" s="156">
        <f t="shared" si="44"/>
        <v>0</v>
      </c>
      <c r="AP346" s="156">
        <f t="shared" si="45"/>
        <v>0</v>
      </c>
      <c r="AV346" s="156">
        <f t="shared" si="46"/>
        <v>0</v>
      </c>
      <c r="AY346" s="156">
        <f t="shared" si="47"/>
        <v>0</v>
      </c>
    </row>
    <row r="347" spans="14:51">
      <c r="N347" s="156">
        <f t="shared" si="40"/>
        <v>0</v>
      </c>
      <c r="Q347" s="156">
        <f t="shared" si="41"/>
        <v>0</v>
      </c>
      <c r="U347" s="156">
        <f t="shared" si="42"/>
        <v>0</v>
      </c>
      <c r="AG347" s="156">
        <f t="shared" si="43"/>
        <v>0</v>
      </c>
      <c r="AM347" s="156">
        <f t="shared" si="44"/>
        <v>0</v>
      </c>
      <c r="AP347" s="156">
        <f t="shared" si="45"/>
        <v>0</v>
      </c>
      <c r="AV347" s="156">
        <f t="shared" si="46"/>
        <v>0</v>
      </c>
      <c r="AY347" s="156">
        <f t="shared" si="47"/>
        <v>0</v>
      </c>
    </row>
    <row r="348" spans="14:51">
      <c r="N348" s="156">
        <f t="shared" si="40"/>
        <v>0</v>
      </c>
      <c r="Q348" s="156">
        <f t="shared" si="41"/>
        <v>0</v>
      </c>
      <c r="U348" s="156">
        <f t="shared" si="42"/>
        <v>0</v>
      </c>
      <c r="AG348" s="156">
        <f t="shared" si="43"/>
        <v>0</v>
      </c>
      <c r="AM348" s="156">
        <f t="shared" si="44"/>
        <v>0</v>
      </c>
      <c r="AP348" s="156">
        <f t="shared" si="45"/>
        <v>0</v>
      </c>
      <c r="AV348" s="156">
        <f t="shared" si="46"/>
        <v>0</v>
      </c>
      <c r="AY348" s="156">
        <f t="shared" si="47"/>
        <v>0</v>
      </c>
    </row>
    <row r="349" spans="14:51">
      <c r="N349" s="156">
        <f t="shared" si="40"/>
        <v>0</v>
      </c>
      <c r="Q349" s="156">
        <f t="shared" si="41"/>
        <v>0</v>
      </c>
      <c r="U349" s="156">
        <f t="shared" si="42"/>
        <v>0</v>
      </c>
      <c r="AG349" s="156">
        <f t="shared" si="43"/>
        <v>0</v>
      </c>
      <c r="AM349" s="156">
        <f t="shared" si="44"/>
        <v>0</v>
      </c>
      <c r="AP349" s="156">
        <f t="shared" si="45"/>
        <v>0</v>
      </c>
      <c r="AV349" s="156">
        <f t="shared" si="46"/>
        <v>0</v>
      </c>
      <c r="AY349" s="156">
        <f t="shared" si="47"/>
        <v>0</v>
      </c>
    </row>
    <row r="350" spans="14:51">
      <c r="N350" s="156">
        <f t="shared" si="40"/>
        <v>0</v>
      </c>
      <c r="Q350" s="156">
        <f t="shared" si="41"/>
        <v>0</v>
      </c>
      <c r="U350" s="156">
        <f t="shared" si="42"/>
        <v>0</v>
      </c>
      <c r="AG350" s="156">
        <f t="shared" si="43"/>
        <v>0</v>
      </c>
      <c r="AM350" s="156">
        <f t="shared" si="44"/>
        <v>0</v>
      </c>
      <c r="AP350" s="156">
        <f t="shared" si="45"/>
        <v>0</v>
      </c>
      <c r="AV350" s="156">
        <f t="shared" si="46"/>
        <v>0</v>
      </c>
      <c r="AY350" s="156">
        <f t="shared" si="47"/>
        <v>0</v>
      </c>
    </row>
    <row r="351" spans="14:51">
      <c r="N351" s="156">
        <f t="shared" si="40"/>
        <v>0</v>
      </c>
      <c r="Q351" s="156">
        <f t="shared" si="41"/>
        <v>0</v>
      </c>
      <c r="U351" s="156">
        <f t="shared" si="42"/>
        <v>0</v>
      </c>
      <c r="AG351" s="156">
        <f t="shared" si="43"/>
        <v>0</v>
      </c>
      <c r="AM351" s="156">
        <f t="shared" si="44"/>
        <v>0</v>
      </c>
      <c r="AP351" s="156">
        <f t="shared" si="45"/>
        <v>0</v>
      </c>
      <c r="AV351" s="156">
        <f t="shared" si="46"/>
        <v>0</v>
      </c>
      <c r="AY351" s="156">
        <f t="shared" si="47"/>
        <v>0</v>
      </c>
    </row>
    <row r="352" spans="14:51">
      <c r="N352" s="156">
        <f t="shared" si="40"/>
        <v>0</v>
      </c>
      <c r="Q352" s="156">
        <f t="shared" si="41"/>
        <v>0</v>
      </c>
      <c r="U352" s="156">
        <f t="shared" si="42"/>
        <v>0</v>
      </c>
      <c r="AG352" s="156">
        <f t="shared" si="43"/>
        <v>0</v>
      </c>
      <c r="AM352" s="156">
        <f t="shared" si="44"/>
        <v>0</v>
      </c>
      <c r="AP352" s="156">
        <f t="shared" si="45"/>
        <v>0</v>
      </c>
      <c r="AV352" s="156">
        <f t="shared" si="46"/>
        <v>0</v>
      </c>
      <c r="AY352" s="156">
        <f t="shared" si="47"/>
        <v>0</v>
      </c>
    </row>
    <row r="353" spans="14:51">
      <c r="N353" s="156">
        <f t="shared" si="40"/>
        <v>0</v>
      </c>
      <c r="Q353" s="156">
        <f t="shared" si="41"/>
        <v>0</v>
      </c>
      <c r="U353" s="156">
        <f t="shared" si="42"/>
        <v>0</v>
      </c>
      <c r="AG353" s="156">
        <f t="shared" si="43"/>
        <v>0</v>
      </c>
      <c r="AM353" s="156">
        <f t="shared" si="44"/>
        <v>0</v>
      </c>
      <c r="AP353" s="156">
        <f t="shared" si="45"/>
        <v>0</v>
      </c>
      <c r="AV353" s="156">
        <f t="shared" si="46"/>
        <v>0</v>
      </c>
      <c r="AY353" s="156">
        <f t="shared" si="47"/>
        <v>0</v>
      </c>
    </row>
    <row r="354" spans="14:51">
      <c r="N354" s="156">
        <f t="shared" si="40"/>
        <v>0</v>
      </c>
      <c r="Q354" s="156">
        <f t="shared" si="41"/>
        <v>0</v>
      </c>
      <c r="U354" s="156">
        <f t="shared" si="42"/>
        <v>0</v>
      </c>
      <c r="AG354" s="156">
        <f t="shared" si="43"/>
        <v>0</v>
      </c>
      <c r="AM354" s="156">
        <f t="shared" si="44"/>
        <v>0</v>
      </c>
      <c r="AP354" s="156">
        <f t="shared" si="45"/>
        <v>0</v>
      </c>
      <c r="AV354" s="156">
        <f t="shared" si="46"/>
        <v>0</v>
      </c>
      <c r="AY354" s="156">
        <f t="shared" si="47"/>
        <v>0</v>
      </c>
    </row>
    <row r="355" spans="14:51">
      <c r="N355" s="156">
        <f t="shared" si="40"/>
        <v>0</v>
      </c>
      <c r="Q355" s="156">
        <f t="shared" si="41"/>
        <v>0</v>
      </c>
      <c r="U355" s="156">
        <f t="shared" si="42"/>
        <v>0</v>
      </c>
      <c r="AG355" s="156">
        <f t="shared" si="43"/>
        <v>0</v>
      </c>
      <c r="AM355" s="156">
        <f t="shared" si="44"/>
        <v>0</v>
      </c>
      <c r="AP355" s="156">
        <f t="shared" si="45"/>
        <v>0</v>
      </c>
      <c r="AV355" s="156">
        <f t="shared" si="46"/>
        <v>0</v>
      </c>
      <c r="AY355" s="156">
        <f t="shared" si="47"/>
        <v>0</v>
      </c>
    </row>
    <row r="356" spans="14:51">
      <c r="N356" s="156">
        <f t="shared" si="40"/>
        <v>0</v>
      </c>
      <c r="Q356" s="156">
        <f t="shared" si="41"/>
        <v>0</v>
      </c>
      <c r="U356" s="156">
        <f t="shared" si="42"/>
        <v>0</v>
      </c>
      <c r="AG356" s="156">
        <f t="shared" si="43"/>
        <v>0</v>
      </c>
      <c r="AM356" s="156">
        <f t="shared" si="44"/>
        <v>0</v>
      </c>
      <c r="AP356" s="156">
        <f t="shared" si="45"/>
        <v>0</v>
      </c>
      <c r="AV356" s="156">
        <f t="shared" si="46"/>
        <v>0</v>
      </c>
      <c r="AY356" s="156">
        <f t="shared" si="47"/>
        <v>0</v>
      </c>
    </row>
    <row r="357" spans="14:51">
      <c r="N357" s="156">
        <f t="shared" si="40"/>
        <v>0</v>
      </c>
      <c r="Q357" s="156">
        <f t="shared" si="41"/>
        <v>0</v>
      </c>
      <c r="U357" s="156">
        <f t="shared" si="42"/>
        <v>0</v>
      </c>
      <c r="AG357" s="156">
        <f t="shared" si="43"/>
        <v>0</v>
      </c>
      <c r="AM357" s="156">
        <f t="shared" si="44"/>
        <v>0</v>
      </c>
      <c r="AP357" s="156">
        <f t="shared" si="45"/>
        <v>0</v>
      </c>
      <c r="AV357" s="156">
        <f t="shared" si="46"/>
        <v>0</v>
      </c>
      <c r="AY357" s="156">
        <f t="shared" si="47"/>
        <v>0</v>
      </c>
    </row>
    <row r="358" spans="14:51">
      <c r="N358" s="156">
        <f t="shared" si="40"/>
        <v>0</v>
      </c>
      <c r="Q358" s="156">
        <f t="shared" si="41"/>
        <v>0</v>
      </c>
      <c r="U358" s="156">
        <f t="shared" si="42"/>
        <v>0</v>
      </c>
      <c r="AG358" s="156">
        <f t="shared" si="43"/>
        <v>0</v>
      </c>
      <c r="AM358" s="156">
        <f t="shared" si="44"/>
        <v>0</v>
      </c>
      <c r="AP358" s="156">
        <f t="shared" si="45"/>
        <v>0</v>
      </c>
      <c r="AV358" s="156">
        <f t="shared" si="46"/>
        <v>0</v>
      </c>
      <c r="AY358" s="156">
        <f t="shared" si="47"/>
        <v>0</v>
      </c>
    </row>
    <row r="359" spans="14:51">
      <c r="N359" s="156">
        <f t="shared" si="40"/>
        <v>0</v>
      </c>
      <c r="Q359" s="156">
        <f t="shared" si="41"/>
        <v>0</v>
      </c>
      <c r="U359" s="156">
        <f t="shared" si="42"/>
        <v>0</v>
      </c>
      <c r="AG359" s="156">
        <f t="shared" si="43"/>
        <v>0</v>
      </c>
      <c r="AM359" s="156">
        <f t="shared" si="44"/>
        <v>0</v>
      </c>
      <c r="AP359" s="156">
        <f t="shared" si="45"/>
        <v>0</v>
      </c>
      <c r="AV359" s="156">
        <f t="shared" si="46"/>
        <v>0</v>
      </c>
      <c r="AY359" s="156">
        <f t="shared" si="47"/>
        <v>0</v>
      </c>
    </row>
    <row r="360" spans="14:51">
      <c r="N360" s="156">
        <f t="shared" si="40"/>
        <v>0</v>
      </c>
      <c r="Q360" s="156">
        <f t="shared" si="41"/>
        <v>0</v>
      </c>
      <c r="U360" s="156">
        <f t="shared" si="42"/>
        <v>0</v>
      </c>
      <c r="AG360" s="156">
        <f t="shared" si="43"/>
        <v>0</v>
      </c>
      <c r="AM360" s="156">
        <f t="shared" si="44"/>
        <v>0</v>
      </c>
      <c r="AP360" s="156">
        <f t="shared" si="45"/>
        <v>0</v>
      </c>
      <c r="AV360" s="156">
        <f t="shared" si="46"/>
        <v>0</v>
      </c>
      <c r="AY360" s="156">
        <f t="shared" si="47"/>
        <v>0</v>
      </c>
    </row>
    <row r="361" spans="14:51">
      <c r="N361" s="156">
        <f t="shared" si="40"/>
        <v>0</v>
      </c>
      <c r="Q361" s="156">
        <f t="shared" si="41"/>
        <v>0</v>
      </c>
      <c r="U361" s="156">
        <f t="shared" si="42"/>
        <v>0</v>
      </c>
      <c r="AG361" s="156">
        <f t="shared" si="43"/>
        <v>0</v>
      </c>
      <c r="AM361" s="156">
        <f t="shared" si="44"/>
        <v>0</v>
      </c>
      <c r="AP361" s="156">
        <f t="shared" si="45"/>
        <v>0</v>
      </c>
      <c r="AV361" s="156">
        <f t="shared" si="46"/>
        <v>0</v>
      </c>
      <c r="AY361" s="156">
        <f t="shared" si="47"/>
        <v>0</v>
      </c>
    </row>
    <row r="362" spans="14:51">
      <c r="N362" s="156">
        <f t="shared" si="40"/>
        <v>0</v>
      </c>
      <c r="Q362" s="156">
        <f t="shared" si="41"/>
        <v>0</v>
      </c>
      <c r="U362" s="156">
        <f t="shared" si="42"/>
        <v>0</v>
      </c>
      <c r="AG362" s="156">
        <f t="shared" si="43"/>
        <v>0</v>
      </c>
      <c r="AM362" s="156">
        <f t="shared" si="44"/>
        <v>0</v>
      </c>
      <c r="AP362" s="156">
        <f t="shared" si="45"/>
        <v>0</v>
      </c>
      <c r="AV362" s="156">
        <f t="shared" si="46"/>
        <v>0</v>
      </c>
      <c r="AY362" s="156">
        <f t="shared" si="47"/>
        <v>0</v>
      </c>
    </row>
    <row r="363" spans="14:51">
      <c r="N363" s="156">
        <f t="shared" si="40"/>
        <v>0</v>
      </c>
      <c r="Q363" s="156">
        <f t="shared" si="41"/>
        <v>0</v>
      </c>
      <c r="U363" s="156">
        <f t="shared" si="42"/>
        <v>0</v>
      </c>
      <c r="AG363" s="156">
        <f t="shared" si="43"/>
        <v>0</v>
      </c>
      <c r="AM363" s="156">
        <f t="shared" si="44"/>
        <v>0</v>
      </c>
      <c r="AP363" s="156">
        <f t="shared" si="45"/>
        <v>0</v>
      </c>
      <c r="AV363" s="156">
        <f t="shared" si="46"/>
        <v>0</v>
      </c>
      <c r="AY363" s="156">
        <f t="shared" si="47"/>
        <v>0</v>
      </c>
    </row>
    <row r="364" spans="14:51">
      <c r="N364" s="156">
        <f t="shared" si="40"/>
        <v>0</v>
      </c>
      <c r="Q364" s="156">
        <f t="shared" si="41"/>
        <v>0</v>
      </c>
      <c r="U364" s="156">
        <f t="shared" si="42"/>
        <v>0</v>
      </c>
      <c r="AG364" s="156">
        <f t="shared" si="43"/>
        <v>0</v>
      </c>
      <c r="AM364" s="156">
        <f t="shared" si="44"/>
        <v>0</v>
      </c>
      <c r="AP364" s="156">
        <f t="shared" si="45"/>
        <v>0</v>
      </c>
      <c r="AV364" s="156">
        <f t="shared" si="46"/>
        <v>0</v>
      </c>
      <c r="AY364" s="156">
        <f t="shared" si="47"/>
        <v>0</v>
      </c>
    </row>
    <row r="365" spans="14:51">
      <c r="N365" s="156">
        <f t="shared" si="40"/>
        <v>0</v>
      </c>
      <c r="Q365" s="156">
        <f t="shared" si="41"/>
        <v>0</v>
      </c>
      <c r="U365" s="156">
        <f t="shared" si="42"/>
        <v>0</v>
      </c>
      <c r="AG365" s="156">
        <f t="shared" si="43"/>
        <v>0</v>
      </c>
      <c r="AM365" s="156">
        <f t="shared" si="44"/>
        <v>0</v>
      </c>
      <c r="AP365" s="156">
        <f t="shared" si="45"/>
        <v>0</v>
      </c>
      <c r="AV365" s="156">
        <f t="shared" si="46"/>
        <v>0</v>
      </c>
      <c r="AY365" s="156">
        <f t="shared" si="47"/>
        <v>0</v>
      </c>
    </row>
    <row r="366" spans="14:51">
      <c r="N366" s="156">
        <f t="shared" si="40"/>
        <v>0</v>
      </c>
      <c r="Q366" s="156">
        <f t="shared" si="41"/>
        <v>0</v>
      </c>
      <c r="U366" s="156">
        <f t="shared" si="42"/>
        <v>0</v>
      </c>
      <c r="AG366" s="156">
        <f t="shared" si="43"/>
        <v>0</v>
      </c>
      <c r="AM366" s="156">
        <f t="shared" si="44"/>
        <v>0</v>
      </c>
      <c r="AP366" s="156">
        <f t="shared" si="45"/>
        <v>0</v>
      </c>
      <c r="AV366" s="156">
        <f t="shared" si="46"/>
        <v>0</v>
      </c>
      <c r="AY366" s="156">
        <f t="shared" si="47"/>
        <v>0</v>
      </c>
    </row>
    <row r="367" spans="14:51">
      <c r="N367" s="156">
        <f t="shared" si="40"/>
        <v>0</v>
      </c>
      <c r="Q367" s="156">
        <f t="shared" si="41"/>
        <v>0</v>
      </c>
      <c r="U367" s="156">
        <f t="shared" si="42"/>
        <v>0</v>
      </c>
      <c r="AG367" s="156">
        <f t="shared" si="43"/>
        <v>0</v>
      </c>
      <c r="AM367" s="156">
        <f t="shared" si="44"/>
        <v>0</v>
      </c>
      <c r="AP367" s="156">
        <f t="shared" si="45"/>
        <v>0</v>
      </c>
      <c r="AV367" s="156">
        <f t="shared" si="46"/>
        <v>0</v>
      </c>
      <c r="AY367" s="156">
        <f t="shared" si="47"/>
        <v>0</v>
      </c>
    </row>
    <row r="368" spans="14:51">
      <c r="N368" s="156">
        <f t="shared" si="40"/>
        <v>0</v>
      </c>
      <c r="Q368" s="156">
        <f t="shared" si="41"/>
        <v>0</v>
      </c>
      <c r="U368" s="156">
        <f t="shared" si="42"/>
        <v>0</v>
      </c>
      <c r="AG368" s="156">
        <f t="shared" si="43"/>
        <v>0</v>
      </c>
      <c r="AM368" s="156">
        <f t="shared" si="44"/>
        <v>0</v>
      </c>
      <c r="AP368" s="156">
        <f t="shared" si="45"/>
        <v>0</v>
      </c>
      <c r="AV368" s="156">
        <f t="shared" si="46"/>
        <v>0</v>
      </c>
      <c r="AY368" s="156">
        <f t="shared" si="47"/>
        <v>0</v>
      </c>
    </row>
    <row r="369" spans="14:51">
      <c r="N369" s="156">
        <f t="shared" si="40"/>
        <v>0</v>
      </c>
      <c r="Q369" s="156">
        <f t="shared" si="41"/>
        <v>0</v>
      </c>
      <c r="U369" s="156">
        <f t="shared" si="42"/>
        <v>0</v>
      </c>
      <c r="AG369" s="156">
        <f t="shared" si="43"/>
        <v>0</v>
      </c>
      <c r="AM369" s="156">
        <f t="shared" si="44"/>
        <v>0</v>
      </c>
      <c r="AP369" s="156">
        <f t="shared" si="45"/>
        <v>0</v>
      </c>
      <c r="AV369" s="156">
        <f t="shared" si="46"/>
        <v>0</v>
      </c>
      <c r="AY369" s="156">
        <f t="shared" si="47"/>
        <v>0</v>
      </c>
    </row>
    <row r="370" spans="14:51">
      <c r="N370" s="156">
        <f t="shared" si="40"/>
        <v>0</v>
      </c>
      <c r="Q370" s="156">
        <f t="shared" si="41"/>
        <v>0</v>
      </c>
      <c r="U370" s="156">
        <f t="shared" si="42"/>
        <v>0</v>
      </c>
      <c r="AG370" s="156">
        <f t="shared" si="43"/>
        <v>0</v>
      </c>
      <c r="AM370" s="156">
        <f t="shared" si="44"/>
        <v>0</v>
      </c>
      <c r="AP370" s="156">
        <f t="shared" si="45"/>
        <v>0</v>
      </c>
      <c r="AV370" s="156">
        <f t="shared" si="46"/>
        <v>0</v>
      </c>
      <c r="AY370" s="156">
        <f t="shared" si="47"/>
        <v>0</v>
      </c>
    </row>
    <row r="371" spans="14:51">
      <c r="N371" s="156">
        <f t="shared" si="40"/>
        <v>0</v>
      </c>
      <c r="Q371" s="156">
        <f t="shared" si="41"/>
        <v>0</v>
      </c>
      <c r="U371" s="156">
        <f t="shared" si="42"/>
        <v>0</v>
      </c>
      <c r="AG371" s="156">
        <f t="shared" si="43"/>
        <v>0</v>
      </c>
      <c r="AM371" s="156">
        <f t="shared" si="44"/>
        <v>0</v>
      </c>
      <c r="AP371" s="156">
        <f t="shared" si="45"/>
        <v>0</v>
      </c>
      <c r="AV371" s="156">
        <f t="shared" si="46"/>
        <v>0</v>
      </c>
      <c r="AY371" s="156">
        <f t="shared" si="47"/>
        <v>0</v>
      </c>
    </row>
    <row r="372" spans="14:51">
      <c r="N372" s="156">
        <f t="shared" si="40"/>
        <v>0</v>
      </c>
      <c r="Q372" s="156">
        <f t="shared" si="41"/>
        <v>0</v>
      </c>
      <c r="U372" s="156">
        <f t="shared" si="42"/>
        <v>0</v>
      </c>
      <c r="AG372" s="156">
        <f t="shared" si="43"/>
        <v>0</v>
      </c>
      <c r="AM372" s="156">
        <f t="shared" si="44"/>
        <v>0</v>
      </c>
      <c r="AP372" s="156">
        <f t="shared" si="45"/>
        <v>0</v>
      </c>
      <c r="AV372" s="156">
        <f t="shared" si="46"/>
        <v>0</v>
      </c>
      <c r="AY372" s="156">
        <f t="shared" si="47"/>
        <v>0</v>
      </c>
    </row>
    <row r="373" spans="14:51">
      <c r="N373" s="156">
        <f t="shared" si="40"/>
        <v>0</v>
      </c>
      <c r="Q373" s="156">
        <f t="shared" si="41"/>
        <v>0</v>
      </c>
      <c r="U373" s="156">
        <f t="shared" si="42"/>
        <v>0</v>
      </c>
      <c r="AG373" s="156">
        <f t="shared" si="43"/>
        <v>0</v>
      </c>
      <c r="AM373" s="156">
        <f t="shared" si="44"/>
        <v>0</v>
      </c>
      <c r="AP373" s="156">
        <f t="shared" si="45"/>
        <v>0</v>
      </c>
      <c r="AV373" s="156">
        <f t="shared" si="46"/>
        <v>0</v>
      </c>
      <c r="AY373" s="156">
        <f t="shared" si="47"/>
        <v>0</v>
      </c>
    </row>
    <row r="374" spans="14:51">
      <c r="N374" s="156">
        <f t="shared" si="40"/>
        <v>0</v>
      </c>
      <c r="Q374" s="156">
        <f t="shared" si="41"/>
        <v>0</v>
      </c>
      <c r="U374" s="156">
        <f t="shared" si="42"/>
        <v>0</v>
      </c>
      <c r="AG374" s="156">
        <f t="shared" si="43"/>
        <v>0</v>
      </c>
      <c r="AM374" s="156">
        <f t="shared" si="44"/>
        <v>0</v>
      </c>
      <c r="AP374" s="156">
        <f t="shared" si="45"/>
        <v>0</v>
      </c>
      <c r="AV374" s="156">
        <f t="shared" si="46"/>
        <v>0</v>
      </c>
      <c r="AY374" s="156">
        <f t="shared" si="47"/>
        <v>0</v>
      </c>
    </row>
    <row r="375" spans="14:51">
      <c r="N375" s="156">
        <f t="shared" si="40"/>
        <v>0</v>
      </c>
      <c r="Q375" s="156">
        <f t="shared" si="41"/>
        <v>0</v>
      </c>
      <c r="U375" s="156">
        <f t="shared" si="42"/>
        <v>0</v>
      </c>
      <c r="AG375" s="156">
        <f t="shared" si="43"/>
        <v>0</v>
      </c>
      <c r="AM375" s="156">
        <f t="shared" si="44"/>
        <v>0</v>
      </c>
      <c r="AP375" s="156">
        <f t="shared" si="45"/>
        <v>0</v>
      </c>
      <c r="AV375" s="156">
        <f t="shared" si="46"/>
        <v>0</v>
      </c>
      <c r="AY375" s="156">
        <f t="shared" si="47"/>
        <v>0</v>
      </c>
    </row>
    <row r="376" spans="14:51">
      <c r="N376" s="156">
        <f t="shared" si="40"/>
        <v>0</v>
      </c>
      <c r="Q376" s="156">
        <f t="shared" si="41"/>
        <v>0</v>
      </c>
      <c r="U376" s="156">
        <f t="shared" si="42"/>
        <v>0</v>
      </c>
      <c r="AG376" s="156">
        <f t="shared" si="43"/>
        <v>0</v>
      </c>
      <c r="AM376" s="156">
        <f t="shared" si="44"/>
        <v>0</v>
      </c>
      <c r="AP376" s="156">
        <f t="shared" si="45"/>
        <v>0</v>
      </c>
      <c r="AV376" s="156">
        <f t="shared" si="46"/>
        <v>0</v>
      </c>
      <c r="AY376" s="156">
        <f t="shared" si="47"/>
        <v>0</v>
      </c>
    </row>
    <row r="377" spans="14:51">
      <c r="N377" s="156">
        <f t="shared" si="40"/>
        <v>0</v>
      </c>
      <c r="Q377" s="156">
        <f t="shared" si="41"/>
        <v>0</v>
      </c>
      <c r="U377" s="156">
        <f t="shared" si="42"/>
        <v>0</v>
      </c>
      <c r="AG377" s="156">
        <f t="shared" si="43"/>
        <v>0</v>
      </c>
      <c r="AM377" s="156">
        <f t="shared" si="44"/>
        <v>0</v>
      </c>
      <c r="AP377" s="156">
        <f t="shared" si="45"/>
        <v>0</v>
      </c>
      <c r="AV377" s="156">
        <f t="shared" si="46"/>
        <v>0</v>
      </c>
      <c r="AY377" s="156">
        <f t="shared" si="47"/>
        <v>0</v>
      </c>
    </row>
    <row r="378" spans="14:51">
      <c r="N378" s="156">
        <f t="shared" si="40"/>
        <v>0</v>
      </c>
      <c r="Q378" s="156">
        <f t="shared" si="41"/>
        <v>0</v>
      </c>
      <c r="U378" s="156">
        <f t="shared" si="42"/>
        <v>0</v>
      </c>
      <c r="AG378" s="156">
        <f t="shared" si="43"/>
        <v>0</v>
      </c>
      <c r="AM378" s="156">
        <f t="shared" si="44"/>
        <v>0</v>
      </c>
      <c r="AP378" s="156">
        <f t="shared" si="45"/>
        <v>0</v>
      </c>
      <c r="AV378" s="156">
        <f t="shared" si="46"/>
        <v>0</v>
      </c>
      <c r="AY378" s="156">
        <f t="shared" si="47"/>
        <v>0</v>
      </c>
    </row>
    <row r="379" spans="14:51">
      <c r="N379" s="156">
        <f t="shared" si="40"/>
        <v>0</v>
      </c>
      <c r="Q379" s="156">
        <f t="shared" si="41"/>
        <v>0</v>
      </c>
      <c r="U379" s="156">
        <f t="shared" si="42"/>
        <v>0</v>
      </c>
      <c r="AG379" s="156">
        <f t="shared" si="43"/>
        <v>0</v>
      </c>
      <c r="AM379" s="156">
        <f t="shared" si="44"/>
        <v>0</v>
      </c>
      <c r="AP379" s="156">
        <f t="shared" si="45"/>
        <v>0</v>
      </c>
      <c r="AV379" s="156">
        <f t="shared" si="46"/>
        <v>0</v>
      </c>
      <c r="AY379" s="156">
        <f t="shared" si="47"/>
        <v>0</v>
      </c>
    </row>
    <row r="380" spans="14:51">
      <c r="N380" s="156">
        <f t="shared" si="40"/>
        <v>0</v>
      </c>
      <c r="Q380" s="156">
        <f t="shared" si="41"/>
        <v>0</v>
      </c>
      <c r="U380" s="156">
        <f t="shared" si="42"/>
        <v>0</v>
      </c>
      <c r="AG380" s="156">
        <f t="shared" si="43"/>
        <v>0</v>
      </c>
      <c r="AM380" s="156">
        <f t="shared" si="44"/>
        <v>0</v>
      </c>
      <c r="AP380" s="156">
        <f t="shared" si="45"/>
        <v>0</v>
      </c>
      <c r="AV380" s="156">
        <f t="shared" si="46"/>
        <v>0</v>
      </c>
      <c r="AY380" s="156">
        <f t="shared" si="47"/>
        <v>0</v>
      </c>
    </row>
    <row r="381" spans="14:51">
      <c r="N381" s="156">
        <f t="shared" si="40"/>
        <v>0</v>
      </c>
      <c r="Q381" s="156">
        <f t="shared" si="41"/>
        <v>0</v>
      </c>
      <c r="U381" s="156">
        <f t="shared" si="42"/>
        <v>0</v>
      </c>
      <c r="AG381" s="156">
        <f t="shared" si="43"/>
        <v>0</v>
      </c>
      <c r="AM381" s="156">
        <f t="shared" si="44"/>
        <v>0</v>
      </c>
      <c r="AP381" s="156">
        <f t="shared" si="45"/>
        <v>0</v>
      </c>
      <c r="AV381" s="156">
        <f t="shared" si="46"/>
        <v>0</v>
      </c>
      <c r="AY381" s="156">
        <f t="shared" si="47"/>
        <v>0</v>
      </c>
    </row>
    <row r="382" spans="14:51">
      <c r="N382" s="156">
        <f t="shared" si="40"/>
        <v>0</v>
      </c>
      <c r="Q382" s="156">
        <f t="shared" si="41"/>
        <v>0</v>
      </c>
      <c r="U382" s="156">
        <f t="shared" si="42"/>
        <v>0</v>
      </c>
      <c r="AG382" s="156">
        <f t="shared" si="43"/>
        <v>0</v>
      </c>
      <c r="AM382" s="156">
        <f t="shared" si="44"/>
        <v>0</v>
      </c>
      <c r="AP382" s="156">
        <f t="shared" si="45"/>
        <v>0</v>
      </c>
      <c r="AV382" s="156">
        <f t="shared" si="46"/>
        <v>0</v>
      </c>
      <c r="AY382" s="156">
        <f t="shared" si="47"/>
        <v>0</v>
      </c>
    </row>
    <row r="383" spans="14:51">
      <c r="N383" s="156">
        <f t="shared" si="40"/>
        <v>0</v>
      </c>
      <c r="Q383" s="156">
        <f t="shared" si="41"/>
        <v>0</v>
      </c>
      <c r="U383" s="156">
        <f t="shared" si="42"/>
        <v>0</v>
      </c>
      <c r="AG383" s="156">
        <f t="shared" si="43"/>
        <v>0</v>
      </c>
      <c r="AM383" s="156">
        <f t="shared" si="44"/>
        <v>0</v>
      </c>
      <c r="AP383" s="156">
        <f t="shared" si="45"/>
        <v>0</v>
      </c>
      <c r="AV383" s="156">
        <f t="shared" si="46"/>
        <v>0</v>
      </c>
      <c r="AY383" s="156">
        <f t="shared" si="47"/>
        <v>0</v>
      </c>
    </row>
    <row r="384" spans="14:51">
      <c r="N384" s="156">
        <f t="shared" si="40"/>
        <v>0</v>
      </c>
      <c r="Q384" s="156">
        <f t="shared" si="41"/>
        <v>0</v>
      </c>
      <c r="U384" s="156">
        <f t="shared" si="42"/>
        <v>0</v>
      </c>
      <c r="AG384" s="156">
        <f t="shared" si="43"/>
        <v>0</v>
      </c>
      <c r="AM384" s="156">
        <f t="shared" si="44"/>
        <v>0</v>
      </c>
      <c r="AP384" s="156">
        <f t="shared" si="45"/>
        <v>0</v>
      </c>
      <c r="AV384" s="156">
        <f t="shared" si="46"/>
        <v>0</v>
      </c>
      <c r="AY384" s="156">
        <f t="shared" si="47"/>
        <v>0</v>
      </c>
    </row>
    <row r="385" spans="14:51">
      <c r="N385" s="156">
        <f t="shared" si="40"/>
        <v>0</v>
      </c>
      <c r="Q385" s="156">
        <f t="shared" si="41"/>
        <v>0</v>
      </c>
      <c r="U385" s="156">
        <f t="shared" si="42"/>
        <v>0</v>
      </c>
      <c r="AG385" s="156">
        <f t="shared" si="43"/>
        <v>0</v>
      </c>
      <c r="AM385" s="156">
        <f t="shared" si="44"/>
        <v>0</v>
      </c>
      <c r="AP385" s="156">
        <f t="shared" si="45"/>
        <v>0</v>
      </c>
      <c r="AV385" s="156">
        <f t="shared" si="46"/>
        <v>0</v>
      </c>
      <c r="AY385" s="156">
        <f t="shared" si="47"/>
        <v>0</v>
      </c>
    </row>
    <row r="386" spans="14:51">
      <c r="N386" s="156">
        <f t="shared" si="40"/>
        <v>0</v>
      </c>
      <c r="Q386" s="156">
        <f t="shared" si="41"/>
        <v>0</v>
      </c>
      <c r="U386" s="156">
        <f t="shared" si="42"/>
        <v>0</v>
      </c>
      <c r="AG386" s="156">
        <f t="shared" si="43"/>
        <v>0</v>
      </c>
      <c r="AM386" s="156">
        <f t="shared" si="44"/>
        <v>0</v>
      </c>
      <c r="AP386" s="156">
        <f t="shared" si="45"/>
        <v>0</v>
      </c>
      <c r="AV386" s="156">
        <f t="shared" si="46"/>
        <v>0</v>
      </c>
      <c r="AY386" s="156">
        <f t="shared" si="47"/>
        <v>0</v>
      </c>
    </row>
    <row r="387" spans="14:51">
      <c r="N387" s="156">
        <f t="shared" si="40"/>
        <v>0</v>
      </c>
      <c r="Q387" s="156">
        <f t="shared" si="41"/>
        <v>0</v>
      </c>
      <c r="U387" s="156">
        <f t="shared" si="42"/>
        <v>0</v>
      </c>
      <c r="AG387" s="156">
        <f t="shared" si="43"/>
        <v>0</v>
      </c>
      <c r="AM387" s="156">
        <f t="shared" si="44"/>
        <v>0</v>
      </c>
      <c r="AP387" s="156">
        <f t="shared" si="45"/>
        <v>0</v>
      </c>
      <c r="AV387" s="156">
        <f t="shared" si="46"/>
        <v>0</v>
      </c>
      <c r="AY387" s="156">
        <f t="shared" si="47"/>
        <v>0</v>
      </c>
    </row>
    <row r="388" spans="14:51">
      <c r="N388" s="156">
        <f t="shared" ref="N388:N451" si="48">SUM(O388:P388)</f>
        <v>0</v>
      </c>
      <c r="Q388" s="156">
        <f t="shared" ref="Q388:Q451" si="49">SUM(R388:S388)</f>
        <v>0</v>
      </c>
      <c r="U388" s="156">
        <f t="shared" ref="U388:U451" si="50">SUM(V388:AB388,AD388:AF388)</f>
        <v>0</v>
      </c>
      <c r="AG388" s="156">
        <f t="shared" ref="AG388:AG451" si="51">SUM(AH388:AI388)</f>
        <v>0</v>
      </c>
      <c r="AM388" s="156">
        <f t="shared" ref="AM388:AM451" si="52">SUM(AN388:AO388)</f>
        <v>0</v>
      </c>
      <c r="AP388" s="156">
        <f t="shared" ref="AP388:AP451" si="53">SUM(AQ388:AR388)</f>
        <v>0</v>
      </c>
      <c r="AV388" s="156">
        <f t="shared" ref="AV388:AV451" si="54">SUM(AW388:AX388)</f>
        <v>0</v>
      </c>
      <c r="AY388" s="156">
        <f t="shared" ref="AY388:AY451" si="55">SUM(AZ388:BA388)</f>
        <v>0</v>
      </c>
    </row>
    <row r="389" spans="14:51">
      <c r="N389" s="156">
        <f t="shared" si="48"/>
        <v>0</v>
      </c>
      <c r="Q389" s="156">
        <f t="shared" si="49"/>
        <v>0</v>
      </c>
      <c r="U389" s="156">
        <f t="shared" si="50"/>
        <v>0</v>
      </c>
      <c r="AG389" s="156">
        <f t="shared" si="51"/>
        <v>0</v>
      </c>
      <c r="AM389" s="156">
        <f t="shared" si="52"/>
        <v>0</v>
      </c>
      <c r="AP389" s="156">
        <f t="shared" si="53"/>
        <v>0</v>
      </c>
      <c r="AV389" s="156">
        <f t="shared" si="54"/>
        <v>0</v>
      </c>
      <c r="AY389" s="156">
        <f t="shared" si="55"/>
        <v>0</v>
      </c>
    </row>
    <row r="390" spans="14:51">
      <c r="N390" s="156">
        <f t="shared" si="48"/>
        <v>0</v>
      </c>
      <c r="Q390" s="156">
        <f t="shared" si="49"/>
        <v>0</v>
      </c>
      <c r="U390" s="156">
        <f t="shared" si="50"/>
        <v>0</v>
      </c>
      <c r="AG390" s="156">
        <f t="shared" si="51"/>
        <v>0</v>
      </c>
      <c r="AM390" s="156">
        <f t="shared" si="52"/>
        <v>0</v>
      </c>
      <c r="AP390" s="156">
        <f t="shared" si="53"/>
        <v>0</v>
      </c>
      <c r="AV390" s="156">
        <f t="shared" si="54"/>
        <v>0</v>
      </c>
      <c r="AY390" s="156">
        <f t="shared" si="55"/>
        <v>0</v>
      </c>
    </row>
    <row r="391" spans="14:51">
      <c r="N391" s="156">
        <f t="shared" si="48"/>
        <v>0</v>
      </c>
      <c r="Q391" s="156">
        <f t="shared" si="49"/>
        <v>0</v>
      </c>
      <c r="U391" s="156">
        <f t="shared" si="50"/>
        <v>0</v>
      </c>
      <c r="AG391" s="156">
        <f t="shared" si="51"/>
        <v>0</v>
      </c>
      <c r="AM391" s="156">
        <f t="shared" si="52"/>
        <v>0</v>
      </c>
      <c r="AP391" s="156">
        <f t="shared" si="53"/>
        <v>0</v>
      </c>
      <c r="AV391" s="156">
        <f t="shared" si="54"/>
        <v>0</v>
      </c>
      <c r="AY391" s="156">
        <f t="shared" si="55"/>
        <v>0</v>
      </c>
    </row>
    <row r="392" spans="14:51">
      <c r="N392" s="156">
        <f t="shared" si="48"/>
        <v>0</v>
      </c>
      <c r="Q392" s="156">
        <f t="shared" si="49"/>
        <v>0</v>
      </c>
      <c r="U392" s="156">
        <f t="shared" si="50"/>
        <v>0</v>
      </c>
      <c r="AG392" s="156">
        <f t="shared" si="51"/>
        <v>0</v>
      </c>
      <c r="AM392" s="156">
        <f t="shared" si="52"/>
        <v>0</v>
      </c>
      <c r="AP392" s="156">
        <f t="shared" si="53"/>
        <v>0</v>
      </c>
      <c r="AV392" s="156">
        <f t="shared" si="54"/>
        <v>0</v>
      </c>
      <c r="AY392" s="156">
        <f t="shared" si="55"/>
        <v>0</v>
      </c>
    </row>
    <row r="393" spans="14:51">
      <c r="N393" s="156">
        <f t="shared" si="48"/>
        <v>0</v>
      </c>
      <c r="Q393" s="156">
        <f t="shared" si="49"/>
        <v>0</v>
      </c>
      <c r="U393" s="156">
        <f t="shared" si="50"/>
        <v>0</v>
      </c>
      <c r="AG393" s="156">
        <f t="shared" si="51"/>
        <v>0</v>
      </c>
      <c r="AM393" s="156">
        <f t="shared" si="52"/>
        <v>0</v>
      </c>
      <c r="AP393" s="156">
        <f t="shared" si="53"/>
        <v>0</v>
      </c>
      <c r="AV393" s="156">
        <f t="shared" si="54"/>
        <v>0</v>
      </c>
      <c r="AY393" s="156">
        <f t="shared" si="55"/>
        <v>0</v>
      </c>
    </row>
    <row r="394" spans="14:51">
      <c r="N394" s="156">
        <f t="shared" si="48"/>
        <v>0</v>
      </c>
      <c r="Q394" s="156">
        <f t="shared" si="49"/>
        <v>0</v>
      </c>
      <c r="U394" s="156">
        <f t="shared" si="50"/>
        <v>0</v>
      </c>
      <c r="AG394" s="156">
        <f t="shared" si="51"/>
        <v>0</v>
      </c>
      <c r="AM394" s="156">
        <f t="shared" si="52"/>
        <v>0</v>
      </c>
      <c r="AP394" s="156">
        <f t="shared" si="53"/>
        <v>0</v>
      </c>
      <c r="AV394" s="156">
        <f t="shared" si="54"/>
        <v>0</v>
      </c>
      <c r="AY394" s="156">
        <f t="shared" si="55"/>
        <v>0</v>
      </c>
    </row>
    <row r="395" spans="14:51">
      <c r="N395" s="156">
        <f t="shared" si="48"/>
        <v>0</v>
      </c>
      <c r="Q395" s="156">
        <f t="shared" si="49"/>
        <v>0</v>
      </c>
      <c r="U395" s="156">
        <f t="shared" si="50"/>
        <v>0</v>
      </c>
      <c r="AG395" s="156">
        <f t="shared" si="51"/>
        <v>0</v>
      </c>
      <c r="AM395" s="156">
        <f t="shared" si="52"/>
        <v>0</v>
      </c>
      <c r="AP395" s="156">
        <f t="shared" si="53"/>
        <v>0</v>
      </c>
      <c r="AV395" s="156">
        <f t="shared" si="54"/>
        <v>0</v>
      </c>
      <c r="AY395" s="156">
        <f t="shared" si="55"/>
        <v>0</v>
      </c>
    </row>
    <row r="396" spans="14:51">
      <c r="N396" s="156">
        <f t="shared" si="48"/>
        <v>0</v>
      </c>
      <c r="Q396" s="156">
        <f t="shared" si="49"/>
        <v>0</v>
      </c>
      <c r="U396" s="156">
        <f t="shared" si="50"/>
        <v>0</v>
      </c>
      <c r="AG396" s="156">
        <f t="shared" si="51"/>
        <v>0</v>
      </c>
      <c r="AM396" s="156">
        <f t="shared" si="52"/>
        <v>0</v>
      </c>
      <c r="AP396" s="156">
        <f t="shared" si="53"/>
        <v>0</v>
      </c>
      <c r="AV396" s="156">
        <f t="shared" si="54"/>
        <v>0</v>
      </c>
      <c r="AY396" s="156">
        <f t="shared" si="55"/>
        <v>0</v>
      </c>
    </row>
    <row r="397" spans="14:51">
      <c r="N397" s="156">
        <f t="shared" si="48"/>
        <v>0</v>
      </c>
      <c r="Q397" s="156">
        <f t="shared" si="49"/>
        <v>0</v>
      </c>
      <c r="U397" s="156">
        <f t="shared" si="50"/>
        <v>0</v>
      </c>
      <c r="AG397" s="156">
        <f t="shared" si="51"/>
        <v>0</v>
      </c>
      <c r="AM397" s="156">
        <f t="shared" si="52"/>
        <v>0</v>
      </c>
      <c r="AP397" s="156">
        <f t="shared" si="53"/>
        <v>0</v>
      </c>
      <c r="AV397" s="156">
        <f t="shared" si="54"/>
        <v>0</v>
      </c>
      <c r="AY397" s="156">
        <f t="shared" si="55"/>
        <v>0</v>
      </c>
    </row>
    <row r="398" spans="14:51">
      <c r="N398" s="156">
        <f t="shared" si="48"/>
        <v>0</v>
      </c>
      <c r="Q398" s="156">
        <f t="shared" si="49"/>
        <v>0</v>
      </c>
      <c r="U398" s="156">
        <f t="shared" si="50"/>
        <v>0</v>
      </c>
      <c r="AG398" s="156">
        <f t="shared" si="51"/>
        <v>0</v>
      </c>
      <c r="AM398" s="156">
        <f t="shared" si="52"/>
        <v>0</v>
      </c>
      <c r="AP398" s="156">
        <f t="shared" si="53"/>
        <v>0</v>
      </c>
      <c r="AV398" s="156">
        <f t="shared" si="54"/>
        <v>0</v>
      </c>
      <c r="AY398" s="156">
        <f t="shared" si="55"/>
        <v>0</v>
      </c>
    </row>
    <row r="399" spans="14:51">
      <c r="N399" s="156">
        <f t="shared" si="48"/>
        <v>0</v>
      </c>
      <c r="Q399" s="156">
        <f t="shared" si="49"/>
        <v>0</v>
      </c>
      <c r="U399" s="156">
        <f t="shared" si="50"/>
        <v>0</v>
      </c>
      <c r="AG399" s="156">
        <f t="shared" si="51"/>
        <v>0</v>
      </c>
      <c r="AM399" s="156">
        <f t="shared" si="52"/>
        <v>0</v>
      </c>
      <c r="AP399" s="156">
        <f t="shared" si="53"/>
        <v>0</v>
      </c>
      <c r="AV399" s="156">
        <f t="shared" si="54"/>
        <v>0</v>
      </c>
      <c r="AY399" s="156">
        <f t="shared" si="55"/>
        <v>0</v>
      </c>
    </row>
    <row r="400" spans="14:51">
      <c r="N400" s="156">
        <f t="shared" si="48"/>
        <v>0</v>
      </c>
      <c r="Q400" s="156">
        <f t="shared" si="49"/>
        <v>0</v>
      </c>
      <c r="U400" s="156">
        <f t="shared" si="50"/>
        <v>0</v>
      </c>
      <c r="AG400" s="156">
        <f t="shared" si="51"/>
        <v>0</v>
      </c>
      <c r="AM400" s="156">
        <f t="shared" si="52"/>
        <v>0</v>
      </c>
      <c r="AP400" s="156">
        <f t="shared" si="53"/>
        <v>0</v>
      </c>
      <c r="AV400" s="156">
        <f t="shared" si="54"/>
        <v>0</v>
      </c>
      <c r="AY400" s="156">
        <f t="shared" si="55"/>
        <v>0</v>
      </c>
    </row>
    <row r="401" spans="14:51">
      <c r="N401" s="156">
        <f t="shared" si="48"/>
        <v>0</v>
      </c>
      <c r="Q401" s="156">
        <f t="shared" si="49"/>
        <v>0</v>
      </c>
      <c r="U401" s="156">
        <f t="shared" si="50"/>
        <v>0</v>
      </c>
      <c r="AG401" s="156">
        <f t="shared" si="51"/>
        <v>0</v>
      </c>
      <c r="AM401" s="156">
        <f t="shared" si="52"/>
        <v>0</v>
      </c>
      <c r="AP401" s="156">
        <f t="shared" si="53"/>
        <v>0</v>
      </c>
      <c r="AV401" s="156">
        <f t="shared" si="54"/>
        <v>0</v>
      </c>
      <c r="AY401" s="156">
        <f t="shared" si="55"/>
        <v>0</v>
      </c>
    </row>
    <row r="402" spans="14:51">
      <c r="N402" s="156">
        <f t="shared" si="48"/>
        <v>0</v>
      </c>
      <c r="Q402" s="156">
        <f t="shared" si="49"/>
        <v>0</v>
      </c>
      <c r="U402" s="156">
        <f t="shared" si="50"/>
        <v>0</v>
      </c>
      <c r="AG402" s="156">
        <f t="shared" si="51"/>
        <v>0</v>
      </c>
      <c r="AM402" s="156">
        <f t="shared" si="52"/>
        <v>0</v>
      </c>
      <c r="AP402" s="156">
        <f t="shared" si="53"/>
        <v>0</v>
      </c>
      <c r="AV402" s="156">
        <f t="shared" si="54"/>
        <v>0</v>
      </c>
      <c r="AY402" s="156">
        <f t="shared" si="55"/>
        <v>0</v>
      </c>
    </row>
    <row r="403" spans="14:51">
      <c r="N403" s="156">
        <f t="shared" si="48"/>
        <v>0</v>
      </c>
      <c r="Q403" s="156">
        <f t="shared" si="49"/>
        <v>0</v>
      </c>
      <c r="U403" s="156">
        <f t="shared" si="50"/>
        <v>0</v>
      </c>
      <c r="AG403" s="156">
        <f t="shared" si="51"/>
        <v>0</v>
      </c>
      <c r="AM403" s="156">
        <f t="shared" si="52"/>
        <v>0</v>
      </c>
      <c r="AP403" s="156">
        <f t="shared" si="53"/>
        <v>0</v>
      </c>
      <c r="AV403" s="156">
        <f t="shared" si="54"/>
        <v>0</v>
      </c>
      <c r="AY403" s="156">
        <f t="shared" si="55"/>
        <v>0</v>
      </c>
    </row>
    <row r="404" spans="14:51">
      <c r="N404" s="156">
        <f t="shared" si="48"/>
        <v>0</v>
      </c>
      <c r="Q404" s="156">
        <f t="shared" si="49"/>
        <v>0</v>
      </c>
      <c r="U404" s="156">
        <f t="shared" si="50"/>
        <v>0</v>
      </c>
      <c r="AG404" s="156">
        <f t="shared" si="51"/>
        <v>0</v>
      </c>
      <c r="AM404" s="156">
        <f t="shared" si="52"/>
        <v>0</v>
      </c>
      <c r="AP404" s="156">
        <f t="shared" si="53"/>
        <v>0</v>
      </c>
      <c r="AV404" s="156">
        <f t="shared" si="54"/>
        <v>0</v>
      </c>
      <c r="AY404" s="156">
        <f t="shared" si="55"/>
        <v>0</v>
      </c>
    </row>
    <row r="405" spans="14:51">
      <c r="N405" s="156">
        <f t="shared" si="48"/>
        <v>0</v>
      </c>
      <c r="Q405" s="156">
        <f t="shared" si="49"/>
        <v>0</v>
      </c>
      <c r="U405" s="156">
        <f t="shared" si="50"/>
        <v>0</v>
      </c>
      <c r="AG405" s="156">
        <f t="shared" si="51"/>
        <v>0</v>
      </c>
      <c r="AM405" s="156">
        <f t="shared" si="52"/>
        <v>0</v>
      </c>
      <c r="AP405" s="156">
        <f t="shared" si="53"/>
        <v>0</v>
      </c>
      <c r="AV405" s="156">
        <f t="shared" si="54"/>
        <v>0</v>
      </c>
      <c r="AY405" s="156">
        <f t="shared" si="55"/>
        <v>0</v>
      </c>
    </row>
    <row r="406" spans="14:51">
      <c r="N406" s="156">
        <f t="shared" si="48"/>
        <v>0</v>
      </c>
      <c r="Q406" s="156">
        <f t="shared" si="49"/>
        <v>0</v>
      </c>
      <c r="U406" s="156">
        <f t="shared" si="50"/>
        <v>0</v>
      </c>
      <c r="AG406" s="156">
        <f t="shared" si="51"/>
        <v>0</v>
      </c>
      <c r="AM406" s="156">
        <f t="shared" si="52"/>
        <v>0</v>
      </c>
      <c r="AP406" s="156">
        <f t="shared" si="53"/>
        <v>0</v>
      </c>
      <c r="AV406" s="156">
        <f t="shared" si="54"/>
        <v>0</v>
      </c>
      <c r="AY406" s="156">
        <f t="shared" si="55"/>
        <v>0</v>
      </c>
    </row>
    <row r="407" spans="14:51">
      <c r="N407" s="156">
        <f t="shared" si="48"/>
        <v>0</v>
      </c>
      <c r="Q407" s="156">
        <f t="shared" si="49"/>
        <v>0</v>
      </c>
      <c r="U407" s="156">
        <f t="shared" si="50"/>
        <v>0</v>
      </c>
      <c r="AG407" s="156">
        <f t="shared" si="51"/>
        <v>0</v>
      </c>
      <c r="AM407" s="156">
        <f t="shared" si="52"/>
        <v>0</v>
      </c>
      <c r="AP407" s="156">
        <f t="shared" si="53"/>
        <v>0</v>
      </c>
      <c r="AV407" s="156">
        <f t="shared" si="54"/>
        <v>0</v>
      </c>
      <c r="AY407" s="156">
        <f t="shared" si="55"/>
        <v>0</v>
      </c>
    </row>
    <row r="408" spans="14:51">
      <c r="N408" s="156">
        <f t="shared" si="48"/>
        <v>0</v>
      </c>
      <c r="Q408" s="156">
        <f t="shared" si="49"/>
        <v>0</v>
      </c>
      <c r="U408" s="156">
        <f t="shared" si="50"/>
        <v>0</v>
      </c>
      <c r="AG408" s="156">
        <f t="shared" si="51"/>
        <v>0</v>
      </c>
      <c r="AM408" s="156">
        <f t="shared" si="52"/>
        <v>0</v>
      </c>
      <c r="AP408" s="156">
        <f t="shared" si="53"/>
        <v>0</v>
      </c>
      <c r="AV408" s="156">
        <f t="shared" si="54"/>
        <v>0</v>
      </c>
      <c r="AY408" s="156">
        <f t="shared" si="55"/>
        <v>0</v>
      </c>
    </row>
    <row r="409" spans="14:51">
      <c r="N409" s="156">
        <f t="shared" si="48"/>
        <v>0</v>
      </c>
      <c r="Q409" s="156">
        <f t="shared" si="49"/>
        <v>0</v>
      </c>
      <c r="U409" s="156">
        <f t="shared" si="50"/>
        <v>0</v>
      </c>
      <c r="AG409" s="156">
        <f t="shared" si="51"/>
        <v>0</v>
      </c>
      <c r="AM409" s="156">
        <f t="shared" si="52"/>
        <v>0</v>
      </c>
      <c r="AP409" s="156">
        <f t="shared" si="53"/>
        <v>0</v>
      </c>
      <c r="AV409" s="156">
        <f t="shared" si="54"/>
        <v>0</v>
      </c>
      <c r="AY409" s="156">
        <f t="shared" si="55"/>
        <v>0</v>
      </c>
    </row>
    <row r="410" spans="14:51">
      <c r="N410" s="156">
        <f t="shared" si="48"/>
        <v>0</v>
      </c>
      <c r="Q410" s="156">
        <f t="shared" si="49"/>
        <v>0</v>
      </c>
      <c r="U410" s="156">
        <f t="shared" si="50"/>
        <v>0</v>
      </c>
      <c r="AG410" s="156">
        <f t="shared" si="51"/>
        <v>0</v>
      </c>
      <c r="AM410" s="156">
        <f t="shared" si="52"/>
        <v>0</v>
      </c>
      <c r="AP410" s="156">
        <f t="shared" si="53"/>
        <v>0</v>
      </c>
      <c r="AV410" s="156">
        <f t="shared" si="54"/>
        <v>0</v>
      </c>
      <c r="AY410" s="156">
        <f t="shared" si="55"/>
        <v>0</v>
      </c>
    </row>
    <row r="411" spans="14:51">
      <c r="N411" s="156">
        <f t="shared" si="48"/>
        <v>0</v>
      </c>
      <c r="Q411" s="156">
        <f t="shared" si="49"/>
        <v>0</v>
      </c>
      <c r="U411" s="156">
        <f t="shared" si="50"/>
        <v>0</v>
      </c>
      <c r="AG411" s="156">
        <f t="shared" si="51"/>
        <v>0</v>
      </c>
      <c r="AM411" s="156">
        <f t="shared" si="52"/>
        <v>0</v>
      </c>
      <c r="AP411" s="156">
        <f t="shared" si="53"/>
        <v>0</v>
      </c>
      <c r="AV411" s="156">
        <f t="shared" si="54"/>
        <v>0</v>
      </c>
      <c r="AY411" s="156">
        <f t="shared" si="55"/>
        <v>0</v>
      </c>
    </row>
    <row r="412" spans="14:51">
      <c r="N412" s="156">
        <f t="shared" si="48"/>
        <v>0</v>
      </c>
      <c r="Q412" s="156">
        <f t="shared" si="49"/>
        <v>0</v>
      </c>
      <c r="U412" s="156">
        <f t="shared" si="50"/>
        <v>0</v>
      </c>
      <c r="AG412" s="156">
        <f t="shared" si="51"/>
        <v>0</v>
      </c>
      <c r="AM412" s="156">
        <f t="shared" si="52"/>
        <v>0</v>
      </c>
      <c r="AP412" s="156">
        <f t="shared" si="53"/>
        <v>0</v>
      </c>
      <c r="AV412" s="156">
        <f t="shared" si="54"/>
        <v>0</v>
      </c>
      <c r="AY412" s="156">
        <f t="shared" si="55"/>
        <v>0</v>
      </c>
    </row>
    <row r="413" spans="14:51">
      <c r="N413" s="156">
        <f t="shared" si="48"/>
        <v>0</v>
      </c>
      <c r="Q413" s="156">
        <f t="shared" si="49"/>
        <v>0</v>
      </c>
      <c r="U413" s="156">
        <f t="shared" si="50"/>
        <v>0</v>
      </c>
      <c r="AG413" s="156">
        <f t="shared" si="51"/>
        <v>0</v>
      </c>
      <c r="AM413" s="156">
        <f t="shared" si="52"/>
        <v>0</v>
      </c>
      <c r="AP413" s="156">
        <f t="shared" si="53"/>
        <v>0</v>
      </c>
      <c r="AV413" s="156">
        <f t="shared" si="54"/>
        <v>0</v>
      </c>
      <c r="AY413" s="156">
        <f t="shared" si="55"/>
        <v>0</v>
      </c>
    </row>
    <row r="414" spans="14:51">
      <c r="N414" s="156">
        <f t="shared" si="48"/>
        <v>0</v>
      </c>
      <c r="Q414" s="156">
        <f t="shared" si="49"/>
        <v>0</v>
      </c>
      <c r="U414" s="156">
        <f t="shared" si="50"/>
        <v>0</v>
      </c>
      <c r="AG414" s="156">
        <f t="shared" si="51"/>
        <v>0</v>
      </c>
      <c r="AM414" s="156">
        <f t="shared" si="52"/>
        <v>0</v>
      </c>
      <c r="AP414" s="156">
        <f t="shared" si="53"/>
        <v>0</v>
      </c>
      <c r="AV414" s="156">
        <f t="shared" si="54"/>
        <v>0</v>
      </c>
      <c r="AY414" s="156">
        <f t="shared" si="55"/>
        <v>0</v>
      </c>
    </row>
    <row r="415" spans="14:51">
      <c r="N415" s="156">
        <f t="shared" si="48"/>
        <v>0</v>
      </c>
      <c r="Q415" s="156">
        <f t="shared" si="49"/>
        <v>0</v>
      </c>
      <c r="U415" s="156">
        <f t="shared" si="50"/>
        <v>0</v>
      </c>
      <c r="AG415" s="156">
        <f t="shared" si="51"/>
        <v>0</v>
      </c>
      <c r="AM415" s="156">
        <f t="shared" si="52"/>
        <v>0</v>
      </c>
      <c r="AP415" s="156">
        <f t="shared" si="53"/>
        <v>0</v>
      </c>
      <c r="AV415" s="156">
        <f t="shared" si="54"/>
        <v>0</v>
      </c>
      <c r="AY415" s="156">
        <f t="shared" si="55"/>
        <v>0</v>
      </c>
    </row>
    <row r="416" spans="14:51">
      <c r="N416" s="156">
        <f t="shared" si="48"/>
        <v>0</v>
      </c>
      <c r="Q416" s="156">
        <f t="shared" si="49"/>
        <v>0</v>
      </c>
      <c r="U416" s="156">
        <f t="shared" si="50"/>
        <v>0</v>
      </c>
      <c r="AG416" s="156">
        <f t="shared" si="51"/>
        <v>0</v>
      </c>
      <c r="AM416" s="156">
        <f t="shared" si="52"/>
        <v>0</v>
      </c>
      <c r="AP416" s="156">
        <f t="shared" si="53"/>
        <v>0</v>
      </c>
      <c r="AV416" s="156">
        <f t="shared" si="54"/>
        <v>0</v>
      </c>
      <c r="AY416" s="156">
        <f t="shared" si="55"/>
        <v>0</v>
      </c>
    </row>
    <row r="417" spans="14:51">
      <c r="N417" s="156">
        <f t="shared" si="48"/>
        <v>0</v>
      </c>
      <c r="Q417" s="156">
        <f t="shared" si="49"/>
        <v>0</v>
      </c>
      <c r="U417" s="156">
        <f t="shared" si="50"/>
        <v>0</v>
      </c>
      <c r="AG417" s="156">
        <f t="shared" si="51"/>
        <v>0</v>
      </c>
      <c r="AM417" s="156">
        <f t="shared" si="52"/>
        <v>0</v>
      </c>
      <c r="AP417" s="156">
        <f t="shared" si="53"/>
        <v>0</v>
      </c>
      <c r="AV417" s="156">
        <f t="shared" si="54"/>
        <v>0</v>
      </c>
      <c r="AY417" s="156">
        <f t="shared" si="55"/>
        <v>0</v>
      </c>
    </row>
    <row r="418" spans="14:51">
      <c r="N418" s="156">
        <f t="shared" si="48"/>
        <v>0</v>
      </c>
      <c r="Q418" s="156">
        <f t="shared" si="49"/>
        <v>0</v>
      </c>
      <c r="U418" s="156">
        <f t="shared" si="50"/>
        <v>0</v>
      </c>
      <c r="AG418" s="156">
        <f t="shared" si="51"/>
        <v>0</v>
      </c>
      <c r="AM418" s="156">
        <f t="shared" si="52"/>
        <v>0</v>
      </c>
      <c r="AP418" s="156">
        <f t="shared" si="53"/>
        <v>0</v>
      </c>
      <c r="AV418" s="156">
        <f t="shared" si="54"/>
        <v>0</v>
      </c>
      <c r="AY418" s="156">
        <f t="shared" si="55"/>
        <v>0</v>
      </c>
    </row>
    <row r="419" spans="14:51">
      <c r="N419" s="156">
        <f t="shared" si="48"/>
        <v>0</v>
      </c>
      <c r="Q419" s="156">
        <f t="shared" si="49"/>
        <v>0</v>
      </c>
      <c r="U419" s="156">
        <f t="shared" si="50"/>
        <v>0</v>
      </c>
      <c r="AG419" s="156">
        <f t="shared" si="51"/>
        <v>0</v>
      </c>
      <c r="AM419" s="156">
        <f t="shared" si="52"/>
        <v>0</v>
      </c>
      <c r="AP419" s="156">
        <f t="shared" si="53"/>
        <v>0</v>
      </c>
      <c r="AV419" s="156">
        <f t="shared" si="54"/>
        <v>0</v>
      </c>
      <c r="AY419" s="156">
        <f t="shared" si="55"/>
        <v>0</v>
      </c>
    </row>
    <row r="420" spans="14:51">
      <c r="N420" s="156">
        <f t="shared" si="48"/>
        <v>0</v>
      </c>
      <c r="Q420" s="156">
        <f t="shared" si="49"/>
        <v>0</v>
      </c>
      <c r="U420" s="156">
        <f t="shared" si="50"/>
        <v>0</v>
      </c>
      <c r="AG420" s="156">
        <f t="shared" si="51"/>
        <v>0</v>
      </c>
      <c r="AM420" s="156">
        <f t="shared" si="52"/>
        <v>0</v>
      </c>
      <c r="AP420" s="156">
        <f t="shared" si="53"/>
        <v>0</v>
      </c>
      <c r="AV420" s="156">
        <f t="shared" si="54"/>
        <v>0</v>
      </c>
      <c r="AY420" s="156">
        <f t="shared" si="55"/>
        <v>0</v>
      </c>
    </row>
    <row r="421" spans="14:51">
      <c r="N421" s="156">
        <f t="shared" si="48"/>
        <v>0</v>
      </c>
      <c r="Q421" s="156">
        <f t="shared" si="49"/>
        <v>0</v>
      </c>
      <c r="U421" s="156">
        <f t="shared" si="50"/>
        <v>0</v>
      </c>
      <c r="AG421" s="156">
        <f t="shared" si="51"/>
        <v>0</v>
      </c>
      <c r="AM421" s="156">
        <f t="shared" si="52"/>
        <v>0</v>
      </c>
      <c r="AP421" s="156">
        <f t="shared" si="53"/>
        <v>0</v>
      </c>
      <c r="AV421" s="156">
        <f t="shared" si="54"/>
        <v>0</v>
      </c>
      <c r="AY421" s="156">
        <f t="shared" si="55"/>
        <v>0</v>
      </c>
    </row>
    <row r="422" spans="14:51">
      <c r="N422" s="156">
        <f t="shared" si="48"/>
        <v>0</v>
      </c>
      <c r="Q422" s="156">
        <f t="shared" si="49"/>
        <v>0</v>
      </c>
      <c r="U422" s="156">
        <f t="shared" si="50"/>
        <v>0</v>
      </c>
      <c r="AG422" s="156">
        <f t="shared" si="51"/>
        <v>0</v>
      </c>
      <c r="AM422" s="156">
        <f t="shared" si="52"/>
        <v>0</v>
      </c>
      <c r="AP422" s="156">
        <f t="shared" si="53"/>
        <v>0</v>
      </c>
      <c r="AV422" s="156">
        <f t="shared" si="54"/>
        <v>0</v>
      </c>
      <c r="AY422" s="156">
        <f t="shared" si="55"/>
        <v>0</v>
      </c>
    </row>
    <row r="423" spans="14:51">
      <c r="N423" s="156">
        <f t="shared" si="48"/>
        <v>0</v>
      </c>
      <c r="Q423" s="156">
        <f t="shared" si="49"/>
        <v>0</v>
      </c>
      <c r="U423" s="156">
        <f t="shared" si="50"/>
        <v>0</v>
      </c>
      <c r="AG423" s="156">
        <f t="shared" si="51"/>
        <v>0</v>
      </c>
      <c r="AM423" s="156">
        <f t="shared" si="52"/>
        <v>0</v>
      </c>
      <c r="AP423" s="156">
        <f t="shared" si="53"/>
        <v>0</v>
      </c>
      <c r="AV423" s="156">
        <f t="shared" si="54"/>
        <v>0</v>
      </c>
      <c r="AY423" s="156">
        <f t="shared" si="55"/>
        <v>0</v>
      </c>
    </row>
    <row r="424" spans="14:51">
      <c r="N424" s="156">
        <f t="shared" si="48"/>
        <v>0</v>
      </c>
      <c r="Q424" s="156">
        <f t="shared" si="49"/>
        <v>0</v>
      </c>
      <c r="U424" s="156">
        <f t="shared" si="50"/>
        <v>0</v>
      </c>
      <c r="AG424" s="156">
        <f t="shared" si="51"/>
        <v>0</v>
      </c>
      <c r="AM424" s="156">
        <f t="shared" si="52"/>
        <v>0</v>
      </c>
      <c r="AP424" s="156">
        <f t="shared" si="53"/>
        <v>0</v>
      </c>
      <c r="AV424" s="156">
        <f t="shared" si="54"/>
        <v>0</v>
      </c>
      <c r="AY424" s="156">
        <f t="shared" si="55"/>
        <v>0</v>
      </c>
    </row>
    <row r="425" spans="14:51">
      <c r="N425" s="156">
        <f t="shared" si="48"/>
        <v>0</v>
      </c>
      <c r="Q425" s="156">
        <f t="shared" si="49"/>
        <v>0</v>
      </c>
      <c r="U425" s="156">
        <f t="shared" si="50"/>
        <v>0</v>
      </c>
      <c r="AG425" s="156">
        <f t="shared" si="51"/>
        <v>0</v>
      </c>
      <c r="AM425" s="156">
        <f t="shared" si="52"/>
        <v>0</v>
      </c>
      <c r="AP425" s="156">
        <f t="shared" si="53"/>
        <v>0</v>
      </c>
      <c r="AV425" s="156">
        <f t="shared" si="54"/>
        <v>0</v>
      </c>
      <c r="AY425" s="156">
        <f t="shared" si="55"/>
        <v>0</v>
      </c>
    </row>
    <row r="426" spans="14:51">
      <c r="N426" s="156">
        <f t="shared" si="48"/>
        <v>0</v>
      </c>
      <c r="Q426" s="156">
        <f t="shared" si="49"/>
        <v>0</v>
      </c>
      <c r="U426" s="156">
        <f t="shared" si="50"/>
        <v>0</v>
      </c>
      <c r="AG426" s="156">
        <f t="shared" si="51"/>
        <v>0</v>
      </c>
      <c r="AM426" s="156">
        <f t="shared" si="52"/>
        <v>0</v>
      </c>
      <c r="AP426" s="156">
        <f t="shared" si="53"/>
        <v>0</v>
      </c>
      <c r="AV426" s="156">
        <f t="shared" si="54"/>
        <v>0</v>
      </c>
      <c r="AY426" s="156">
        <f t="shared" si="55"/>
        <v>0</v>
      </c>
    </row>
    <row r="427" spans="14:51">
      <c r="N427" s="156">
        <f t="shared" si="48"/>
        <v>0</v>
      </c>
      <c r="Q427" s="156">
        <f t="shared" si="49"/>
        <v>0</v>
      </c>
      <c r="U427" s="156">
        <f t="shared" si="50"/>
        <v>0</v>
      </c>
      <c r="AG427" s="156">
        <f t="shared" si="51"/>
        <v>0</v>
      </c>
      <c r="AM427" s="156">
        <f t="shared" si="52"/>
        <v>0</v>
      </c>
      <c r="AP427" s="156">
        <f t="shared" si="53"/>
        <v>0</v>
      </c>
      <c r="AV427" s="156">
        <f t="shared" si="54"/>
        <v>0</v>
      </c>
      <c r="AY427" s="156">
        <f t="shared" si="55"/>
        <v>0</v>
      </c>
    </row>
    <row r="428" spans="14:51">
      <c r="N428" s="156">
        <f t="shared" si="48"/>
        <v>0</v>
      </c>
      <c r="Q428" s="156">
        <f t="shared" si="49"/>
        <v>0</v>
      </c>
      <c r="U428" s="156">
        <f t="shared" si="50"/>
        <v>0</v>
      </c>
      <c r="AG428" s="156">
        <f t="shared" si="51"/>
        <v>0</v>
      </c>
      <c r="AM428" s="156">
        <f t="shared" si="52"/>
        <v>0</v>
      </c>
      <c r="AP428" s="156">
        <f t="shared" si="53"/>
        <v>0</v>
      </c>
      <c r="AV428" s="156">
        <f t="shared" si="54"/>
        <v>0</v>
      </c>
      <c r="AY428" s="156">
        <f t="shared" si="55"/>
        <v>0</v>
      </c>
    </row>
    <row r="429" spans="14:51">
      <c r="N429" s="156">
        <f t="shared" si="48"/>
        <v>0</v>
      </c>
      <c r="Q429" s="156">
        <f t="shared" si="49"/>
        <v>0</v>
      </c>
      <c r="U429" s="156">
        <f t="shared" si="50"/>
        <v>0</v>
      </c>
      <c r="AG429" s="156">
        <f t="shared" si="51"/>
        <v>0</v>
      </c>
      <c r="AM429" s="156">
        <f t="shared" si="52"/>
        <v>0</v>
      </c>
      <c r="AP429" s="156">
        <f t="shared" si="53"/>
        <v>0</v>
      </c>
      <c r="AV429" s="156">
        <f t="shared" si="54"/>
        <v>0</v>
      </c>
      <c r="AY429" s="156">
        <f t="shared" si="55"/>
        <v>0</v>
      </c>
    </row>
    <row r="430" spans="14:51">
      <c r="N430" s="156">
        <f t="shared" si="48"/>
        <v>0</v>
      </c>
      <c r="Q430" s="156">
        <f t="shared" si="49"/>
        <v>0</v>
      </c>
      <c r="U430" s="156">
        <f t="shared" si="50"/>
        <v>0</v>
      </c>
      <c r="AG430" s="156">
        <f t="shared" si="51"/>
        <v>0</v>
      </c>
      <c r="AM430" s="156">
        <f t="shared" si="52"/>
        <v>0</v>
      </c>
      <c r="AP430" s="156">
        <f t="shared" si="53"/>
        <v>0</v>
      </c>
      <c r="AV430" s="156">
        <f t="shared" si="54"/>
        <v>0</v>
      </c>
      <c r="AY430" s="156">
        <f t="shared" si="55"/>
        <v>0</v>
      </c>
    </row>
    <row r="431" spans="14:51">
      <c r="N431" s="156">
        <f t="shared" si="48"/>
        <v>0</v>
      </c>
      <c r="Q431" s="156">
        <f t="shared" si="49"/>
        <v>0</v>
      </c>
      <c r="U431" s="156">
        <f t="shared" si="50"/>
        <v>0</v>
      </c>
      <c r="AG431" s="156">
        <f t="shared" si="51"/>
        <v>0</v>
      </c>
      <c r="AM431" s="156">
        <f t="shared" si="52"/>
        <v>0</v>
      </c>
      <c r="AP431" s="156">
        <f t="shared" si="53"/>
        <v>0</v>
      </c>
      <c r="AV431" s="156">
        <f t="shared" si="54"/>
        <v>0</v>
      </c>
      <c r="AY431" s="156">
        <f t="shared" si="55"/>
        <v>0</v>
      </c>
    </row>
    <row r="432" spans="14:51">
      <c r="N432" s="156">
        <f t="shared" si="48"/>
        <v>0</v>
      </c>
      <c r="Q432" s="156">
        <f t="shared" si="49"/>
        <v>0</v>
      </c>
      <c r="U432" s="156">
        <f t="shared" si="50"/>
        <v>0</v>
      </c>
      <c r="AG432" s="156">
        <f t="shared" si="51"/>
        <v>0</v>
      </c>
      <c r="AM432" s="156">
        <f t="shared" si="52"/>
        <v>0</v>
      </c>
      <c r="AP432" s="156">
        <f t="shared" si="53"/>
        <v>0</v>
      </c>
      <c r="AV432" s="156">
        <f t="shared" si="54"/>
        <v>0</v>
      </c>
      <c r="AY432" s="156">
        <f t="shared" si="55"/>
        <v>0</v>
      </c>
    </row>
    <row r="433" spans="14:51">
      <c r="N433" s="156">
        <f t="shared" si="48"/>
        <v>0</v>
      </c>
      <c r="Q433" s="156">
        <f t="shared" si="49"/>
        <v>0</v>
      </c>
      <c r="U433" s="156">
        <f t="shared" si="50"/>
        <v>0</v>
      </c>
      <c r="AG433" s="156">
        <f t="shared" si="51"/>
        <v>0</v>
      </c>
      <c r="AM433" s="156">
        <f t="shared" si="52"/>
        <v>0</v>
      </c>
      <c r="AP433" s="156">
        <f t="shared" si="53"/>
        <v>0</v>
      </c>
      <c r="AV433" s="156">
        <f t="shared" si="54"/>
        <v>0</v>
      </c>
      <c r="AY433" s="156">
        <f t="shared" si="55"/>
        <v>0</v>
      </c>
    </row>
    <row r="434" spans="14:51">
      <c r="N434" s="156">
        <f t="shared" si="48"/>
        <v>0</v>
      </c>
      <c r="Q434" s="156">
        <f t="shared" si="49"/>
        <v>0</v>
      </c>
      <c r="U434" s="156">
        <f t="shared" si="50"/>
        <v>0</v>
      </c>
      <c r="AG434" s="156">
        <f t="shared" si="51"/>
        <v>0</v>
      </c>
      <c r="AM434" s="156">
        <f t="shared" si="52"/>
        <v>0</v>
      </c>
      <c r="AP434" s="156">
        <f t="shared" si="53"/>
        <v>0</v>
      </c>
      <c r="AV434" s="156">
        <f t="shared" si="54"/>
        <v>0</v>
      </c>
      <c r="AY434" s="156">
        <f t="shared" si="55"/>
        <v>0</v>
      </c>
    </row>
    <row r="435" spans="14:51">
      <c r="N435" s="156">
        <f t="shared" si="48"/>
        <v>0</v>
      </c>
      <c r="Q435" s="156">
        <f t="shared" si="49"/>
        <v>0</v>
      </c>
      <c r="U435" s="156">
        <f t="shared" si="50"/>
        <v>0</v>
      </c>
      <c r="AG435" s="156">
        <f t="shared" si="51"/>
        <v>0</v>
      </c>
      <c r="AM435" s="156">
        <f t="shared" si="52"/>
        <v>0</v>
      </c>
      <c r="AP435" s="156">
        <f t="shared" si="53"/>
        <v>0</v>
      </c>
      <c r="AV435" s="156">
        <f t="shared" si="54"/>
        <v>0</v>
      </c>
      <c r="AY435" s="156">
        <f t="shared" si="55"/>
        <v>0</v>
      </c>
    </row>
    <row r="436" spans="14:51">
      <c r="N436" s="156">
        <f t="shared" si="48"/>
        <v>0</v>
      </c>
      <c r="Q436" s="156">
        <f t="shared" si="49"/>
        <v>0</v>
      </c>
      <c r="U436" s="156">
        <f t="shared" si="50"/>
        <v>0</v>
      </c>
      <c r="AG436" s="156">
        <f t="shared" si="51"/>
        <v>0</v>
      </c>
      <c r="AM436" s="156">
        <f t="shared" si="52"/>
        <v>0</v>
      </c>
      <c r="AP436" s="156">
        <f t="shared" si="53"/>
        <v>0</v>
      </c>
      <c r="AV436" s="156">
        <f t="shared" si="54"/>
        <v>0</v>
      </c>
      <c r="AY436" s="156">
        <f t="shared" si="55"/>
        <v>0</v>
      </c>
    </row>
    <row r="437" spans="14:51">
      <c r="N437" s="156">
        <f t="shared" si="48"/>
        <v>0</v>
      </c>
      <c r="Q437" s="156">
        <f t="shared" si="49"/>
        <v>0</v>
      </c>
      <c r="U437" s="156">
        <f t="shared" si="50"/>
        <v>0</v>
      </c>
      <c r="AG437" s="156">
        <f t="shared" si="51"/>
        <v>0</v>
      </c>
      <c r="AM437" s="156">
        <f t="shared" si="52"/>
        <v>0</v>
      </c>
      <c r="AP437" s="156">
        <f t="shared" si="53"/>
        <v>0</v>
      </c>
      <c r="AV437" s="156">
        <f t="shared" si="54"/>
        <v>0</v>
      </c>
      <c r="AY437" s="156">
        <f t="shared" si="55"/>
        <v>0</v>
      </c>
    </row>
    <row r="438" spans="14:51">
      <c r="N438" s="156">
        <f t="shared" si="48"/>
        <v>0</v>
      </c>
      <c r="Q438" s="156">
        <f t="shared" si="49"/>
        <v>0</v>
      </c>
      <c r="U438" s="156">
        <f t="shared" si="50"/>
        <v>0</v>
      </c>
      <c r="AG438" s="156">
        <f t="shared" si="51"/>
        <v>0</v>
      </c>
      <c r="AM438" s="156">
        <f t="shared" si="52"/>
        <v>0</v>
      </c>
      <c r="AP438" s="156">
        <f t="shared" si="53"/>
        <v>0</v>
      </c>
      <c r="AV438" s="156">
        <f t="shared" si="54"/>
        <v>0</v>
      </c>
      <c r="AY438" s="156">
        <f t="shared" si="55"/>
        <v>0</v>
      </c>
    </row>
    <row r="439" spans="14:51">
      <c r="N439" s="156">
        <f t="shared" si="48"/>
        <v>0</v>
      </c>
      <c r="Q439" s="156">
        <f t="shared" si="49"/>
        <v>0</v>
      </c>
      <c r="U439" s="156">
        <f t="shared" si="50"/>
        <v>0</v>
      </c>
      <c r="AG439" s="156">
        <f t="shared" si="51"/>
        <v>0</v>
      </c>
      <c r="AM439" s="156">
        <f t="shared" si="52"/>
        <v>0</v>
      </c>
      <c r="AP439" s="156">
        <f t="shared" si="53"/>
        <v>0</v>
      </c>
      <c r="AV439" s="156">
        <f t="shared" si="54"/>
        <v>0</v>
      </c>
      <c r="AY439" s="156">
        <f t="shared" si="55"/>
        <v>0</v>
      </c>
    </row>
    <row r="440" spans="14:51">
      <c r="N440" s="156">
        <f t="shared" si="48"/>
        <v>0</v>
      </c>
      <c r="Q440" s="156">
        <f t="shared" si="49"/>
        <v>0</v>
      </c>
      <c r="U440" s="156">
        <f t="shared" si="50"/>
        <v>0</v>
      </c>
      <c r="AG440" s="156">
        <f t="shared" si="51"/>
        <v>0</v>
      </c>
      <c r="AM440" s="156">
        <f t="shared" si="52"/>
        <v>0</v>
      </c>
      <c r="AP440" s="156">
        <f t="shared" si="53"/>
        <v>0</v>
      </c>
      <c r="AV440" s="156">
        <f t="shared" si="54"/>
        <v>0</v>
      </c>
      <c r="AY440" s="156">
        <f t="shared" si="55"/>
        <v>0</v>
      </c>
    </row>
    <row r="441" spans="14:51">
      <c r="N441" s="156">
        <f t="shared" si="48"/>
        <v>0</v>
      </c>
      <c r="Q441" s="156">
        <f t="shared" si="49"/>
        <v>0</v>
      </c>
      <c r="U441" s="156">
        <f t="shared" si="50"/>
        <v>0</v>
      </c>
      <c r="AG441" s="156">
        <f t="shared" si="51"/>
        <v>0</v>
      </c>
      <c r="AM441" s="156">
        <f t="shared" si="52"/>
        <v>0</v>
      </c>
      <c r="AP441" s="156">
        <f t="shared" si="53"/>
        <v>0</v>
      </c>
      <c r="AV441" s="156">
        <f t="shared" si="54"/>
        <v>0</v>
      </c>
      <c r="AY441" s="156">
        <f t="shared" si="55"/>
        <v>0</v>
      </c>
    </row>
    <row r="442" spans="14:51">
      <c r="N442" s="156">
        <f t="shared" si="48"/>
        <v>0</v>
      </c>
      <c r="Q442" s="156">
        <f t="shared" si="49"/>
        <v>0</v>
      </c>
      <c r="U442" s="156">
        <f t="shared" si="50"/>
        <v>0</v>
      </c>
      <c r="AG442" s="156">
        <f t="shared" si="51"/>
        <v>0</v>
      </c>
      <c r="AM442" s="156">
        <f t="shared" si="52"/>
        <v>0</v>
      </c>
      <c r="AP442" s="156">
        <f t="shared" si="53"/>
        <v>0</v>
      </c>
      <c r="AV442" s="156">
        <f t="shared" si="54"/>
        <v>0</v>
      </c>
      <c r="AY442" s="156">
        <f t="shared" si="55"/>
        <v>0</v>
      </c>
    </row>
    <row r="443" spans="14:51">
      <c r="N443" s="156">
        <f t="shared" si="48"/>
        <v>0</v>
      </c>
      <c r="Q443" s="156">
        <f t="shared" si="49"/>
        <v>0</v>
      </c>
      <c r="U443" s="156">
        <f t="shared" si="50"/>
        <v>0</v>
      </c>
      <c r="AG443" s="156">
        <f t="shared" si="51"/>
        <v>0</v>
      </c>
      <c r="AM443" s="156">
        <f t="shared" si="52"/>
        <v>0</v>
      </c>
      <c r="AP443" s="156">
        <f t="shared" si="53"/>
        <v>0</v>
      </c>
      <c r="AV443" s="156">
        <f t="shared" si="54"/>
        <v>0</v>
      </c>
      <c r="AY443" s="156">
        <f t="shared" si="55"/>
        <v>0</v>
      </c>
    </row>
    <row r="444" spans="14:51">
      <c r="N444" s="156">
        <f t="shared" si="48"/>
        <v>0</v>
      </c>
      <c r="Q444" s="156">
        <f t="shared" si="49"/>
        <v>0</v>
      </c>
      <c r="U444" s="156">
        <f t="shared" si="50"/>
        <v>0</v>
      </c>
      <c r="AG444" s="156">
        <f t="shared" si="51"/>
        <v>0</v>
      </c>
      <c r="AM444" s="156">
        <f t="shared" si="52"/>
        <v>0</v>
      </c>
      <c r="AP444" s="156">
        <f t="shared" si="53"/>
        <v>0</v>
      </c>
      <c r="AV444" s="156">
        <f t="shared" si="54"/>
        <v>0</v>
      </c>
      <c r="AY444" s="156">
        <f t="shared" si="55"/>
        <v>0</v>
      </c>
    </row>
    <row r="445" spans="14:51">
      <c r="N445" s="156">
        <f t="shared" si="48"/>
        <v>0</v>
      </c>
      <c r="Q445" s="156">
        <f t="shared" si="49"/>
        <v>0</v>
      </c>
      <c r="U445" s="156">
        <f t="shared" si="50"/>
        <v>0</v>
      </c>
      <c r="AG445" s="156">
        <f t="shared" si="51"/>
        <v>0</v>
      </c>
      <c r="AM445" s="156">
        <f t="shared" si="52"/>
        <v>0</v>
      </c>
      <c r="AP445" s="156">
        <f t="shared" si="53"/>
        <v>0</v>
      </c>
      <c r="AV445" s="156">
        <f t="shared" si="54"/>
        <v>0</v>
      </c>
      <c r="AY445" s="156">
        <f t="shared" si="55"/>
        <v>0</v>
      </c>
    </row>
    <row r="446" spans="14:51">
      <c r="N446" s="156">
        <f t="shared" si="48"/>
        <v>0</v>
      </c>
      <c r="Q446" s="156">
        <f t="shared" si="49"/>
        <v>0</v>
      </c>
      <c r="U446" s="156">
        <f t="shared" si="50"/>
        <v>0</v>
      </c>
      <c r="AG446" s="156">
        <f t="shared" si="51"/>
        <v>0</v>
      </c>
      <c r="AM446" s="156">
        <f t="shared" si="52"/>
        <v>0</v>
      </c>
      <c r="AP446" s="156">
        <f t="shared" si="53"/>
        <v>0</v>
      </c>
      <c r="AV446" s="156">
        <f t="shared" si="54"/>
        <v>0</v>
      </c>
      <c r="AY446" s="156">
        <f t="shared" si="55"/>
        <v>0</v>
      </c>
    </row>
    <row r="447" spans="14:51">
      <c r="N447" s="156">
        <f t="shared" si="48"/>
        <v>0</v>
      </c>
      <c r="Q447" s="156">
        <f t="shared" si="49"/>
        <v>0</v>
      </c>
      <c r="U447" s="156">
        <f t="shared" si="50"/>
        <v>0</v>
      </c>
      <c r="AG447" s="156">
        <f t="shared" si="51"/>
        <v>0</v>
      </c>
      <c r="AM447" s="156">
        <f t="shared" si="52"/>
        <v>0</v>
      </c>
      <c r="AP447" s="156">
        <f t="shared" si="53"/>
        <v>0</v>
      </c>
      <c r="AV447" s="156">
        <f t="shared" si="54"/>
        <v>0</v>
      </c>
      <c r="AY447" s="156">
        <f t="shared" si="55"/>
        <v>0</v>
      </c>
    </row>
    <row r="448" spans="14:51">
      <c r="N448" s="156">
        <f t="shared" si="48"/>
        <v>0</v>
      </c>
      <c r="Q448" s="156">
        <f t="shared" si="49"/>
        <v>0</v>
      </c>
      <c r="U448" s="156">
        <f t="shared" si="50"/>
        <v>0</v>
      </c>
      <c r="AG448" s="156">
        <f t="shared" si="51"/>
        <v>0</v>
      </c>
      <c r="AM448" s="156">
        <f t="shared" si="52"/>
        <v>0</v>
      </c>
      <c r="AP448" s="156">
        <f t="shared" si="53"/>
        <v>0</v>
      </c>
      <c r="AV448" s="156">
        <f t="shared" si="54"/>
        <v>0</v>
      </c>
      <c r="AY448" s="156">
        <f t="shared" si="55"/>
        <v>0</v>
      </c>
    </row>
    <row r="449" spans="14:51">
      <c r="N449" s="156">
        <f t="shared" si="48"/>
        <v>0</v>
      </c>
      <c r="Q449" s="156">
        <f t="shared" si="49"/>
        <v>0</v>
      </c>
      <c r="U449" s="156">
        <f t="shared" si="50"/>
        <v>0</v>
      </c>
      <c r="AG449" s="156">
        <f t="shared" si="51"/>
        <v>0</v>
      </c>
      <c r="AM449" s="156">
        <f t="shared" si="52"/>
        <v>0</v>
      </c>
      <c r="AP449" s="156">
        <f t="shared" si="53"/>
        <v>0</v>
      </c>
      <c r="AV449" s="156">
        <f t="shared" si="54"/>
        <v>0</v>
      </c>
      <c r="AY449" s="156">
        <f t="shared" si="55"/>
        <v>0</v>
      </c>
    </row>
    <row r="450" spans="14:51">
      <c r="N450" s="156">
        <f t="shared" si="48"/>
        <v>0</v>
      </c>
      <c r="Q450" s="156">
        <f t="shared" si="49"/>
        <v>0</v>
      </c>
      <c r="U450" s="156">
        <f t="shared" si="50"/>
        <v>0</v>
      </c>
      <c r="AG450" s="156">
        <f t="shared" si="51"/>
        <v>0</v>
      </c>
      <c r="AM450" s="156">
        <f t="shared" si="52"/>
        <v>0</v>
      </c>
      <c r="AP450" s="156">
        <f t="shared" si="53"/>
        <v>0</v>
      </c>
      <c r="AV450" s="156">
        <f t="shared" si="54"/>
        <v>0</v>
      </c>
      <c r="AY450" s="156">
        <f t="shared" si="55"/>
        <v>0</v>
      </c>
    </row>
    <row r="451" spans="14:51">
      <c r="N451" s="156">
        <f t="shared" si="48"/>
        <v>0</v>
      </c>
      <c r="Q451" s="156">
        <f t="shared" si="49"/>
        <v>0</v>
      </c>
      <c r="U451" s="156">
        <f t="shared" si="50"/>
        <v>0</v>
      </c>
      <c r="AG451" s="156">
        <f t="shared" si="51"/>
        <v>0</v>
      </c>
      <c r="AM451" s="156">
        <f t="shared" si="52"/>
        <v>0</v>
      </c>
      <c r="AP451" s="156">
        <f t="shared" si="53"/>
        <v>0</v>
      </c>
      <c r="AV451" s="156">
        <f t="shared" si="54"/>
        <v>0</v>
      </c>
      <c r="AY451" s="156">
        <f t="shared" si="55"/>
        <v>0</v>
      </c>
    </row>
    <row r="452" spans="14:51">
      <c r="N452" s="156">
        <f t="shared" ref="N452:N515" si="56">SUM(O452:P452)</f>
        <v>0</v>
      </c>
      <c r="Q452" s="156">
        <f t="shared" ref="Q452:Q515" si="57">SUM(R452:S452)</f>
        <v>0</v>
      </c>
      <c r="U452" s="156">
        <f t="shared" ref="U452:U515" si="58">SUM(V452:AB452,AD452:AF452)</f>
        <v>0</v>
      </c>
      <c r="AG452" s="156">
        <f t="shared" ref="AG452:AG515" si="59">SUM(AH452:AI452)</f>
        <v>0</v>
      </c>
      <c r="AM452" s="156">
        <f t="shared" ref="AM452:AM515" si="60">SUM(AN452:AO452)</f>
        <v>0</v>
      </c>
      <c r="AP452" s="156">
        <f t="shared" ref="AP452:AP515" si="61">SUM(AQ452:AR452)</f>
        <v>0</v>
      </c>
      <c r="AV452" s="156">
        <f t="shared" ref="AV452:AV515" si="62">SUM(AW452:AX452)</f>
        <v>0</v>
      </c>
      <c r="AY452" s="156">
        <f t="shared" ref="AY452:AY515" si="63">SUM(AZ452:BA452)</f>
        <v>0</v>
      </c>
    </row>
    <row r="453" spans="14:51">
      <c r="N453" s="156">
        <f t="shared" si="56"/>
        <v>0</v>
      </c>
      <c r="Q453" s="156">
        <f t="shared" si="57"/>
        <v>0</v>
      </c>
      <c r="U453" s="156">
        <f t="shared" si="58"/>
        <v>0</v>
      </c>
      <c r="AG453" s="156">
        <f t="shared" si="59"/>
        <v>0</v>
      </c>
      <c r="AM453" s="156">
        <f t="shared" si="60"/>
        <v>0</v>
      </c>
      <c r="AP453" s="156">
        <f t="shared" si="61"/>
        <v>0</v>
      </c>
      <c r="AV453" s="156">
        <f t="shared" si="62"/>
        <v>0</v>
      </c>
      <c r="AY453" s="156">
        <f t="shared" si="63"/>
        <v>0</v>
      </c>
    </row>
    <row r="454" spans="14:51">
      <c r="N454" s="156">
        <f t="shared" si="56"/>
        <v>0</v>
      </c>
      <c r="Q454" s="156">
        <f t="shared" si="57"/>
        <v>0</v>
      </c>
      <c r="U454" s="156">
        <f t="shared" si="58"/>
        <v>0</v>
      </c>
      <c r="AG454" s="156">
        <f t="shared" si="59"/>
        <v>0</v>
      </c>
      <c r="AM454" s="156">
        <f t="shared" si="60"/>
        <v>0</v>
      </c>
      <c r="AP454" s="156">
        <f t="shared" si="61"/>
        <v>0</v>
      </c>
      <c r="AV454" s="156">
        <f t="shared" si="62"/>
        <v>0</v>
      </c>
      <c r="AY454" s="156">
        <f t="shared" si="63"/>
        <v>0</v>
      </c>
    </row>
    <row r="455" spans="14:51">
      <c r="N455" s="156">
        <f t="shared" si="56"/>
        <v>0</v>
      </c>
      <c r="Q455" s="156">
        <f t="shared" si="57"/>
        <v>0</v>
      </c>
      <c r="U455" s="156">
        <f t="shared" si="58"/>
        <v>0</v>
      </c>
      <c r="AG455" s="156">
        <f t="shared" si="59"/>
        <v>0</v>
      </c>
      <c r="AM455" s="156">
        <f t="shared" si="60"/>
        <v>0</v>
      </c>
      <c r="AP455" s="156">
        <f t="shared" si="61"/>
        <v>0</v>
      </c>
      <c r="AV455" s="156">
        <f t="shared" si="62"/>
        <v>0</v>
      </c>
      <c r="AY455" s="156">
        <f t="shared" si="63"/>
        <v>0</v>
      </c>
    </row>
    <row r="456" spans="14:51">
      <c r="N456" s="156">
        <f t="shared" si="56"/>
        <v>0</v>
      </c>
      <c r="Q456" s="156">
        <f t="shared" si="57"/>
        <v>0</v>
      </c>
      <c r="U456" s="156">
        <f t="shared" si="58"/>
        <v>0</v>
      </c>
      <c r="AG456" s="156">
        <f t="shared" si="59"/>
        <v>0</v>
      </c>
      <c r="AM456" s="156">
        <f t="shared" si="60"/>
        <v>0</v>
      </c>
      <c r="AP456" s="156">
        <f t="shared" si="61"/>
        <v>0</v>
      </c>
      <c r="AV456" s="156">
        <f t="shared" si="62"/>
        <v>0</v>
      </c>
      <c r="AY456" s="156">
        <f t="shared" si="63"/>
        <v>0</v>
      </c>
    </row>
    <row r="457" spans="14:51">
      <c r="N457" s="156">
        <f t="shared" si="56"/>
        <v>0</v>
      </c>
      <c r="Q457" s="156">
        <f t="shared" si="57"/>
        <v>0</v>
      </c>
      <c r="U457" s="156">
        <f t="shared" si="58"/>
        <v>0</v>
      </c>
      <c r="AG457" s="156">
        <f t="shared" si="59"/>
        <v>0</v>
      </c>
      <c r="AM457" s="156">
        <f t="shared" si="60"/>
        <v>0</v>
      </c>
      <c r="AP457" s="156">
        <f t="shared" si="61"/>
        <v>0</v>
      </c>
      <c r="AV457" s="156">
        <f t="shared" si="62"/>
        <v>0</v>
      </c>
      <c r="AY457" s="156">
        <f t="shared" si="63"/>
        <v>0</v>
      </c>
    </row>
    <row r="458" spans="14:51">
      <c r="N458" s="156">
        <f t="shared" si="56"/>
        <v>0</v>
      </c>
      <c r="Q458" s="156">
        <f t="shared" si="57"/>
        <v>0</v>
      </c>
      <c r="U458" s="156">
        <f t="shared" si="58"/>
        <v>0</v>
      </c>
      <c r="AG458" s="156">
        <f t="shared" si="59"/>
        <v>0</v>
      </c>
      <c r="AM458" s="156">
        <f t="shared" si="60"/>
        <v>0</v>
      </c>
      <c r="AP458" s="156">
        <f t="shared" si="61"/>
        <v>0</v>
      </c>
      <c r="AV458" s="156">
        <f t="shared" si="62"/>
        <v>0</v>
      </c>
      <c r="AY458" s="156">
        <f t="shared" si="63"/>
        <v>0</v>
      </c>
    </row>
    <row r="459" spans="14:51">
      <c r="N459" s="156">
        <f t="shared" si="56"/>
        <v>0</v>
      </c>
      <c r="Q459" s="156">
        <f t="shared" si="57"/>
        <v>0</v>
      </c>
      <c r="U459" s="156">
        <f t="shared" si="58"/>
        <v>0</v>
      </c>
      <c r="AG459" s="156">
        <f t="shared" si="59"/>
        <v>0</v>
      </c>
      <c r="AM459" s="156">
        <f t="shared" si="60"/>
        <v>0</v>
      </c>
      <c r="AP459" s="156">
        <f t="shared" si="61"/>
        <v>0</v>
      </c>
      <c r="AV459" s="156">
        <f t="shared" si="62"/>
        <v>0</v>
      </c>
      <c r="AY459" s="156">
        <f t="shared" si="63"/>
        <v>0</v>
      </c>
    </row>
    <row r="460" spans="14:51">
      <c r="N460" s="156">
        <f t="shared" si="56"/>
        <v>0</v>
      </c>
      <c r="Q460" s="156">
        <f t="shared" si="57"/>
        <v>0</v>
      </c>
      <c r="U460" s="156">
        <f t="shared" si="58"/>
        <v>0</v>
      </c>
      <c r="AG460" s="156">
        <f t="shared" si="59"/>
        <v>0</v>
      </c>
      <c r="AM460" s="156">
        <f t="shared" si="60"/>
        <v>0</v>
      </c>
      <c r="AP460" s="156">
        <f t="shared" si="61"/>
        <v>0</v>
      </c>
      <c r="AV460" s="156">
        <f t="shared" si="62"/>
        <v>0</v>
      </c>
      <c r="AY460" s="156">
        <f t="shared" si="63"/>
        <v>0</v>
      </c>
    </row>
    <row r="461" spans="14:51">
      <c r="N461" s="156">
        <f t="shared" si="56"/>
        <v>0</v>
      </c>
      <c r="Q461" s="156">
        <f t="shared" si="57"/>
        <v>0</v>
      </c>
      <c r="U461" s="156">
        <f t="shared" si="58"/>
        <v>0</v>
      </c>
      <c r="AG461" s="156">
        <f t="shared" si="59"/>
        <v>0</v>
      </c>
      <c r="AM461" s="156">
        <f t="shared" si="60"/>
        <v>0</v>
      </c>
      <c r="AP461" s="156">
        <f t="shared" si="61"/>
        <v>0</v>
      </c>
      <c r="AV461" s="156">
        <f t="shared" si="62"/>
        <v>0</v>
      </c>
      <c r="AY461" s="156">
        <f t="shared" si="63"/>
        <v>0</v>
      </c>
    </row>
    <row r="462" spans="14:51">
      <c r="N462" s="156">
        <f t="shared" si="56"/>
        <v>0</v>
      </c>
      <c r="Q462" s="156">
        <f t="shared" si="57"/>
        <v>0</v>
      </c>
      <c r="U462" s="156">
        <f t="shared" si="58"/>
        <v>0</v>
      </c>
      <c r="AG462" s="156">
        <f t="shared" si="59"/>
        <v>0</v>
      </c>
      <c r="AM462" s="156">
        <f t="shared" si="60"/>
        <v>0</v>
      </c>
      <c r="AP462" s="156">
        <f t="shared" si="61"/>
        <v>0</v>
      </c>
      <c r="AV462" s="156">
        <f t="shared" si="62"/>
        <v>0</v>
      </c>
      <c r="AY462" s="156">
        <f t="shared" si="63"/>
        <v>0</v>
      </c>
    </row>
    <row r="463" spans="14:51">
      <c r="N463" s="156">
        <f t="shared" si="56"/>
        <v>0</v>
      </c>
      <c r="Q463" s="156">
        <f t="shared" si="57"/>
        <v>0</v>
      </c>
      <c r="U463" s="156">
        <f t="shared" si="58"/>
        <v>0</v>
      </c>
      <c r="AG463" s="156">
        <f t="shared" si="59"/>
        <v>0</v>
      </c>
      <c r="AM463" s="156">
        <f t="shared" si="60"/>
        <v>0</v>
      </c>
      <c r="AP463" s="156">
        <f t="shared" si="61"/>
        <v>0</v>
      </c>
      <c r="AV463" s="156">
        <f t="shared" si="62"/>
        <v>0</v>
      </c>
      <c r="AY463" s="156">
        <f t="shared" si="63"/>
        <v>0</v>
      </c>
    </row>
    <row r="464" spans="14:51">
      <c r="N464" s="156">
        <f t="shared" si="56"/>
        <v>0</v>
      </c>
      <c r="Q464" s="156">
        <f t="shared" si="57"/>
        <v>0</v>
      </c>
      <c r="U464" s="156">
        <f t="shared" si="58"/>
        <v>0</v>
      </c>
      <c r="AG464" s="156">
        <f t="shared" si="59"/>
        <v>0</v>
      </c>
      <c r="AM464" s="156">
        <f t="shared" si="60"/>
        <v>0</v>
      </c>
      <c r="AP464" s="156">
        <f t="shared" si="61"/>
        <v>0</v>
      </c>
      <c r="AV464" s="156">
        <f t="shared" si="62"/>
        <v>0</v>
      </c>
      <c r="AY464" s="156">
        <f t="shared" si="63"/>
        <v>0</v>
      </c>
    </row>
    <row r="465" spans="14:51">
      <c r="N465" s="156">
        <f t="shared" si="56"/>
        <v>0</v>
      </c>
      <c r="Q465" s="156">
        <f t="shared" si="57"/>
        <v>0</v>
      </c>
      <c r="U465" s="156">
        <f t="shared" si="58"/>
        <v>0</v>
      </c>
      <c r="AG465" s="156">
        <f t="shared" si="59"/>
        <v>0</v>
      </c>
      <c r="AM465" s="156">
        <f t="shared" si="60"/>
        <v>0</v>
      </c>
      <c r="AP465" s="156">
        <f t="shared" si="61"/>
        <v>0</v>
      </c>
      <c r="AV465" s="156">
        <f t="shared" si="62"/>
        <v>0</v>
      </c>
      <c r="AY465" s="156">
        <f t="shared" si="63"/>
        <v>0</v>
      </c>
    </row>
    <row r="466" spans="14:51">
      <c r="N466" s="156">
        <f t="shared" si="56"/>
        <v>0</v>
      </c>
      <c r="Q466" s="156">
        <f t="shared" si="57"/>
        <v>0</v>
      </c>
      <c r="U466" s="156">
        <f t="shared" si="58"/>
        <v>0</v>
      </c>
      <c r="AG466" s="156">
        <f t="shared" si="59"/>
        <v>0</v>
      </c>
      <c r="AM466" s="156">
        <f t="shared" si="60"/>
        <v>0</v>
      </c>
      <c r="AP466" s="156">
        <f t="shared" si="61"/>
        <v>0</v>
      </c>
      <c r="AV466" s="156">
        <f t="shared" si="62"/>
        <v>0</v>
      </c>
      <c r="AY466" s="156">
        <f t="shared" si="63"/>
        <v>0</v>
      </c>
    </row>
    <row r="467" spans="14:51">
      <c r="N467" s="156">
        <f t="shared" si="56"/>
        <v>0</v>
      </c>
      <c r="Q467" s="156">
        <f t="shared" si="57"/>
        <v>0</v>
      </c>
      <c r="U467" s="156">
        <f t="shared" si="58"/>
        <v>0</v>
      </c>
      <c r="AG467" s="156">
        <f t="shared" si="59"/>
        <v>0</v>
      </c>
      <c r="AM467" s="156">
        <f t="shared" si="60"/>
        <v>0</v>
      </c>
      <c r="AP467" s="156">
        <f t="shared" si="61"/>
        <v>0</v>
      </c>
      <c r="AV467" s="156">
        <f t="shared" si="62"/>
        <v>0</v>
      </c>
      <c r="AY467" s="156">
        <f t="shared" si="63"/>
        <v>0</v>
      </c>
    </row>
    <row r="468" spans="14:51">
      <c r="N468" s="156">
        <f t="shared" si="56"/>
        <v>0</v>
      </c>
      <c r="Q468" s="156">
        <f t="shared" si="57"/>
        <v>0</v>
      </c>
      <c r="U468" s="156">
        <f t="shared" si="58"/>
        <v>0</v>
      </c>
      <c r="AG468" s="156">
        <f t="shared" si="59"/>
        <v>0</v>
      </c>
      <c r="AM468" s="156">
        <f t="shared" si="60"/>
        <v>0</v>
      </c>
      <c r="AP468" s="156">
        <f t="shared" si="61"/>
        <v>0</v>
      </c>
      <c r="AV468" s="156">
        <f t="shared" si="62"/>
        <v>0</v>
      </c>
      <c r="AY468" s="156">
        <f t="shared" si="63"/>
        <v>0</v>
      </c>
    </row>
    <row r="469" spans="14:51">
      <c r="N469" s="156">
        <f t="shared" si="56"/>
        <v>0</v>
      </c>
      <c r="Q469" s="156">
        <f t="shared" si="57"/>
        <v>0</v>
      </c>
      <c r="U469" s="156">
        <f t="shared" si="58"/>
        <v>0</v>
      </c>
      <c r="AG469" s="156">
        <f t="shared" si="59"/>
        <v>0</v>
      </c>
      <c r="AM469" s="156">
        <f t="shared" si="60"/>
        <v>0</v>
      </c>
      <c r="AP469" s="156">
        <f t="shared" si="61"/>
        <v>0</v>
      </c>
      <c r="AV469" s="156">
        <f t="shared" si="62"/>
        <v>0</v>
      </c>
      <c r="AY469" s="156">
        <f t="shared" si="63"/>
        <v>0</v>
      </c>
    </row>
    <row r="470" spans="14:51">
      <c r="N470" s="156">
        <f t="shared" si="56"/>
        <v>0</v>
      </c>
      <c r="Q470" s="156">
        <f t="shared" si="57"/>
        <v>0</v>
      </c>
      <c r="U470" s="156">
        <f t="shared" si="58"/>
        <v>0</v>
      </c>
      <c r="AG470" s="156">
        <f t="shared" si="59"/>
        <v>0</v>
      </c>
      <c r="AM470" s="156">
        <f t="shared" si="60"/>
        <v>0</v>
      </c>
      <c r="AP470" s="156">
        <f t="shared" si="61"/>
        <v>0</v>
      </c>
      <c r="AV470" s="156">
        <f t="shared" si="62"/>
        <v>0</v>
      </c>
      <c r="AY470" s="156">
        <f t="shared" si="63"/>
        <v>0</v>
      </c>
    </row>
    <row r="471" spans="14:51">
      <c r="N471" s="156">
        <f t="shared" si="56"/>
        <v>0</v>
      </c>
      <c r="Q471" s="156">
        <f t="shared" si="57"/>
        <v>0</v>
      </c>
      <c r="U471" s="156">
        <f t="shared" si="58"/>
        <v>0</v>
      </c>
      <c r="AG471" s="156">
        <f t="shared" si="59"/>
        <v>0</v>
      </c>
      <c r="AM471" s="156">
        <f t="shared" si="60"/>
        <v>0</v>
      </c>
      <c r="AP471" s="156">
        <f t="shared" si="61"/>
        <v>0</v>
      </c>
      <c r="AV471" s="156">
        <f t="shared" si="62"/>
        <v>0</v>
      </c>
      <c r="AY471" s="156">
        <f t="shared" si="63"/>
        <v>0</v>
      </c>
    </row>
    <row r="472" spans="14:51">
      <c r="N472" s="156">
        <f t="shared" si="56"/>
        <v>0</v>
      </c>
      <c r="Q472" s="156">
        <f t="shared" si="57"/>
        <v>0</v>
      </c>
      <c r="U472" s="156">
        <f t="shared" si="58"/>
        <v>0</v>
      </c>
      <c r="AG472" s="156">
        <f t="shared" si="59"/>
        <v>0</v>
      </c>
      <c r="AM472" s="156">
        <f t="shared" si="60"/>
        <v>0</v>
      </c>
      <c r="AP472" s="156">
        <f t="shared" si="61"/>
        <v>0</v>
      </c>
      <c r="AV472" s="156">
        <f t="shared" si="62"/>
        <v>0</v>
      </c>
      <c r="AY472" s="156">
        <f t="shared" si="63"/>
        <v>0</v>
      </c>
    </row>
    <row r="473" spans="14:51">
      <c r="N473" s="156">
        <f t="shared" si="56"/>
        <v>0</v>
      </c>
      <c r="Q473" s="156">
        <f t="shared" si="57"/>
        <v>0</v>
      </c>
      <c r="U473" s="156">
        <f t="shared" si="58"/>
        <v>0</v>
      </c>
      <c r="AG473" s="156">
        <f t="shared" si="59"/>
        <v>0</v>
      </c>
      <c r="AM473" s="156">
        <f t="shared" si="60"/>
        <v>0</v>
      </c>
      <c r="AP473" s="156">
        <f t="shared" si="61"/>
        <v>0</v>
      </c>
      <c r="AV473" s="156">
        <f t="shared" si="62"/>
        <v>0</v>
      </c>
      <c r="AY473" s="156">
        <f t="shared" si="63"/>
        <v>0</v>
      </c>
    </row>
    <row r="474" spans="14:51">
      <c r="N474" s="156">
        <f t="shared" si="56"/>
        <v>0</v>
      </c>
      <c r="Q474" s="156">
        <f t="shared" si="57"/>
        <v>0</v>
      </c>
      <c r="U474" s="156">
        <f t="shared" si="58"/>
        <v>0</v>
      </c>
      <c r="AG474" s="156">
        <f t="shared" si="59"/>
        <v>0</v>
      </c>
      <c r="AM474" s="156">
        <f t="shared" si="60"/>
        <v>0</v>
      </c>
      <c r="AP474" s="156">
        <f t="shared" si="61"/>
        <v>0</v>
      </c>
      <c r="AV474" s="156">
        <f t="shared" si="62"/>
        <v>0</v>
      </c>
      <c r="AY474" s="156">
        <f t="shared" si="63"/>
        <v>0</v>
      </c>
    </row>
    <row r="475" spans="14:51">
      <c r="N475" s="156">
        <f t="shared" si="56"/>
        <v>0</v>
      </c>
      <c r="Q475" s="156">
        <f t="shared" si="57"/>
        <v>0</v>
      </c>
      <c r="U475" s="156">
        <f t="shared" si="58"/>
        <v>0</v>
      </c>
      <c r="AG475" s="156">
        <f t="shared" si="59"/>
        <v>0</v>
      </c>
      <c r="AM475" s="156">
        <f t="shared" si="60"/>
        <v>0</v>
      </c>
      <c r="AP475" s="156">
        <f t="shared" si="61"/>
        <v>0</v>
      </c>
      <c r="AV475" s="156">
        <f t="shared" si="62"/>
        <v>0</v>
      </c>
      <c r="AY475" s="156">
        <f t="shared" si="63"/>
        <v>0</v>
      </c>
    </row>
    <row r="476" spans="14:51">
      <c r="N476" s="156">
        <f t="shared" si="56"/>
        <v>0</v>
      </c>
      <c r="Q476" s="156">
        <f t="shared" si="57"/>
        <v>0</v>
      </c>
      <c r="U476" s="156">
        <f t="shared" si="58"/>
        <v>0</v>
      </c>
      <c r="AG476" s="156">
        <f t="shared" si="59"/>
        <v>0</v>
      </c>
      <c r="AM476" s="156">
        <f t="shared" si="60"/>
        <v>0</v>
      </c>
      <c r="AP476" s="156">
        <f t="shared" si="61"/>
        <v>0</v>
      </c>
      <c r="AV476" s="156">
        <f t="shared" si="62"/>
        <v>0</v>
      </c>
      <c r="AY476" s="156">
        <f t="shared" si="63"/>
        <v>0</v>
      </c>
    </row>
    <row r="477" spans="14:51">
      <c r="N477" s="156">
        <f t="shared" si="56"/>
        <v>0</v>
      </c>
      <c r="Q477" s="156">
        <f t="shared" si="57"/>
        <v>0</v>
      </c>
      <c r="U477" s="156">
        <f t="shared" si="58"/>
        <v>0</v>
      </c>
      <c r="AG477" s="156">
        <f t="shared" si="59"/>
        <v>0</v>
      </c>
      <c r="AM477" s="156">
        <f t="shared" si="60"/>
        <v>0</v>
      </c>
      <c r="AP477" s="156">
        <f t="shared" si="61"/>
        <v>0</v>
      </c>
      <c r="AV477" s="156">
        <f t="shared" si="62"/>
        <v>0</v>
      </c>
      <c r="AY477" s="156">
        <f t="shared" si="63"/>
        <v>0</v>
      </c>
    </row>
    <row r="478" spans="14:51">
      <c r="N478" s="156">
        <f t="shared" si="56"/>
        <v>0</v>
      </c>
      <c r="Q478" s="156">
        <f t="shared" si="57"/>
        <v>0</v>
      </c>
      <c r="U478" s="156">
        <f t="shared" si="58"/>
        <v>0</v>
      </c>
      <c r="AG478" s="156">
        <f t="shared" si="59"/>
        <v>0</v>
      </c>
      <c r="AM478" s="156">
        <f t="shared" si="60"/>
        <v>0</v>
      </c>
      <c r="AP478" s="156">
        <f t="shared" si="61"/>
        <v>0</v>
      </c>
      <c r="AV478" s="156">
        <f t="shared" si="62"/>
        <v>0</v>
      </c>
      <c r="AY478" s="156">
        <f t="shared" si="63"/>
        <v>0</v>
      </c>
    </row>
    <row r="479" spans="14:51">
      <c r="N479" s="156">
        <f t="shared" si="56"/>
        <v>0</v>
      </c>
      <c r="Q479" s="156">
        <f t="shared" si="57"/>
        <v>0</v>
      </c>
      <c r="U479" s="156">
        <f t="shared" si="58"/>
        <v>0</v>
      </c>
      <c r="AG479" s="156">
        <f t="shared" si="59"/>
        <v>0</v>
      </c>
      <c r="AM479" s="156">
        <f t="shared" si="60"/>
        <v>0</v>
      </c>
      <c r="AP479" s="156">
        <f t="shared" si="61"/>
        <v>0</v>
      </c>
      <c r="AV479" s="156">
        <f t="shared" si="62"/>
        <v>0</v>
      </c>
      <c r="AY479" s="156">
        <f t="shared" si="63"/>
        <v>0</v>
      </c>
    </row>
    <row r="480" spans="14:51">
      <c r="N480" s="156">
        <f t="shared" si="56"/>
        <v>0</v>
      </c>
      <c r="Q480" s="156">
        <f t="shared" si="57"/>
        <v>0</v>
      </c>
      <c r="U480" s="156">
        <f t="shared" si="58"/>
        <v>0</v>
      </c>
      <c r="AG480" s="156">
        <f t="shared" si="59"/>
        <v>0</v>
      </c>
      <c r="AM480" s="156">
        <f t="shared" si="60"/>
        <v>0</v>
      </c>
      <c r="AP480" s="156">
        <f t="shared" si="61"/>
        <v>0</v>
      </c>
      <c r="AV480" s="156">
        <f t="shared" si="62"/>
        <v>0</v>
      </c>
      <c r="AY480" s="156">
        <f t="shared" si="63"/>
        <v>0</v>
      </c>
    </row>
    <row r="481" spans="14:51">
      <c r="N481" s="156">
        <f t="shared" si="56"/>
        <v>0</v>
      </c>
      <c r="Q481" s="156">
        <f t="shared" si="57"/>
        <v>0</v>
      </c>
      <c r="U481" s="156">
        <f t="shared" si="58"/>
        <v>0</v>
      </c>
      <c r="AG481" s="156">
        <f t="shared" si="59"/>
        <v>0</v>
      </c>
      <c r="AM481" s="156">
        <f t="shared" si="60"/>
        <v>0</v>
      </c>
      <c r="AP481" s="156">
        <f t="shared" si="61"/>
        <v>0</v>
      </c>
      <c r="AV481" s="156">
        <f t="shared" si="62"/>
        <v>0</v>
      </c>
      <c r="AY481" s="156">
        <f t="shared" si="63"/>
        <v>0</v>
      </c>
    </row>
    <row r="482" spans="14:51">
      <c r="N482" s="156">
        <f t="shared" si="56"/>
        <v>0</v>
      </c>
      <c r="Q482" s="156">
        <f t="shared" si="57"/>
        <v>0</v>
      </c>
      <c r="U482" s="156">
        <f t="shared" si="58"/>
        <v>0</v>
      </c>
      <c r="AG482" s="156">
        <f t="shared" si="59"/>
        <v>0</v>
      </c>
      <c r="AM482" s="156">
        <f t="shared" si="60"/>
        <v>0</v>
      </c>
      <c r="AP482" s="156">
        <f t="shared" si="61"/>
        <v>0</v>
      </c>
      <c r="AV482" s="156">
        <f t="shared" si="62"/>
        <v>0</v>
      </c>
      <c r="AY482" s="156">
        <f t="shared" si="63"/>
        <v>0</v>
      </c>
    </row>
    <row r="483" spans="14:51">
      <c r="N483" s="156">
        <f t="shared" si="56"/>
        <v>0</v>
      </c>
      <c r="Q483" s="156">
        <f t="shared" si="57"/>
        <v>0</v>
      </c>
      <c r="U483" s="156">
        <f t="shared" si="58"/>
        <v>0</v>
      </c>
      <c r="AG483" s="156">
        <f t="shared" si="59"/>
        <v>0</v>
      </c>
      <c r="AM483" s="156">
        <f t="shared" si="60"/>
        <v>0</v>
      </c>
      <c r="AP483" s="156">
        <f t="shared" si="61"/>
        <v>0</v>
      </c>
      <c r="AV483" s="156">
        <f t="shared" si="62"/>
        <v>0</v>
      </c>
      <c r="AY483" s="156">
        <f t="shared" si="63"/>
        <v>0</v>
      </c>
    </row>
    <row r="484" spans="14:51">
      <c r="N484" s="156">
        <f t="shared" si="56"/>
        <v>0</v>
      </c>
      <c r="Q484" s="156">
        <f t="shared" si="57"/>
        <v>0</v>
      </c>
      <c r="U484" s="156">
        <f t="shared" si="58"/>
        <v>0</v>
      </c>
      <c r="AG484" s="156">
        <f t="shared" si="59"/>
        <v>0</v>
      </c>
      <c r="AM484" s="156">
        <f t="shared" si="60"/>
        <v>0</v>
      </c>
      <c r="AP484" s="156">
        <f t="shared" si="61"/>
        <v>0</v>
      </c>
      <c r="AV484" s="156">
        <f t="shared" si="62"/>
        <v>0</v>
      </c>
      <c r="AY484" s="156">
        <f t="shared" si="63"/>
        <v>0</v>
      </c>
    </row>
    <row r="485" spans="14:51">
      <c r="N485" s="156">
        <f t="shared" si="56"/>
        <v>0</v>
      </c>
      <c r="Q485" s="156">
        <f t="shared" si="57"/>
        <v>0</v>
      </c>
      <c r="U485" s="156">
        <f t="shared" si="58"/>
        <v>0</v>
      </c>
      <c r="AG485" s="156">
        <f t="shared" si="59"/>
        <v>0</v>
      </c>
      <c r="AM485" s="156">
        <f t="shared" si="60"/>
        <v>0</v>
      </c>
      <c r="AP485" s="156">
        <f t="shared" si="61"/>
        <v>0</v>
      </c>
      <c r="AV485" s="156">
        <f t="shared" si="62"/>
        <v>0</v>
      </c>
      <c r="AY485" s="156">
        <f t="shared" si="63"/>
        <v>0</v>
      </c>
    </row>
    <row r="486" spans="14:51">
      <c r="N486" s="156">
        <f t="shared" si="56"/>
        <v>0</v>
      </c>
      <c r="Q486" s="156">
        <f t="shared" si="57"/>
        <v>0</v>
      </c>
      <c r="U486" s="156">
        <f t="shared" si="58"/>
        <v>0</v>
      </c>
      <c r="AG486" s="156">
        <f t="shared" si="59"/>
        <v>0</v>
      </c>
      <c r="AM486" s="156">
        <f t="shared" si="60"/>
        <v>0</v>
      </c>
      <c r="AP486" s="156">
        <f t="shared" si="61"/>
        <v>0</v>
      </c>
      <c r="AV486" s="156">
        <f t="shared" si="62"/>
        <v>0</v>
      </c>
      <c r="AY486" s="156">
        <f t="shared" si="63"/>
        <v>0</v>
      </c>
    </row>
    <row r="487" spans="14:51">
      <c r="N487" s="156">
        <f t="shared" si="56"/>
        <v>0</v>
      </c>
      <c r="Q487" s="156">
        <f t="shared" si="57"/>
        <v>0</v>
      </c>
      <c r="U487" s="156">
        <f t="shared" si="58"/>
        <v>0</v>
      </c>
      <c r="AG487" s="156">
        <f t="shared" si="59"/>
        <v>0</v>
      </c>
      <c r="AM487" s="156">
        <f t="shared" si="60"/>
        <v>0</v>
      </c>
      <c r="AP487" s="156">
        <f t="shared" si="61"/>
        <v>0</v>
      </c>
      <c r="AV487" s="156">
        <f t="shared" si="62"/>
        <v>0</v>
      </c>
      <c r="AY487" s="156">
        <f t="shared" si="63"/>
        <v>0</v>
      </c>
    </row>
    <row r="488" spans="14:51">
      <c r="N488" s="156">
        <f t="shared" si="56"/>
        <v>0</v>
      </c>
      <c r="Q488" s="156">
        <f t="shared" si="57"/>
        <v>0</v>
      </c>
      <c r="U488" s="156">
        <f t="shared" si="58"/>
        <v>0</v>
      </c>
      <c r="AG488" s="156">
        <f t="shared" si="59"/>
        <v>0</v>
      </c>
      <c r="AM488" s="156">
        <f t="shared" si="60"/>
        <v>0</v>
      </c>
      <c r="AP488" s="156">
        <f t="shared" si="61"/>
        <v>0</v>
      </c>
      <c r="AV488" s="156">
        <f t="shared" si="62"/>
        <v>0</v>
      </c>
      <c r="AY488" s="156">
        <f t="shared" si="63"/>
        <v>0</v>
      </c>
    </row>
    <row r="489" spans="14:51">
      <c r="N489" s="156">
        <f t="shared" si="56"/>
        <v>0</v>
      </c>
      <c r="Q489" s="156">
        <f t="shared" si="57"/>
        <v>0</v>
      </c>
      <c r="U489" s="156">
        <f t="shared" si="58"/>
        <v>0</v>
      </c>
      <c r="AG489" s="156">
        <f t="shared" si="59"/>
        <v>0</v>
      </c>
      <c r="AM489" s="156">
        <f t="shared" si="60"/>
        <v>0</v>
      </c>
      <c r="AP489" s="156">
        <f t="shared" si="61"/>
        <v>0</v>
      </c>
      <c r="AV489" s="156">
        <f t="shared" si="62"/>
        <v>0</v>
      </c>
      <c r="AY489" s="156">
        <f t="shared" si="63"/>
        <v>0</v>
      </c>
    </row>
    <row r="490" spans="14:51">
      <c r="N490" s="156">
        <f t="shared" si="56"/>
        <v>0</v>
      </c>
      <c r="Q490" s="156">
        <f t="shared" si="57"/>
        <v>0</v>
      </c>
      <c r="U490" s="156">
        <f t="shared" si="58"/>
        <v>0</v>
      </c>
      <c r="AG490" s="156">
        <f t="shared" si="59"/>
        <v>0</v>
      </c>
      <c r="AM490" s="156">
        <f t="shared" si="60"/>
        <v>0</v>
      </c>
      <c r="AP490" s="156">
        <f t="shared" si="61"/>
        <v>0</v>
      </c>
      <c r="AV490" s="156">
        <f t="shared" si="62"/>
        <v>0</v>
      </c>
      <c r="AY490" s="156">
        <f t="shared" si="63"/>
        <v>0</v>
      </c>
    </row>
    <row r="491" spans="14:51">
      <c r="N491" s="156">
        <f t="shared" si="56"/>
        <v>0</v>
      </c>
      <c r="Q491" s="156">
        <f t="shared" si="57"/>
        <v>0</v>
      </c>
      <c r="U491" s="156">
        <f t="shared" si="58"/>
        <v>0</v>
      </c>
      <c r="AG491" s="156">
        <f t="shared" si="59"/>
        <v>0</v>
      </c>
      <c r="AM491" s="156">
        <f t="shared" si="60"/>
        <v>0</v>
      </c>
      <c r="AP491" s="156">
        <f t="shared" si="61"/>
        <v>0</v>
      </c>
      <c r="AV491" s="156">
        <f t="shared" si="62"/>
        <v>0</v>
      </c>
      <c r="AY491" s="156">
        <f t="shared" si="63"/>
        <v>0</v>
      </c>
    </row>
    <row r="492" spans="14:51">
      <c r="N492" s="156">
        <f t="shared" si="56"/>
        <v>0</v>
      </c>
      <c r="Q492" s="156">
        <f t="shared" si="57"/>
        <v>0</v>
      </c>
      <c r="U492" s="156">
        <f t="shared" si="58"/>
        <v>0</v>
      </c>
      <c r="AG492" s="156">
        <f t="shared" si="59"/>
        <v>0</v>
      </c>
      <c r="AM492" s="156">
        <f t="shared" si="60"/>
        <v>0</v>
      </c>
      <c r="AP492" s="156">
        <f t="shared" si="61"/>
        <v>0</v>
      </c>
      <c r="AV492" s="156">
        <f t="shared" si="62"/>
        <v>0</v>
      </c>
      <c r="AY492" s="156">
        <f t="shared" si="63"/>
        <v>0</v>
      </c>
    </row>
    <row r="493" spans="14:51">
      <c r="N493" s="156">
        <f t="shared" si="56"/>
        <v>0</v>
      </c>
      <c r="Q493" s="156">
        <f t="shared" si="57"/>
        <v>0</v>
      </c>
      <c r="U493" s="156">
        <f t="shared" si="58"/>
        <v>0</v>
      </c>
      <c r="AG493" s="156">
        <f t="shared" si="59"/>
        <v>0</v>
      </c>
      <c r="AM493" s="156">
        <f t="shared" si="60"/>
        <v>0</v>
      </c>
      <c r="AP493" s="156">
        <f t="shared" si="61"/>
        <v>0</v>
      </c>
      <c r="AV493" s="156">
        <f t="shared" si="62"/>
        <v>0</v>
      </c>
      <c r="AY493" s="156">
        <f t="shared" si="63"/>
        <v>0</v>
      </c>
    </row>
    <row r="494" spans="14:51">
      <c r="N494" s="156">
        <f t="shared" si="56"/>
        <v>0</v>
      </c>
      <c r="Q494" s="156">
        <f t="shared" si="57"/>
        <v>0</v>
      </c>
      <c r="U494" s="156">
        <f t="shared" si="58"/>
        <v>0</v>
      </c>
      <c r="AG494" s="156">
        <f t="shared" si="59"/>
        <v>0</v>
      </c>
      <c r="AM494" s="156">
        <f t="shared" si="60"/>
        <v>0</v>
      </c>
      <c r="AP494" s="156">
        <f t="shared" si="61"/>
        <v>0</v>
      </c>
      <c r="AV494" s="156">
        <f t="shared" si="62"/>
        <v>0</v>
      </c>
      <c r="AY494" s="156">
        <f t="shared" si="63"/>
        <v>0</v>
      </c>
    </row>
    <row r="495" spans="14:51">
      <c r="N495" s="156">
        <f t="shared" si="56"/>
        <v>0</v>
      </c>
      <c r="Q495" s="156">
        <f t="shared" si="57"/>
        <v>0</v>
      </c>
      <c r="U495" s="156">
        <f t="shared" si="58"/>
        <v>0</v>
      </c>
      <c r="AG495" s="156">
        <f t="shared" si="59"/>
        <v>0</v>
      </c>
      <c r="AM495" s="156">
        <f t="shared" si="60"/>
        <v>0</v>
      </c>
      <c r="AP495" s="156">
        <f t="shared" si="61"/>
        <v>0</v>
      </c>
      <c r="AV495" s="156">
        <f t="shared" si="62"/>
        <v>0</v>
      </c>
      <c r="AY495" s="156">
        <f t="shared" si="63"/>
        <v>0</v>
      </c>
    </row>
    <row r="496" spans="14:51">
      <c r="N496" s="156">
        <f t="shared" si="56"/>
        <v>0</v>
      </c>
      <c r="Q496" s="156">
        <f t="shared" si="57"/>
        <v>0</v>
      </c>
      <c r="U496" s="156">
        <f t="shared" si="58"/>
        <v>0</v>
      </c>
      <c r="AG496" s="156">
        <f t="shared" si="59"/>
        <v>0</v>
      </c>
      <c r="AM496" s="156">
        <f t="shared" si="60"/>
        <v>0</v>
      </c>
      <c r="AP496" s="156">
        <f t="shared" si="61"/>
        <v>0</v>
      </c>
      <c r="AV496" s="156">
        <f t="shared" si="62"/>
        <v>0</v>
      </c>
      <c r="AY496" s="156">
        <f t="shared" si="63"/>
        <v>0</v>
      </c>
    </row>
    <row r="497" spans="14:51">
      <c r="N497" s="156">
        <f t="shared" si="56"/>
        <v>0</v>
      </c>
      <c r="Q497" s="156">
        <f t="shared" si="57"/>
        <v>0</v>
      </c>
      <c r="U497" s="156">
        <f t="shared" si="58"/>
        <v>0</v>
      </c>
      <c r="AG497" s="156">
        <f t="shared" si="59"/>
        <v>0</v>
      </c>
      <c r="AM497" s="156">
        <f t="shared" si="60"/>
        <v>0</v>
      </c>
      <c r="AP497" s="156">
        <f t="shared" si="61"/>
        <v>0</v>
      </c>
      <c r="AV497" s="156">
        <f t="shared" si="62"/>
        <v>0</v>
      </c>
      <c r="AY497" s="156">
        <f t="shared" si="63"/>
        <v>0</v>
      </c>
    </row>
    <row r="498" spans="14:51">
      <c r="N498" s="156">
        <f t="shared" si="56"/>
        <v>0</v>
      </c>
      <c r="Q498" s="156">
        <f t="shared" si="57"/>
        <v>0</v>
      </c>
      <c r="U498" s="156">
        <f t="shared" si="58"/>
        <v>0</v>
      </c>
      <c r="AG498" s="156">
        <f t="shared" si="59"/>
        <v>0</v>
      </c>
      <c r="AM498" s="156">
        <f t="shared" si="60"/>
        <v>0</v>
      </c>
      <c r="AP498" s="156">
        <f t="shared" si="61"/>
        <v>0</v>
      </c>
      <c r="AV498" s="156">
        <f t="shared" si="62"/>
        <v>0</v>
      </c>
      <c r="AY498" s="156">
        <f t="shared" si="63"/>
        <v>0</v>
      </c>
    </row>
    <row r="499" spans="14:51">
      <c r="N499" s="156">
        <f t="shared" si="56"/>
        <v>0</v>
      </c>
      <c r="Q499" s="156">
        <f t="shared" si="57"/>
        <v>0</v>
      </c>
      <c r="U499" s="156">
        <f t="shared" si="58"/>
        <v>0</v>
      </c>
      <c r="AG499" s="156">
        <f t="shared" si="59"/>
        <v>0</v>
      </c>
      <c r="AM499" s="156">
        <f t="shared" si="60"/>
        <v>0</v>
      </c>
      <c r="AP499" s="156">
        <f t="shared" si="61"/>
        <v>0</v>
      </c>
      <c r="AV499" s="156">
        <f t="shared" si="62"/>
        <v>0</v>
      </c>
      <c r="AY499" s="156">
        <f t="shared" si="63"/>
        <v>0</v>
      </c>
    </row>
    <row r="500" spans="14:51">
      <c r="N500" s="156">
        <f t="shared" si="56"/>
        <v>0</v>
      </c>
      <c r="Q500" s="156">
        <f t="shared" si="57"/>
        <v>0</v>
      </c>
      <c r="U500" s="156">
        <f t="shared" si="58"/>
        <v>0</v>
      </c>
      <c r="AG500" s="156">
        <f t="shared" si="59"/>
        <v>0</v>
      </c>
      <c r="AM500" s="156">
        <f t="shared" si="60"/>
        <v>0</v>
      </c>
      <c r="AP500" s="156">
        <f t="shared" si="61"/>
        <v>0</v>
      </c>
      <c r="AV500" s="156">
        <f t="shared" si="62"/>
        <v>0</v>
      </c>
      <c r="AY500" s="156">
        <f t="shared" si="63"/>
        <v>0</v>
      </c>
    </row>
    <row r="501" spans="14:51">
      <c r="N501" s="156">
        <f t="shared" si="56"/>
        <v>0</v>
      </c>
      <c r="Q501" s="156">
        <f t="shared" si="57"/>
        <v>0</v>
      </c>
      <c r="U501" s="156">
        <f t="shared" si="58"/>
        <v>0</v>
      </c>
      <c r="AG501" s="156">
        <f t="shared" si="59"/>
        <v>0</v>
      </c>
      <c r="AM501" s="156">
        <f t="shared" si="60"/>
        <v>0</v>
      </c>
      <c r="AP501" s="156">
        <f t="shared" si="61"/>
        <v>0</v>
      </c>
      <c r="AV501" s="156">
        <f t="shared" si="62"/>
        <v>0</v>
      </c>
      <c r="AY501" s="156">
        <f t="shared" si="63"/>
        <v>0</v>
      </c>
    </row>
    <row r="502" spans="14:51">
      <c r="N502" s="156">
        <f t="shared" si="56"/>
        <v>0</v>
      </c>
      <c r="Q502" s="156">
        <f t="shared" si="57"/>
        <v>0</v>
      </c>
      <c r="U502" s="156">
        <f t="shared" si="58"/>
        <v>0</v>
      </c>
      <c r="AG502" s="156">
        <f t="shared" si="59"/>
        <v>0</v>
      </c>
      <c r="AM502" s="156">
        <f t="shared" si="60"/>
        <v>0</v>
      </c>
      <c r="AP502" s="156">
        <f t="shared" si="61"/>
        <v>0</v>
      </c>
      <c r="AV502" s="156">
        <f t="shared" si="62"/>
        <v>0</v>
      </c>
      <c r="AY502" s="156">
        <f t="shared" si="63"/>
        <v>0</v>
      </c>
    </row>
    <row r="503" spans="14:51">
      <c r="N503" s="156">
        <f t="shared" si="56"/>
        <v>0</v>
      </c>
      <c r="Q503" s="156">
        <f t="shared" si="57"/>
        <v>0</v>
      </c>
      <c r="U503" s="156">
        <f t="shared" si="58"/>
        <v>0</v>
      </c>
      <c r="AG503" s="156">
        <f t="shared" si="59"/>
        <v>0</v>
      </c>
      <c r="AM503" s="156">
        <f t="shared" si="60"/>
        <v>0</v>
      </c>
      <c r="AP503" s="156">
        <f t="shared" si="61"/>
        <v>0</v>
      </c>
      <c r="AV503" s="156">
        <f t="shared" si="62"/>
        <v>0</v>
      </c>
      <c r="AY503" s="156">
        <f t="shared" si="63"/>
        <v>0</v>
      </c>
    </row>
    <row r="504" spans="14:51">
      <c r="N504" s="156">
        <f t="shared" si="56"/>
        <v>0</v>
      </c>
      <c r="Q504" s="156">
        <f t="shared" si="57"/>
        <v>0</v>
      </c>
      <c r="U504" s="156">
        <f t="shared" si="58"/>
        <v>0</v>
      </c>
      <c r="AG504" s="156">
        <f t="shared" si="59"/>
        <v>0</v>
      </c>
      <c r="AM504" s="156">
        <f t="shared" si="60"/>
        <v>0</v>
      </c>
      <c r="AP504" s="156">
        <f t="shared" si="61"/>
        <v>0</v>
      </c>
      <c r="AV504" s="156">
        <f t="shared" si="62"/>
        <v>0</v>
      </c>
      <c r="AY504" s="156">
        <f t="shared" si="63"/>
        <v>0</v>
      </c>
    </row>
    <row r="505" spans="14:51">
      <c r="N505" s="156">
        <f t="shared" si="56"/>
        <v>0</v>
      </c>
      <c r="Q505" s="156">
        <f t="shared" si="57"/>
        <v>0</v>
      </c>
      <c r="U505" s="156">
        <f t="shared" si="58"/>
        <v>0</v>
      </c>
      <c r="AG505" s="156">
        <f t="shared" si="59"/>
        <v>0</v>
      </c>
      <c r="AM505" s="156">
        <f t="shared" si="60"/>
        <v>0</v>
      </c>
      <c r="AP505" s="156">
        <f t="shared" si="61"/>
        <v>0</v>
      </c>
      <c r="AV505" s="156">
        <f t="shared" si="62"/>
        <v>0</v>
      </c>
      <c r="AY505" s="156">
        <f t="shared" si="63"/>
        <v>0</v>
      </c>
    </row>
    <row r="506" spans="14:51">
      <c r="N506" s="156">
        <f t="shared" si="56"/>
        <v>0</v>
      </c>
      <c r="Q506" s="156">
        <f t="shared" si="57"/>
        <v>0</v>
      </c>
      <c r="U506" s="156">
        <f t="shared" si="58"/>
        <v>0</v>
      </c>
      <c r="AG506" s="156">
        <f t="shared" si="59"/>
        <v>0</v>
      </c>
      <c r="AM506" s="156">
        <f t="shared" si="60"/>
        <v>0</v>
      </c>
      <c r="AP506" s="156">
        <f t="shared" si="61"/>
        <v>0</v>
      </c>
      <c r="AV506" s="156">
        <f t="shared" si="62"/>
        <v>0</v>
      </c>
      <c r="AY506" s="156">
        <f t="shared" si="63"/>
        <v>0</v>
      </c>
    </row>
    <row r="507" spans="14:51">
      <c r="N507" s="156">
        <f t="shared" si="56"/>
        <v>0</v>
      </c>
      <c r="Q507" s="156">
        <f t="shared" si="57"/>
        <v>0</v>
      </c>
      <c r="U507" s="156">
        <f t="shared" si="58"/>
        <v>0</v>
      </c>
      <c r="AG507" s="156">
        <f t="shared" si="59"/>
        <v>0</v>
      </c>
      <c r="AM507" s="156">
        <f t="shared" si="60"/>
        <v>0</v>
      </c>
      <c r="AP507" s="156">
        <f t="shared" si="61"/>
        <v>0</v>
      </c>
      <c r="AV507" s="156">
        <f t="shared" si="62"/>
        <v>0</v>
      </c>
      <c r="AY507" s="156">
        <f t="shared" si="63"/>
        <v>0</v>
      </c>
    </row>
    <row r="508" spans="14:51">
      <c r="N508" s="156">
        <f t="shared" si="56"/>
        <v>0</v>
      </c>
      <c r="Q508" s="156">
        <f t="shared" si="57"/>
        <v>0</v>
      </c>
      <c r="U508" s="156">
        <f t="shared" si="58"/>
        <v>0</v>
      </c>
      <c r="AG508" s="156">
        <f t="shared" si="59"/>
        <v>0</v>
      </c>
      <c r="AM508" s="156">
        <f t="shared" si="60"/>
        <v>0</v>
      </c>
      <c r="AP508" s="156">
        <f t="shared" si="61"/>
        <v>0</v>
      </c>
      <c r="AV508" s="156">
        <f t="shared" si="62"/>
        <v>0</v>
      </c>
      <c r="AY508" s="156">
        <f t="shared" si="63"/>
        <v>0</v>
      </c>
    </row>
    <row r="509" spans="14:51">
      <c r="N509" s="156">
        <f t="shared" si="56"/>
        <v>0</v>
      </c>
      <c r="Q509" s="156">
        <f t="shared" si="57"/>
        <v>0</v>
      </c>
      <c r="U509" s="156">
        <f t="shared" si="58"/>
        <v>0</v>
      </c>
      <c r="AG509" s="156">
        <f t="shared" si="59"/>
        <v>0</v>
      </c>
      <c r="AM509" s="156">
        <f t="shared" si="60"/>
        <v>0</v>
      </c>
      <c r="AP509" s="156">
        <f t="shared" si="61"/>
        <v>0</v>
      </c>
      <c r="AV509" s="156">
        <f t="shared" si="62"/>
        <v>0</v>
      </c>
      <c r="AY509" s="156">
        <f t="shared" si="63"/>
        <v>0</v>
      </c>
    </row>
    <row r="510" spans="14:51">
      <c r="N510" s="156">
        <f t="shared" si="56"/>
        <v>0</v>
      </c>
      <c r="Q510" s="156">
        <f t="shared" si="57"/>
        <v>0</v>
      </c>
      <c r="U510" s="156">
        <f t="shared" si="58"/>
        <v>0</v>
      </c>
      <c r="AG510" s="156">
        <f t="shared" si="59"/>
        <v>0</v>
      </c>
      <c r="AM510" s="156">
        <f t="shared" si="60"/>
        <v>0</v>
      </c>
      <c r="AP510" s="156">
        <f t="shared" si="61"/>
        <v>0</v>
      </c>
      <c r="AV510" s="156">
        <f t="shared" si="62"/>
        <v>0</v>
      </c>
      <c r="AY510" s="156">
        <f t="shared" si="63"/>
        <v>0</v>
      </c>
    </row>
    <row r="511" spans="14:51">
      <c r="N511" s="156">
        <f t="shared" si="56"/>
        <v>0</v>
      </c>
      <c r="Q511" s="156">
        <f t="shared" si="57"/>
        <v>0</v>
      </c>
      <c r="U511" s="156">
        <f t="shared" si="58"/>
        <v>0</v>
      </c>
      <c r="AG511" s="156">
        <f t="shared" si="59"/>
        <v>0</v>
      </c>
      <c r="AM511" s="156">
        <f t="shared" si="60"/>
        <v>0</v>
      </c>
      <c r="AP511" s="156">
        <f t="shared" si="61"/>
        <v>0</v>
      </c>
      <c r="AV511" s="156">
        <f t="shared" si="62"/>
        <v>0</v>
      </c>
      <c r="AY511" s="156">
        <f t="shared" si="63"/>
        <v>0</v>
      </c>
    </row>
    <row r="512" spans="14:51">
      <c r="N512" s="156">
        <f t="shared" si="56"/>
        <v>0</v>
      </c>
      <c r="Q512" s="156">
        <f t="shared" si="57"/>
        <v>0</v>
      </c>
      <c r="U512" s="156">
        <f t="shared" si="58"/>
        <v>0</v>
      </c>
      <c r="AG512" s="156">
        <f t="shared" si="59"/>
        <v>0</v>
      </c>
      <c r="AM512" s="156">
        <f t="shared" si="60"/>
        <v>0</v>
      </c>
      <c r="AP512" s="156">
        <f t="shared" si="61"/>
        <v>0</v>
      </c>
      <c r="AV512" s="156">
        <f t="shared" si="62"/>
        <v>0</v>
      </c>
      <c r="AY512" s="156">
        <f t="shared" si="63"/>
        <v>0</v>
      </c>
    </row>
    <row r="513" spans="14:51">
      <c r="N513" s="156">
        <f t="shared" si="56"/>
        <v>0</v>
      </c>
      <c r="Q513" s="156">
        <f t="shared" si="57"/>
        <v>0</v>
      </c>
      <c r="U513" s="156">
        <f t="shared" si="58"/>
        <v>0</v>
      </c>
      <c r="AG513" s="156">
        <f t="shared" si="59"/>
        <v>0</v>
      </c>
      <c r="AM513" s="156">
        <f t="shared" si="60"/>
        <v>0</v>
      </c>
      <c r="AP513" s="156">
        <f t="shared" si="61"/>
        <v>0</v>
      </c>
      <c r="AV513" s="156">
        <f t="shared" si="62"/>
        <v>0</v>
      </c>
      <c r="AY513" s="156">
        <f t="shared" si="63"/>
        <v>0</v>
      </c>
    </row>
    <row r="514" spans="14:51">
      <c r="N514" s="156">
        <f t="shared" si="56"/>
        <v>0</v>
      </c>
      <c r="Q514" s="156">
        <f t="shared" si="57"/>
        <v>0</v>
      </c>
      <c r="U514" s="156">
        <f t="shared" si="58"/>
        <v>0</v>
      </c>
      <c r="AG514" s="156">
        <f t="shared" si="59"/>
        <v>0</v>
      </c>
      <c r="AM514" s="156">
        <f t="shared" si="60"/>
        <v>0</v>
      </c>
      <c r="AP514" s="156">
        <f t="shared" si="61"/>
        <v>0</v>
      </c>
      <c r="AV514" s="156">
        <f t="shared" si="62"/>
        <v>0</v>
      </c>
      <c r="AY514" s="156">
        <f t="shared" si="63"/>
        <v>0</v>
      </c>
    </row>
    <row r="515" spans="14:51">
      <c r="N515" s="156">
        <f t="shared" si="56"/>
        <v>0</v>
      </c>
      <c r="Q515" s="156">
        <f t="shared" si="57"/>
        <v>0</v>
      </c>
      <c r="U515" s="156">
        <f t="shared" si="58"/>
        <v>0</v>
      </c>
      <c r="AG515" s="156">
        <f t="shared" si="59"/>
        <v>0</v>
      </c>
      <c r="AM515" s="156">
        <f t="shared" si="60"/>
        <v>0</v>
      </c>
      <c r="AP515" s="156">
        <f t="shared" si="61"/>
        <v>0</v>
      </c>
      <c r="AV515" s="156">
        <f t="shared" si="62"/>
        <v>0</v>
      </c>
      <c r="AY515" s="156">
        <f t="shared" si="63"/>
        <v>0</v>
      </c>
    </row>
    <row r="516" spans="14:51">
      <c r="N516" s="156">
        <f t="shared" ref="N516:N579" si="64">SUM(O516:P516)</f>
        <v>0</v>
      </c>
      <c r="Q516" s="156">
        <f t="shared" ref="Q516:Q579" si="65">SUM(R516:S516)</f>
        <v>0</v>
      </c>
      <c r="U516" s="156">
        <f t="shared" ref="U516:U579" si="66">SUM(V516:AB516,AD516:AF516)</f>
        <v>0</v>
      </c>
      <c r="AG516" s="156">
        <f t="shared" ref="AG516:AG579" si="67">SUM(AH516:AI516)</f>
        <v>0</v>
      </c>
      <c r="AM516" s="156">
        <f t="shared" ref="AM516:AM579" si="68">SUM(AN516:AO516)</f>
        <v>0</v>
      </c>
      <c r="AP516" s="156">
        <f t="shared" ref="AP516:AP579" si="69">SUM(AQ516:AR516)</f>
        <v>0</v>
      </c>
      <c r="AV516" s="156">
        <f t="shared" ref="AV516:AV579" si="70">SUM(AW516:AX516)</f>
        <v>0</v>
      </c>
      <c r="AY516" s="156">
        <f t="shared" ref="AY516:AY579" si="71">SUM(AZ516:BA516)</f>
        <v>0</v>
      </c>
    </row>
    <row r="517" spans="14:51">
      <c r="N517" s="156">
        <f t="shared" si="64"/>
        <v>0</v>
      </c>
      <c r="Q517" s="156">
        <f t="shared" si="65"/>
        <v>0</v>
      </c>
      <c r="U517" s="156">
        <f t="shared" si="66"/>
        <v>0</v>
      </c>
      <c r="AG517" s="156">
        <f t="shared" si="67"/>
        <v>0</v>
      </c>
      <c r="AM517" s="156">
        <f t="shared" si="68"/>
        <v>0</v>
      </c>
      <c r="AP517" s="156">
        <f t="shared" si="69"/>
        <v>0</v>
      </c>
      <c r="AV517" s="156">
        <f t="shared" si="70"/>
        <v>0</v>
      </c>
      <c r="AY517" s="156">
        <f t="shared" si="71"/>
        <v>0</v>
      </c>
    </row>
    <row r="518" spans="14:51">
      <c r="N518" s="156">
        <f t="shared" si="64"/>
        <v>0</v>
      </c>
      <c r="Q518" s="156">
        <f t="shared" si="65"/>
        <v>0</v>
      </c>
      <c r="U518" s="156">
        <f t="shared" si="66"/>
        <v>0</v>
      </c>
      <c r="AG518" s="156">
        <f t="shared" si="67"/>
        <v>0</v>
      </c>
      <c r="AM518" s="156">
        <f t="shared" si="68"/>
        <v>0</v>
      </c>
      <c r="AP518" s="156">
        <f t="shared" si="69"/>
        <v>0</v>
      </c>
      <c r="AV518" s="156">
        <f t="shared" si="70"/>
        <v>0</v>
      </c>
      <c r="AY518" s="156">
        <f t="shared" si="71"/>
        <v>0</v>
      </c>
    </row>
    <row r="519" spans="14:51">
      <c r="N519" s="156">
        <f t="shared" si="64"/>
        <v>0</v>
      </c>
      <c r="Q519" s="156">
        <f t="shared" si="65"/>
        <v>0</v>
      </c>
      <c r="U519" s="156">
        <f t="shared" si="66"/>
        <v>0</v>
      </c>
      <c r="AG519" s="156">
        <f t="shared" si="67"/>
        <v>0</v>
      </c>
      <c r="AM519" s="156">
        <f t="shared" si="68"/>
        <v>0</v>
      </c>
      <c r="AP519" s="156">
        <f t="shared" si="69"/>
        <v>0</v>
      </c>
      <c r="AV519" s="156">
        <f t="shared" si="70"/>
        <v>0</v>
      </c>
      <c r="AY519" s="156">
        <f t="shared" si="71"/>
        <v>0</v>
      </c>
    </row>
    <row r="520" spans="14:51">
      <c r="N520" s="156">
        <f t="shared" si="64"/>
        <v>0</v>
      </c>
      <c r="Q520" s="156">
        <f t="shared" si="65"/>
        <v>0</v>
      </c>
      <c r="U520" s="156">
        <f t="shared" si="66"/>
        <v>0</v>
      </c>
      <c r="AG520" s="156">
        <f t="shared" si="67"/>
        <v>0</v>
      </c>
      <c r="AM520" s="156">
        <f t="shared" si="68"/>
        <v>0</v>
      </c>
      <c r="AP520" s="156">
        <f t="shared" si="69"/>
        <v>0</v>
      </c>
      <c r="AV520" s="156">
        <f t="shared" si="70"/>
        <v>0</v>
      </c>
      <c r="AY520" s="156">
        <f t="shared" si="71"/>
        <v>0</v>
      </c>
    </row>
    <row r="521" spans="14:51">
      <c r="N521" s="156">
        <f t="shared" si="64"/>
        <v>0</v>
      </c>
      <c r="Q521" s="156">
        <f t="shared" si="65"/>
        <v>0</v>
      </c>
      <c r="U521" s="156">
        <f t="shared" si="66"/>
        <v>0</v>
      </c>
      <c r="AG521" s="156">
        <f t="shared" si="67"/>
        <v>0</v>
      </c>
      <c r="AM521" s="156">
        <f t="shared" si="68"/>
        <v>0</v>
      </c>
      <c r="AP521" s="156">
        <f t="shared" si="69"/>
        <v>0</v>
      </c>
      <c r="AV521" s="156">
        <f t="shared" si="70"/>
        <v>0</v>
      </c>
      <c r="AY521" s="156">
        <f t="shared" si="71"/>
        <v>0</v>
      </c>
    </row>
    <row r="522" spans="14:51">
      <c r="N522" s="156">
        <f t="shared" si="64"/>
        <v>0</v>
      </c>
      <c r="Q522" s="156">
        <f t="shared" si="65"/>
        <v>0</v>
      </c>
      <c r="U522" s="156">
        <f t="shared" si="66"/>
        <v>0</v>
      </c>
      <c r="AG522" s="156">
        <f t="shared" si="67"/>
        <v>0</v>
      </c>
      <c r="AM522" s="156">
        <f t="shared" si="68"/>
        <v>0</v>
      </c>
      <c r="AP522" s="156">
        <f t="shared" si="69"/>
        <v>0</v>
      </c>
      <c r="AV522" s="156">
        <f t="shared" si="70"/>
        <v>0</v>
      </c>
      <c r="AY522" s="156">
        <f t="shared" si="71"/>
        <v>0</v>
      </c>
    </row>
    <row r="523" spans="14:51">
      <c r="N523" s="156">
        <f t="shared" si="64"/>
        <v>0</v>
      </c>
      <c r="Q523" s="156">
        <f t="shared" si="65"/>
        <v>0</v>
      </c>
      <c r="U523" s="156">
        <f t="shared" si="66"/>
        <v>0</v>
      </c>
      <c r="AG523" s="156">
        <f t="shared" si="67"/>
        <v>0</v>
      </c>
      <c r="AM523" s="156">
        <f t="shared" si="68"/>
        <v>0</v>
      </c>
      <c r="AP523" s="156">
        <f t="shared" si="69"/>
        <v>0</v>
      </c>
      <c r="AV523" s="156">
        <f t="shared" si="70"/>
        <v>0</v>
      </c>
      <c r="AY523" s="156">
        <f t="shared" si="71"/>
        <v>0</v>
      </c>
    </row>
    <row r="524" spans="14:51">
      <c r="N524" s="156">
        <f t="shared" si="64"/>
        <v>0</v>
      </c>
      <c r="Q524" s="156">
        <f t="shared" si="65"/>
        <v>0</v>
      </c>
      <c r="U524" s="156">
        <f t="shared" si="66"/>
        <v>0</v>
      </c>
      <c r="AG524" s="156">
        <f t="shared" si="67"/>
        <v>0</v>
      </c>
      <c r="AM524" s="156">
        <f t="shared" si="68"/>
        <v>0</v>
      </c>
      <c r="AP524" s="156">
        <f t="shared" si="69"/>
        <v>0</v>
      </c>
      <c r="AV524" s="156">
        <f t="shared" si="70"/>
        <v>0</v>
      </c>
      <c r="AY524" s="156">
        <f t="shared" si="71"/>
        <v>0</v>
      </c>
    </row>
    <row r="525" spans="14:51">
      <c r="N525" s="156">
        <f t="shared" si="64"/>
        <v>0</v>
      </c>
      <c r="Q525" s="156">
        <f t="shared" si="65"/>
        <v>0</v>
      </c>
      <c r="U525" s="156">
        <f t="shared" si="66"/>
        <v>0</v>
      </c>
      <c r="AG525" s="156">
        <f t="shared" si="67"/>
        <v>0</v>
      </c>
      <c r="AM525" s="156">
        <f t="shared" si="68"/>
        <v>0</v>
      </c>
      <c r="AP525" s="156">
        <f t="shared" si="69"/>
        <v>0</v>
      </c>
      <c r="AV525" s="156">
        <f t="shared" si="70"/>
        <v>0</v>
      </c>
      <c r="AY525" s="156">
        <f t="shared" si="71"/>
        <v>0</v>
      </c>
    </row>
    <row r="526" spans="14:51">
      <c r="N526" s="156">
        <f t="shared" si="64"/>
        <v>0</v>
      </c>
      <c r="Q526" s="156">
        <f t="shared" si="65"/>
        <v>0</v>
      </c>
      <c r="U526" s="156">
        <f t="shared" si="66"/>
        <v>0</v>
      </c>
      <c r="AG526" s="156">
        <f t="shared" si="67"/>
        <v>0</v>
      </c>
      <c r="AM526" s="156">
        <f t="shared" si="68"/>
        <v>0</v>
      </c>
      <c r="AP526" s="156">
        <f t="shared" si="69"/>
        <v>0</v>
      </c>
      <c r="AV526" s="156">
        <f t="shared" si="70"/>
        <v>0</v>
      </c>
      <c r="AY526" s="156">
        <f t="shared" si="71"/>
        <v>0</v>
      </c>
    </row>
    <row r="527" spans="14:51">
      <c r="N527" s="156">
        <f t="shared" si="64"/>
        <v>0</v>
      </c>
      <c r="Q527" s="156">
        <f t="shared" si="65"/>
        <v>0</v>
      </c>
      <c r="U527" s="156">
        <f t="shared" si="66"/>
        <v>0</v>
      </c>
      <c r="AG527" s="156">
        <f t="shared" si="67"/>
        <v>0</v>
      </c>
      <c r="AM527" s="156">
        <f t="shared" si="68"/>
        <v>0</v>
      </c>
      <c r="AP527" s="156">
        <f t="shared" si="69"/>
        <v>0</v>
      </c>
      <c r="AV527" s="156">
        <f t="shared" si="70"/>
        <v>0</v>
      </c>
      <c r="AY527" s="156">
        <f t="shared" si="71"/>
        <v>0</v>
      </c>
    </row>
    <row r="528" spans="14:51">
      <c r="N528" s="156">
        <f t="shared" si="64"/>
        <v>0</v>
      </c>
      <c r="Q528" s="156">
        <f t="shared" si="65"/>
        <v>0</v>
      </c>
      <c r="U528" s="156">
        <f t="shared" si="66"/>
        <v>0</v>
      </c>
      <c r="AG528" s="156">
        <f t="shared" si="67"/>
        <v>0</v>
      </c>
      <c r="AM528" s="156">
        <f t="shared" si="68"/>
        <v>0</v>
      </c>
      <c r="AP528" s="156">
        <f t="shared" si="69"/>
        <v>0</v>
      </c>
      <c r="AV528" s="156">
        <f t="shared" si="70"/>
        <v>0</v>
      </c>
      <c r="AY528" s="156">
        <f t="shared" si="71"/>
        <v>0</v>
      </c>
    </row>
    <row r="529" spans="14:51">
      <c r="N529" s="156">
        <f t="shared" si="64"/>
        <v>0</v>
      </c>
      <c r="Q529" s="156">
        <f t="shared" si="65"/>
        <v>0</v>
      </c>
      <c r="U529" s="156">
        <f t="shared" si="66"/>
        <v>0</v>
      </c>
      <c r="AG529" s="156">
        <f t="shared" si="67"/>
        <v>0</v>
      </c>
      <c r="AM529" s="156">
        <f t="shared" si="68"/>
        <v>0</v>
      </c>
      <c r="AP529" s="156">
        <f t="shared" si="69"/>
        <v>0</v>
      </c>
      <c r="AV529" s="156">
        <f t="shared" si="70"/>
        <v>0</v>
      </c>
      <c r="AY529" s="156">
        <f t="shared" si="71"/>
        <v>0</v>
      </c>
    </row>
    <row r="530" spans="14:51">
      <c r="N530" s="156">
        <f t="shared" si="64"/>
        <v>0</v>
      </c>
      <c r="Q530" s="156">
        <f t="shared" si="65"/>
        <v>0</v>
      </c>
      <c r="U530" s="156">
        <f t="shared" si="66"/>
        <v>0</v>
      </c>
      <c r="AG530" s="156">
        <f t="shared" si="67"/>
        <v>0</v>
      </c>
      <c r="AM530" s="156">
        <f t="shared" si="68"/>
        <v>0</v>
      </c>
      <c r="AP530" s="156">
        <f t="shared" si="69"/>
        <v>0</v>
      </c>
      <c r="AV530" s="156">
        <f t="shared" si="70"/>
        <v>0</v>
      </c>
      <c r="AY530" s="156">
        <f t="shared" si="71"/>
        <v>0</v>
      </c>
    </row>
    <row r="531" spans="14:51">
      <c r="N531" s="156">
        <f t="shared" si="64"/>
        <v>0</v>
      </c>
      <c r="Q531" s="156">
        <f t="shared" si="65"/>
        <v>0</v>
      </c>
      <c r="U531" s="156">
        <f t="shared" si="66"/>
        <v>0</v>
      </c>
      <c r="AG531" s="156">
        <f t="shared" si="67"/>
        <v>0</v>
      </c>
      <c r="AM531" s="156">
        <f t="shared" si="68"/>
        <v>0</v>
      </c>
      <c r="AP531" s="156">
        <f t="shared" si="69"/>
        <v>0</v>
      </c>
      <c r="AV531" s="156">
        <f t="shared" si="70"/>
        <v>0</v>
      </c>
      <c r="AY531" s="156">
        <f t="shared" si="71"/>
        <v>0</v>
      </c>
    </row>
    <row r="532" spans="14:51">
      <c r="N532" s="156">
        <f t="shared" si="64"/>
        <v>0</v>
      </c>
      <c r="Q532" s="156">
        <f t="shared" si="65"/>
        <v>0</v>
      </c>
      <c r="U532" s="156">
        <f t="shared" si="66"/>
        <v>0</v>
      </c>
      <c r="AG532" s="156">
        <f t="shared" si="67"/>
        <v>0</v>
      </c>
      <c r="AM532" s="156">
        <f t="shared" si="68"/>
        <v>0</v>
      </c>
      <c r="AP532" s="156">
        <f t="shared" si="69"/>
        <v>0</v>
      </c>
      <c r="AV532" s="156">
        <f t="shared" si="70"/>
        <v>0</v>
      </c>
      <c r="AY532" s="156">
        <f t="shared" si="71"/>
        <v>0</v>
      </c>
    </row>
    <row r="533" spans="14:51">
      <c r="N533" s="156">
        <f t="shared" si="64"/>
        <v>0</v>
      </c>
      <c r="Q533" s="156">
        <f t="shared" si="65"/>
        <v>0</v>
      </c>
      <c r="U533" s="156">
        <f t="shared" si="66"/>
        <v>0</v>
      </c>
      <c r="AG533" s="156">
        <f t="shared" si="67"/>
        <v>0</v>
      </c>
      <c r="AM533" s="156">
        <f t="shared" si="68"/>
        <v>0</v>
      </c>
      <c r="AP533" s="156">
        <f t="shared" si="69"/>
        <v>0</v>
      </c>
      <c r="AV533" s="156">
        <f t="shared" si="70"/>
        <v>0</v>
      </c>
      <c r="AY533" s="156">
        <f t="shared" si="71"/>
        <v>0</v>
      </c>
    </row>
    <row r="534" spans="14:51">
      <c r="N534" s="156">
        <f t="shared" si="64"/>
        <v>0</v>
      </c>
      <c r="Q534" s="156">
        <f t="shared" si="65"/>
        <v>0</v>
      </c>
      <c r="U534" s="156">
        <f t="shared" si="66"/>
        <v>0</v>
      </c>
      <c r="AG534" s="156">
        <f t="shared" si="67"/>
        <v>0</v>
      </c>
      <c r="AM534" s="156">
        <f t="shared" si="68"/>
        <v>0</v>
      </c>
      <c r="AP534" s="156">
        <f t="shared" si="69"/>
        <v>0</v>
      </c>
      <c r="AV534" s="156">
        <f t="shared" si="70"/>
        <v>0</v>
      </c>
      <c r="AY534" s="156">
        <f t="shared" si="71"/>
        <v>0</v>
      </c>
    </row>
    <row r="535" spans="14:51">
      <c r="N535" s="156">
        <f t="shared" si="64"/>
        <v>0</v>
      </c>
      <c r="Q535" s="156">
        <f t="shared" si="65"/>
        <v>0</v>
      </c>
      <c r="U535" s="156">
        <f t="shared" si="66"/>
        <v>0</v>
      </c>
      <c r="AG535" s="156">
        <f t="shared" si="67"/>
        <v>0</v>
      </c>
      <c r="AM535" s="156">
        <f t="shared" si="68"/>
        <v>0</v>
      </c>
      <c r="AP535" s="156">
        <f t="shared" si="69"/>
        <v>0</v>
      </c>
      <c r="AV535" s="156">
        <f t="shared" si="70"/>
        <v>0</v>
      </c>
      <c r="AY535" s="156">
        <f t="shared" si="71"/>
        <v>0</v>
      </c>
    </row>
    <row r="536" spans="14:51">
      <c r="N536" s="156">
        <f t="shared" si="64"/>
        <v>0</v>
      </c>
      <c r="Q536" s="156">
        <f t="shared" si="65"/>
        <v>0</v>
      </c>
      <c r="U536" s="156">
        <f t="shared" si="66"/>
        <v>0</v>
      </c>
      <c r="AG536" s="156">
        <f t="shared" si="67"/>
        <v>0</v>
      </c>
      <c r="AM536" s="156">
        <f t="shared" si="68"/>
        <v>0</v>
      </c>
      <c r="AP536" s="156">
        <f t="shared" si="69"/>
        <v>0</v>
      </c>
      <c r="AV536" s="156">
        <f t="shared" si="70"/>
        <v>0</v>
      </c>
      <c r="AY536" s="156">
        <f t="shared" si="71"/>
        <v>0</v>
      </c>
    </row>
    <row r="537" spans="14:51">
      <c r="N537" s="156">
        <f t="shared" si="64"/>
        <v>0</v>
      </c>
      <c r="Q537" s="156">
        <f t="shared" si="65"/>
        <v>0</v>
      </c>
      <c r="U537" s="156">
        <f t="shared" si="66"/>
        <v>0</v>
      </c>
      <c r="AG537" s="156">
        <f t="shared" si="67"/>
        <v>0</v>
      </c>
      <c r="AM537" s="156">
        <f t="shared" si="68"/>
        <v>0</v>
      </c>
      <c r="AP537" s="156">
        <f t="shared" si="69"/>
        <v>0</v>
      </c>
      <c r="AV537" s="156">
        <f t="shared" si="70"/>
        <v>0</v>
      </c>
      <c r="AY537" s="156">
        <f t="shared" si="71"/>
        <v>0</v>
      </c>
    </row>
    <row r="538" spans="14:51">
      <c r="N538" s="156">
        <f t="shared" si="64"/>
        <v>0</v>
      </c>
      <c r="Q538" s="156">
        <f t="shared" si="65"/>
        <v>0</v>
      </c>
      <c r="U538" s="156">
        <f t="shared" si="66"/>
        <v>0</v>
      </c>
      <c r="AG538" s="156">
        <f t="shared" si="67"/>
        <v>0</v>
      </c>
      <c r="AM538" s="156">
        <f t="shared" si="68"/>
        <v>0</v>
      </c>
      <c r="AP538" s="156">
        <f t="shared" si="69"/>
        <v>0</v>
      </c>
      <c r="AV538" s="156">
        <f t="shared" si="70"/>
        <v>0</v>
      </c>
      <c r="AY538" s="156">
        <f t="shared" si="71"/>
        <v>0</v>
      </c>
    </row>
    <row r="539" spans="14:51">
      <c r="N539" s="156">
        <f t="shared" si="64"/>
        <v>0</v>
      </c>
      <c r="Q539" s="156">
        <f t="shared" si="65"/>
        <v>0</v>
      </c>
      <c r="U539" s="156">
        <f t="shared" si="66"/>
        <v>0</v>
      </c>
      <c r="AG539" s="156">
        <f t="shared" si="67"/>
        <v>0</v>
      </c>
      <c r="AM539" s="156">
        <f t="shared" si="68"/>
        <v>0</v>
      </c>
      <c r="AP539" s="156">
        <f t="shared" si="69"/>
        <v>0</v>
      </c>
      <c r="AV539" s="156">
        <f t="shared" si="70"/>
        <v>0</v>
      </c>
      <c r="AY539" s="156">
        <f t="shared" si="71"/>
        <v>0</v>
      </c>
    </row>
    <row r="540" spans="14:51">
      <c r="N540" s="156">
        <f t="shared" si="64"/>
        <v>0</v>
      </c>
      <c r="Q540" s="156">
        <f t="shared" si="65"/>
        <v>0</v>
      </c>
      <c r="U540" s="156">
        <f t="shared" si="66"/>
        <v>0</v>
      </c>
      <c r="AG540" s="156">
        <f t="shared" si="67"/>
        <v>0</v>
      </c>
      <c r="AM540" s="156">
        <f t="shared" si="68"/>
        <v>0</v>
      </c>
      <c r="AP540" s="156">
        <f t="shared" si="69"/>
        <v>0</v>
      </c>
      <c r="AV540" s="156">
        <f t="shared" si="70"/>
        <v>0</v>
      </c>
      <c r="AY540" s="156">
        <f t="shared" si="71"/>
        <v>0</v>
      </c>
    </row>
    <row r="541" spans="14:51">
      <c r="N541" s="156">
        <f t="shared" si="64"/>
        <v>0</v>
      </c>
      <c r="Q541" s="156">
        <f t="shared" si="65"/>
        <v>0</v>
      </c>
      <c r="U541" s="156">
        <f t="shared" si="66"/>
        <v>0</v>
      </c>
      <c r="AG541" s="156">
        <f t="shared" si="67"/>
        <v>0</v>
      </c>
      <c r="AM541" s="156">
        <f t="shared" si="68"/>
        <v>0</v>
      </c>
      <c r="AP541" s="156">
        <f t="shared" si="69"/>
        <v>0</v>
      </c>
      <c r="AV541" s="156">
        <f t="shared" si="70"/>
        <v>0</v>
      </c>
      <c r="AY541" s="156">
        <f t="shared" si="71"/>
        <v>0</v>
      </c>
    </row>
    <row r="542" spans="14:51">
      <c r="N542" s="156">
        <f t="shared" si="64"/>
        <v>0</v>
      </c>
      <c r="Q542" s="156">
        <f t="shared" si="65"/>
        <v>0</v>
      </c>
      <c r="U542" s="156">
        <f t="shared" si="66"/>
        <v>0</v>
      </c>
      <c r="AG542" s="156">
        <f t="shared" si="67"/>
        <v>0</v>
      </c>
      <c r="AM542" s="156">
        <f t="shared" si="68"/>
        <v>0</v>
      </c>
      <c r="AP542" s="156">
        <f t="shared" si="69"/>
        <v>0</v>
      </c>
      <c r="AV542" s="156">
        <f t="shared" si="70"/>
        <v>0</v>
      </c>
      <c r="AY542" s="156">
        <f t="shared" si="71"/>
        <v>0</v>
      </c>
    </row>
    <row r="543" spans="14:51">
      <c r="N543" s="156">
        <f t="shared" si="64"/>
        <v>0</v>
      </c>
      <c r="Q543" s="156">
        <f t="shared" si="65"/>
        <v>0</v>
      </c>
      <c r="U543" s="156">
        <f t="shared" si="66"/>
        <v>0</v>
      </c>
      <c r="AG543" s="156">
        <f t="shared" si="67"/>
        <v>0</v>
      </c>
      <c r="AM543" s="156">
        <f t="shared" si="68"/>
        <v>0</v>
      </c>
      <c r="AP543" s="156">
        <f t="shared" si="69"/>
        <v>0</v>
      </c>
      <c r="AV543" s="156">
        <f t="shared" si="70"/>
        <v>0</v>
      </c>
      <c r="AY543" s="156">
        <f t="shared" si="71"/>
        <v>0</v>
      </c>
    </row>
    <row r="544" spans="14:51">
      <c r="N544" s="156">
        <f t="shared" si="64"/>
        <v>0</v>
      </c>
      <c r="Q544" s="156">
        <f t="shared" si="65"/>
        <v>0</v>
      </c>
      <c r="U544" s="156">
        <f t="shared" si="66"/>
        <v>0</v>
      </c>
      <c r="AG544" s="156">
        <f t="shared" si="67"/>
        <v>0</v>
      </c>
      <c r="AM544" s="156">
        <f t="shared" si="68"/>
        <v>0</v>
      </c>
      <c r="AP544" s="156">
        <f t="shared" si="69"/>
        <v>0</v>
      </c>
      <c r="AV544" s="156">
        <f t="shared" si="70"/>
        <v>0</v>
      </c>
      <c r="AY544" s="156">
        <f t="shared" si="71"/>
        <v>0</v>
      </c>
    </row>
    <row r="545" spans="14:51">
      <c r="N545" s="156">
        <f t="shared" si="64"/>
        <v>0</v>
      </c>
      <c r="Q545" s="156">
        <f t="shared" si="65"/>
        <v>0</v>
      </c>
      <c r="U545" s="156">
        <f t="shared" si="66"/>
        <v>0</v>
      </c>
      <c r="AG545" s="156">
        <f t="shared" si="67"/>
        <v>0</v>
      </c>
      <c r="AM545" s="156">
        <f t="shared" si="68"/>
        <v>0</v>
      </c>
      <c r="AP545" s="156">
        <f t="shared" si="69"/>
        <v>0</v>
      </c>
      <c r="AV545" s="156">
        <f t="shared" si="70"/>
        <v>0</v>
      </c>
      <c r="AY545" s="156">
        <f t="shared" si="71"/>
        <v>0</v>
      </c>
    </row>
    <row r="546" spans="14:51">
      <c r="N546" s="156">
        <f t="shared" si="64"/>
        <v>0</v>
      </c>
      <c r="Q546" s="156">
        <f t="shared" si="65"/>
        <v>0</v>
      </c>
      <c r="U546" s="156">
        <f t="shared" si="66"/>
        <v>0</v>
      </c>
      <c r="AG546" s="156">
        <f t="shared" si="67"/>
        <v>0</v>
      </c>
      <c r="AM546" s="156">
        <f t="shared" si="68"/>
        <v>0</v>
      </c>
      <c r="AP546" s="156">
        <f t="shared" si="69"/>
        <v>0</v>
      </c>
      <c r="AV546" s="156">
        <f t="shared" si="70"/>
        <v>0</v>
      </c>
      <c r="AY546" s="156">
        <f t="shared" si="71"/>
        <v>0</v>
      </c>
    </row>
    <row r="547" spans="14:51">
      <c r="N547" s="156">
        <f t="shared" si="64"/>
        <v>0</v>
      </c>
      <c r="Q547" s="156">
        <f t="shared" si="65"/>
        <v>0</v>
      </c>
      <c r="U547" s="156">
        <f t="shared" si="66"/>
        <v>0</v>
      </c>
      <c r="AG547" s="156">
        <f t="shared" si="67"/>
        <v>0</v>
      </c>
      <c r="AM547" s="156">
        <f t="shared" si="68"/>
        <v>0</v>
      </c>
      <c r="AP547" s="156">
        <f t="shared" si="69"/>
        <v>0</v>
      </c>
      <c r="AV547" s="156">
        <f t="shared" si="70"/>
        <v>0</v>
      </c>
      <c r="AY547" s="156">
        <f t="shared" si="71"/>
        <v>0</v>
      </c>
    </row>
    <row r="548" spans="14:51">
      <c r="N548" s="156">
        <f t="shared" si="64"/>
        <v>0</v>
      </c>
      <c r="Q548" s="156">
        <f t="shared" si="65"/>
        <v>0</v>
      </c>
      <c r="U548" s="156">
        <f t="shared" si="66"/>
        <v>0</v>
      </c>
      <c r="AG548" s="156">
        <f t="shared" si="67"/>
        <v>0</v>
      </c>
      <c r="AM548" s="156">
        <f t="shared" si="68"/>
        <v>0</v>
      </c>
      <c r="AP548" s="156">
        <f t="shared" si="69"/>
        <v>0</v>
      </c>
      <c r="AV548" s="156">
        <f t="shared" si="70"/>
        <v>0</v>
      </c>
      <c r="AY548" s="156">
        <f t="shared" si="71"/>
        <v>0</v>
      </c>
    </row>
    <row r="549" spans="14:51">
      <c r="N549" s="156">
        <f t="shared" si="64"/>
        <v>0</v>
      </c>
      <c r="Q549" s="156">
        <f t="shared" si="65"/>
        <v>0</v>
      </c>
      <c r="U549" s="156">
        <f t="shared" si="66"/>
        <v>0</v>
      </c>
      <c r="AG549" s="156">
        <f t="shared" si="67"/>
        <v>0</v>
      </c>
      <c r="AM549" s="156">
        <f t="shared" si="68"/>
        <v>0</v>
      </c>
      <c r="AP549" s="156">
        <f t="shared" si="69"/>
        <v>0</v>
      </c>
      <c r="AV549" s="156">
        <f t="shared" si="70"/>
        <v>0</v>
      </c>
      <c r="AY549" s="156">
        <f t="shared" si="71"/>
        <v>0</v>
      </c>
    </row>
    <row r="550" spans="14:51">
      <c r="N550" s="156">
        <f t="shared" si="64"/>
        <v>0</v>
      </c>
      <c r="Q550" s="156">
        <f t="shared" si="65"/>
        <v>0</v>
      </c>
      <c r="U550" s="156">
        <f t="shared" si="66"/>
        <v>0</v>
      </c>
      <c r="AG550" s="156">
        <f t="shared" si="67"/>
        <v>0</v>
      </c>
      <c r="AM550" s="156">
        <f t="shared" si="68"/>
        <v>0</v>
      </c>
      <c r="AP550" s="156">
        <f t="shared" si="69"/>
        <v>0</v>
      </c>
      <c r="AV550" s="156">
        <f t="shared" si="70"/>
        <v>0</v>
      </c>
      <c r="AY550" s="156">
        <f t="shared" si="71"/>
        <v>0</v>
      </c>
    </row>
    <row r="551" spans="14:51">
      <c r="N551" s="156">
        <f t="shared" si="64"/>
        <v>0</v>
      </c>
      <c r="Q551" s="156">
        <f t="shared" si="65"/>
        <v>0</v>
      </c>
      <c r="U551" s="156">
        <f t="shared" si="66"/>
        <v>0</v>
      </c>
      <c r="AG551" s="156">
        <f t="shared" si="67"/>
        <v>0</v>
      </c>
      <c r="AM551" s="156">
        <f t="shared" si="68"/>
        <v>0</v>
      </c>
      <c r="AP551" s="156">
        <f t="shared" si="69"/>
        <v>0</v>
      </c>
      <c r="AV551" s="156">
        <f t="shared" si="70"/>
        <v>0</v>
      </c>
      <c r="AY551" s="156">
        <f t="shared" si="71"/>
        <v>0</v>
      </c>
    </row>
    <row r="552" spans="14:51">
      <c r="N552" s="156">
        <f t="shared" si="64"/>
        <v>0</v>
      </c>
      <c r="Q552" s="156">
        <f t="shared" si="65"/>
        <v>0</v>
      </c>
      <c r="U552" s="156">
        <f t="shared" si="66"/>
        <v>0</v>
      </c>
      <c r="AG552" s="156">
        <f t="shared" si="67"/>
        <v>0</v>
      </c>
      <c r="AM552" s="156">
        <f t="shared" si="68"/>
        <v>0</v>
      </c>
      <c r="AP552" s="156">
        <f t="shared" si="69"/>
        <v>0</v>
      </c>
      <c r="AV552" s="156">
        <f t="shared" si="70"/>
        <v>0</v>
      </c>
      <c r="AY552" s="156">
        <f t="shared" si="71"/>
        <v>0</v>
      </c>
    </row>
    <row r="553" spans="14:51">
      <c r="N553" s="156">
        <f t="shared" si="64"/>
        <v>0</v>
      </c>
      <c r="Q553" s="156">
        <f t="shared" si="65"/>
        <v>0</v>
      </c>
      <c r="U553" s="156">
        <f t="shared" si="66"/>
        <v>0</v>
      </c>
      <c r="AG553" s="156">
        <f t="shared" si="67"/>
        <v>0</v>
      </c>
      <c r="AM553" s="156">
        <f t="shared" si="68"/>
        <v>0</v>
      </c>
      <c r="AP553" s="156">
        <f t="shared" si="69"/>
        <v>0</v>
      </c>
      <c r="AV553" s="156">
        <f t="shared" si="70"/>
        <v>0</v>
      </c>
      <c r="AY553" s="156">
        <f t="shared" si="71"/>
        <v>0</v>
      </c>
    </row>
    <row r="554" spans="14:51">
      <c r="N554" s="156">
        <f t="shared" si="64"/>
        <v>0</v>
      </c>
      <c r="Q554" s="156">
        <f t="shared" si="65"/>
        <v>0</v>
      </c>
      <c r="U554" s="156">
        <f t="shared" si="66"/>
        <v>0</v>
      </c>
      <c r="AG554" s="156">
        <f t="shared" si="67"/>
        <v>0</v>
      </c>
      <c r="AM554" s="156">
        <f t="shared" si="68"/>
        <v>0</v>
      </c>
      <c r="AP554" s="156">
        <f t="shared" si="69"/>
        <v>0</v>
      </c>
      <c r="AV554" s="156">
        <f t="shared" si="70"/>
        <v>0</v>
      </c>
      <c r="AY554" s="156">
        <f t="shared" si="71"/>
        <v>0</v>
      </c>
    </row>
    <row r="555" spans="14:51">
      <c r="N555" s="156">
        <f t="shared" si="64"/>
        <v>0</v>
      </c>
      <c r="Q555" s="156">
        <f t="shared" si="65"/>
        <v>0</v>
      </c>
      <c r="U555" s="156">
        <f t="shared" si="66"/>
        <v>0</v>
      </c>
      <c r="AG555" s="156">
        <f t="shared" si="67"/>
        <v>0</v>
      </c>
      <c r="AM555" s="156">
        <f t="shared" si="68"/>
        <v>0</v>
      </c>
      <c r="AP555" s="156">
        <f t="shared" si="69"/>
        <v>0</v>
      </c>
      <c r="AV555" s="156">
        <f t="shared" si="70"/>
        <v>0</v>
      </c>
      <c r="AY555" s="156">
        <f t="shared" si="71"/>
        <v>0</v>
      </c>
    </row>
    <row r="556" spans="14:51">
      <c r="N556" s="156">
        <f t="shared" si="64"/>
        <v>0</v>
      </c>
      <c r="Q556" s="156">
        <f t="shared" si="65"/>
        <v>0</v>
      </c>
      <c r="U556" s="156">
        <f t="shared" si="66"/>
        <v>0</v>
      </c>
      <c r="AG556" s="156">
        <f t="shared" si="67"/>
        <v>0</v>
      </c>
      <c r="AM556" s="156">
        <f t="shared" si="68"/>
        <v>0</v>
      </c>
      <c r="AP556" s="156">
        <f t="shared" si="69"/>
        <v>0</v>
      </c>
      <c r="AV556" s="156">
        <f t="shared" si="70"/>
        <v>0</v>
      </c>
      <c r="AY556" s="156">
        <f t="shared" si="71"/>
        <v>0</v>
      </c>
    </row>
    <row r="557" spans="14:51">
      <c r="N557" s="156">
        <f t="shared" si="64"/>
        <v>0</v>
      </c>
      <c r="Q557" s="156">
        <f t="shared" si="65"/>
        <v>0</v>
      </c>
      <c r="U557" s="156">
        <f t="shared" si="66"/>
        <v>0</v>
      </c>
      <c r="AG557" s="156">
        <f t="shared" si="67"/>
        <v>0</v>
      </c>
      <c r="AM557" s="156">
        <f t="shared" si="68"/>
        <v>0</v>
      </c>
      <c r="AP557" s="156">
        <f t="shared" si="69"/>
        <v>0</v>
      </c>
      <c r="AV557" s="156">
        <f t="shared" si="70"/>
        <v>0</v>
      </c>
      <c r="AY557" s="156">
        <f t="shared" si="71"/>
        <v>0</v>
      </c>
    </row>
    <row r="558" spans="14:51">
      <c r="N558" s="156">
        <f t="shared" si="64"/>
        <v>0</v>
      </c>
      <c r="Q558" s="156">
        <f t="shared" si="65"/>
        <v>0</v>
      </c>
      <c r="U558" s="156">
        <f t="shared" si="66"/>
        <v>0</v>
      </c>
      <c r="AG558" s="156">
        <f t="shared" si="67"/>
        <v>0</v>
      </c>
      <c r="AM558" s="156">
        <f t="shared" si="68"/>
        <v>0</v>
      </c>
      <c r="AP558" s="156">
        <f t="shared" si="69"/>
        <v>0</v>
      </c>
      <c r="AV558" s="156">
        <f t="shared" si="70"/>
        <v>0</v>
      </c>
      <c r="AY558" s="156">
        <f t="shared" si="71"/>
        <v>0</v>
      </c>
    </row>
    <row r="559" spans="14:51">
      <c r="N559" s="156">
        <f t="shared" si="64"/>
        <v>0</v>
      </c>
      <c r="Q559" s="156">
        <f t="shared" si="65"/>
        <v>0</v>
      </c>
      <c r="U559" s="156">
        <f t="shared" si="66"/>
        <v>0</v>
      </c>
      <c r="AG559" s="156">
        <f t="shared" si="67"/>
        <v>0</v>
      </c>
      <c r="AM559" s="156">
        <f t="shared" si="68"/>
        <v>0</v>
      </c>
      <c r="AP559" s="156">
        <f t="shared" si="69"/>
        <v>0</v>
      </c>
      <c r="AV559" s="156">
        <f t="shared" si="70"/>
        <v>0</v>
      </c>
      <c r="AY559" s="156">
        <f t="shared" si="71"/>
        <v>0</v>
      </c>
    </row>
    <row r="560" spans="14:51">
      <c r="N560" s="156">
        <f t="shared" si="64"/>
        <v>0</v>
      </c>
      <c r="Q560" s="156">
        <f t="shared" si="65"/>
        <v>0</v>
      </c>
      <c r="U560" s="156">
        <f t="shared" si="66"/>
        <v>0</v>
      </c>
      <c r="AG560" s="156">
        <f t="shared" si="67"/>
        <v>0</v>
      </c>
      <c r="AM560" s="156">
        <f t="shared" si="68"/>
        <v>0</v>
      </c>
      <c r="AP560" s="156">
        <f t="shared" si="69"/>
        <v>0</v>
      </c>
      <c r="AV560" s="156">
        <f t="shared" si="70"/>
        <v>0</v>
      </c>
      <c r="AY560" s="156">
        <f t="shared" si="71"/>
        <v>0</v>
      </c>
    </row>
    <row r="561" spans="14:51">
      <c r="N561" s="156">
        <f t="shared" si="64"/>
        <v>0</v>
      </c>
      <c r="Q561" s="156">
        <f t="shared" si="65"/>
        <v>0</v>
      </c>
      <c r="U561" s="156">
        <f t="shared" si="66"/>
        <v>0</v>
      </c>
      <c r="AG561" s="156">
        <f t="shared" si="67"/>
        <v>0</v>
      </c>
      <c r="AM561" s="156">
        <f t="shared" si="68"/>
        <v>0</v>
      </c>
      <c r="AP561" s="156">
        <f t="shared" si="69"/>
        <v>0</v>
      </c>
      <c r="AV561" s="156">
        <f t="shared" si="70"/>
        <v>0</v>
      </c>
      <c r="AY561" s="156">
        <f t="shared" si="71"/>
        <v>0</v>
      </c>
    </row>
    <row r="562" spans="14:51">
      <c r="N562" s="156">
        <f t="shared" si="64"/>
        <v>0</v>
      </c>
      <c r="Q562" s="156">
        <f t="shared" si="65"/>
        <v>0</v>
      </c>
      <c r="U562" s="156">
        <f t="shared" si="66"/>
        <v>0</v>
      </c>
      <c r="AG562" s="156">
        <f t="shared" si="67"/>
        <v>0</v>
      </c>
      <c r="AM562" s="156">
        <f t="shared" si="68"/>
        <v>0</v>
      </c>
      <c r="AP562" s="156">
        <f t="shared" si="69"/>
        <v>0</v>
      </c>
      <c r="AV562" s="156">
        <f t="shared" si="70"/>
        <v>0</v>
      </c>
      <c r="AY562" s="156">
        <f t="shared" si="71"/>
        <v>0</v>
      </c>
    </row>
    <row r="563" spans="14:51">
      <c r="N563" s="156">
        <f t="shared" si="64"/>
        <v>0</v>
      </c>
      <c r="Q563" s="156">
        <f t="shared" si="65"/>
        <v>0</v>
      </c>
      <c r="U563" s="156">
        <f t="shared" si="66"/>
        <v>0</v>
      </c>
      <c r="AG563" s="156">
        <f t="shared" si="67"/>
        <v>0</v>
      </c>
      <c r="AM563" s="156">
        <f t="shared" si="68"/>
        <v>0</v>
      </c>
      <c r="AP563" s="156">
        <f t="shared" si="69"/>
        <v>0</v>
      </c>
      <c r="AV563" s="156">
        <f t="shared" si="70"/>
        <v>0</v>
      </c>
      <c r="AY563" s="156">
        <f t="shared" si="71"/>
        <v>0</v>
      </c>
    </row>
    <row r="564" spans="14:51">
      <c r="N564" s="156">
        <f t="shared" si="64"/>
        <v>0</v>
      </c>
      <c r="Q564" s="156">
        <f t="shared" si="65"/>
        <v>0</v>
      </c>
      <c r="U564" s="156">
        <f t="shared" si="66"/>
        <v>0</v>
      </c>
      <c r="AG564" s="156">
        <f t="shared" si="67"/>
        <v>0</v>
      </c>
      <c r="AM564" s="156">
        <f t="shared" si="68"/>
        <v>0</v>
      </c>
      <c r="AP564" s="156">
        <f t="shared" si="69"/>
        <v>0</v>
      </c>
      <c r="AV564" s="156">
        <f t="shared" si="70"/>
        <v>0</v>
      </c>
      <c r="AY564" s="156">
        <f t="shared" si="71"/>
        <v>0</v>
      </c>
    </row>
    <row r="565" spans="14:51">
      <c r="N565" s="156">
        <f t="shared" si="64"/>
        <v>0</v>
      </c>
      <c r="Q565" s="156">
        <f t="shared" si="65"/>
        <v>0</v>
      </c>
      <c r="U565" s="156">
        <f t="shared" si="66"/>
        <v>0</v>
      </c>
      <c r="AG565" s="156">
        <f t="shared" si="67"/>
        <v>0</v>
      </c>
      <c r="AM565" s="156">
        <f t="shared" si="68"/>
        <v>0</v>
      </c>
      <c r="AP565" s="156">
        <f t="shared" si="69"/>
        <v>0</v>
      </c>
      <c r="AV565" s="156">
        <f t="shared" si="70"/>
        <v>0</v>
      </c>
      <c r="AY565" s="156">
        <f t="shared" si="71"/>
        <v>0</v>
      </c>
    </row>
    <row r="566" spans="14:51">
      <c r="N566" s="156">
        <f t="shared" si="64"/>
        <v>0</v>
      </c>
      <c r="Q566" s="156">
        <f t="shared" si="65"/>
        <v>0</v>
      </c>
      <c r="U566" s="156">
        <f t="shared" si="66"/>
        <v>0</v>
      </c>
      <c r="AG566" s="156">
        <f t="shared" si="67"/>
        <v>0</v>
      </c>
      <c r="AM566" s="156">
        <f t="shared" si="68"/>
        <v>0</v>
      </c>
      <c r="AP566" s="156">
        <f t="shared" si="69"/>
        <v>0</v>
      </c>
      <c r="AV566" s="156">
        <f t="shared" si="70"/>
        <v>0</v>
      </c>
      <c r="AY566" s="156">
        <f t="shared" si="71"/>
        <v>0</v>
      </c>
    </row>
    <row r="567" spans="14:51">
      <c r="N567" s="156">
        <f t="shared" si="64"/>
        <v>0</v>
      </c>
      <c r="Q567" s="156">
        <f t="shared" si="65"/>
        <v>0</v>
      </c>
      <c r="U567" s="156">
        <f t="shared" si="66"/>
        <v>0</v>
      </c>
      <c r="AG567" s="156">
        <f t="shared" si="67"/>
        <v>0</v>
      </c>
      <c r="AM567" s="156">
        <f t="shared" si="68"/>
        <v>0</v>
      </c>
      <c r="AP567" s="156">
        <f t="shared" si="69"/>
        <v>0</v>
      </c>
      <c r="AV567" s="156">
        <f t="shared" si="70"/>
        <v>0</v>
      </c>
      <c r="AY567" s="156">
        <f t="shared" si="71"/>
        <v>0</v>
      </c>
    </row>
    <row r="568" spans="14:51">
      <c r="N568" s="156">
        <f t="shared" si="64"/>
        <v>0</v>
      </c>
      <c r="Q568" s="156">
        <f t="shared" si="65"/>
        <v>0</v>
      </c>
      <c r="U568" s="156">
        <f t="shared" si="66"/>
        <v>0</v>
      </c>
      <c r="AG568" s="156">
        <f t="shared" si="67"/>
        <v>0</v>
      </c>
      <c r="AM568" s="156">
        <f t="shared" si="68"/>
        <v>0</v>
      </c>
      <c r="AP568" s="156">
        <f t="shared" si="69"/>
        <v>0</v>
      </c>
      <c r="AV568" s="156">
        <f t="shared" si="70"/>
        <v>0</v>
      </c>
      <c r="AY568" s="156">
        <f t="shared" si="71"/>
        <v>0</v>
      </c>
    </row>
    <row r="569" spans="14:51">
      <c r="N569" s="156">
        <f t="shared" si="64"/>
        <v>0</v>
      </c>
      <c r="Q569" s="156">
        <f t="shared" si="65"/>
        <v>0</v>
      </c>
      <c r="U569" s="156">
        <f t="shared" si="66"/>
        <v>0</v>
      </c>
      <c r="AG569" s="156">
        <f t="shared" si="67"/>
        <v>0</v>
      </c>
      <c r="AM569" s="156">
        <f t="shared" si="68"/>
        <v>0</v>
      </c>
      <c r="AP569" s="156">
        <f t="shared" si="69"/>
        <v>0</v>
      </c>
      <c r="AV569" s="156">
        <f t="shared" si="70"/>
        <v>0</v>
      </c>
      <c r="AY569" s="156">
        <f t="shared" si="71"/>
        <v>0</v>
      </c>
    </row>
    <row r="570" spans="14:51">
      <c r="N570" s="156">
        <f t="shared" si="64"/>
        <v>0</v>
      </c>
      <c r="Q570" s="156">
        <f t="shared" si="65"/>
        <v>0</v>
      </c>
      <c r="U570" s="156">
        <f t="shared" si="66"/>
        <v>0</v>
      </c>
      <c r="AG570" s="156">
        <f t="shared" si="67"/>
        <v>0</v>
      </c>
      <c r="AM570" s="156">
        <f t="shared" si="68"/>
        <v>0</v>
      </c>
      <c r="AP570" s="156">
        <f t="shared" si="69"/>
        <v>0</v>
      </c>
      <c r="AV570" s="156">
        <f t="shared" si="70"/>
        <v>0</v>
      </c>
      <c r="AY570" s="156">
        <f t="shared" si="71"/>
        <v>0</v>
      </c>
    </row>
    <row r="571" spans="14:51">
      <c r="N571" s="156">
        <f t="shared" si="64"/>
        <v>0</v>
      </c>
      <c r="Q571" s="156">
        <f t="shared" si="65"/>
        <v>0</v>
      </c>
      <c r="U571" s="156">
        <f t="shared" si="66"/>
        <v>0</v>
      </c>
      <c r="AG571" s="156">
        <f t="shared" si="67"/>
        <v>0</v>
      </c>
      <c r="AM571" s="156">
        <f t="shared" si="68"/>
        <v>0</v>
      </c>
      <c r="AP571" s="156">
        <f t="shared" si="69"/>
        <v>0</v>
      </c>
      <c r="AV571" s="156">
        <f t="shared" si="70"/>
        <v>0</v>
      </c>
      <c r="AY571" s="156">
        <f t="shared" si="71"/>
        <v>0</v>
      </c>
    </row>
    <row r="572" spans="14:51">
      <c r="N572" s="156">
        <f t="shared" si="64"/>
        <v>0</v>
      </c>
      <c r="Q572" s="156">
        <f t="shared" si="65"/>
        <v>0</v>
      </c>
      <c r="U572" s="156">
        <f t="shared" si="66"/>
        <v>0</v>
      </c>
      <c r="AG572" s="156">
        <f t="shared" si="67"/>
        <v>0</v>
      </c>
      <c r="AM572" s="156">
        <f t="shared" si="68"/>
        <v>0</v>
      </c>
      <c r="AP572" s="156">
        <f t="shared" si="69"/>
        <v>0</v>
      </c>
      <c r="AV572" s="156">
        <f t="shared" si="70"/>
        <v>0</v>
      </c>
      <c r="AY572" s="156">
        <f t="shared" si="71"/>
        <v>0</v>
      </c>
    </row>
    <row r="573" spans="14:51">
      <c r="N573" s="156">
        <f t="shared" si="64"/>
        <v>0</v>
      </c>
      <c r="Q573" s="156">
        <f t="shared" si="65"/>
        <v>0</v>
      </c>
      <c r="U573" s="156">
        <f t="shared" si="66"/>
        <v>0</v>
      </c>
      <c r="AG573" s="156">
        <f t="shared" si="67"/>
        <v>0</v>
      </c>
      <c r="AM573" s="156">
        <f t="shared" si="68"/>
        <v>0</v>
      </c>
      <c r="AP573" s="156">
        <f t="shared" si="69"/>
        <v>0</v>
      </c>
      <c r="AV573" s="156">
        <f t="shared" si="70"/>
        <v>0</v>
      </c>
      <c r="AY573" s="156">
        <f t="shared" si="71"/>
        <v>0</v>
      </c>
    </row>
    <row r="574" spans="14:51">
      <c r="N574" s="156">
        <f t="shared" si="64"/>
        <v>0</v>
      </c>
      <c r="Q574" s="156">
        <f t="shared" si="65"/>
        <v>0</v>
      </c>
      <c r="U574" s="156">
        <f t="shared" si="66"/>
        <v>0</v>
      </c>
      <c r="AG574" s="156">
        <f t="shared" si="67"/>
        <v>0</v>
      </c>
      <c r="AM574" s="156">
        <f t="shared" si="68"/>
        <v>0</v>
      </c>
      <c r="AP574" s="156">
        <f t="shared" si="69"/>
        <v>0</v>
      </c>
      <c r="AV574" s="156">
        <f t="shared" si="70"/>
        <v>0</v>
      </c>
      <c r="AY574" s="156">
        <f t="shared" si="71"/>
        <v>0</v>
      </c>
    </row>
    <row r="575" spans="14:51">
      <c r="N575" s="156">
        <f t="shared" si="64"/>
        <v>0</v>
      </c>
      <c r="Q575" s="156">
        <f t="shared" si="65"/>
        <v>0</v>
      </c>
      <c r="U575" s="156">
        <f t="shared" si="66"/>
        <v>0</v>
      </c>
      <c r="AG575" s="156">
        <f t="shared" si="67"/>
        <v>0</v>
      </c>
      <c r="AM575" s="156">
        <f t="shared" si="68"/>
        <v>0</v>
      </c>
      <c r="AP575" s="156">
        <f t="shared" si="69"/>
        <v>0</v>
      </c>
      <c r="AV575" s="156">
        <f t="shared" si="70"/>
        <v>0</v>
      </c>
      <c r="AY575" s="156">
        <f t="shared" si="71"/>
        <v>0</v>
      </c>
    </row>
    <row r="576" spans="14:51">
      <c r="N576" s="156">
        <f t="shared" si="64"/>
        <v>0</v>
      </c>
      <c r="Q576" s="156">
        <f t="shared" si="65"/>
        <v>0</v>
      </c>
      <c r="U576" s="156">
        <f t="shared" si="66"/>
        <v>0</v>
      </c>
      <c r="AG576" s="156">
        <f t="shared" si="67"/>
        <v>0</v>
      </c>
      <c r="AM576" s="156">
        <f t="shared" si="68"/>
        <v>0</v>
      </c>
      <c r="AP576" s="156">
        <f t="shared" si="69"/>
        <v>0</v>
      </c>
      <c r="AV576" s="156">
        <f t="shared" si="70"/>
        <v>0</v>
      </c>
      <c r="AY576" s="156">
        <f t="shared" si="71"/>
        <v>0</v>
      </c>
    </row>
    <row r="577" spans="14:51">
      <c r="N577" s="156">
        <f t="shared" si="64"/>
        <v>0</v>
      </c>
      <c r="Q577" s="156">
        <f t="shared" si="65"/>
        <v>0</v>
      </c>
      <c r="U577" s="156">
        <f t="shared" si="66"/>
        <v>0</v>
      </c>
      <c r="AG577" s="156">
        <f t="shared" si="67"/>
        <v>0</v>
      </c>
      <c r="AM577" s="156">
        <f t="shared" si="68"/>
        <v>0</v>
      </c>
      <c r="AP577" s="156">
        <f t="shared" si="69"/>
        <v>0</v>
      </c>
      <c r="AV577" s="156">
        <f t="shared" si="70"/>
        <v>0</v>
      </c>
      <c r="AY577" s="156">
        <f t="shared" si="71"/>
        <v>0</v>
      </c>
    </row>
    <row r="578" spans="14:51">
      <c r="N578" s="156">
        <f t="shared" si="64"/>
        <v>0</v>
      </c>
      <c r="Q578" s="156">
        <f t="shared" si="65"/>
        <v>0</v>
      </c>
      <c r="U578" s="156">
        <f t="shared" si="66"/>
        <v>0</v>
      </c>
      <c r="AG578" s="156">
        <f t="shared" si="67"/>
        <v>0</v>
      </c>
      <c r="AM578" s="156">
        <f t="shared" si="68"/>
        <v>0</v>
      </c>
      <c r="AP578" s="156">
        <f t="shared" si="69"/>
        <v>0</v>
      </c>
      <c r="AV578" s="156">
        <f t="shared" si="70"/>
        <v>0</v>
      </c>
      <c r="AY578" s="156">
        <f t="shared" si="71"/>
        <v>0</v>
      </c>
    </row>
    <row r="579" spans="14:51">
      <c r="N579" s="156">
        <f t="shared" si="64"/>
        <v>0</v>
      </c>
      <c r="Q579" s="156">
        <f t="shared" si="65"/>
        <v>0</v>
      </c>
      <c r="U579" s="156">
        <f t="shared" si="66"/>
        <v>0</v>
      </c>
      <c r="AG579" s="156">
        <f t="shared" si="67"/>
        <v>0</v>
      </c>
      <c r="AM579" s="156">
        <f t="shared" si="68"/>
        <v>0</v>
      </c>
      <c r="AP579" s="156">
        <f t="shared" si="69"/>
        <v>0</v>
      </c>
      <c r="AV579" s="156">
        <f t="shared" si="70"/>
        <v>0</v>
      </c>
      <c r="AY579" s="156">
        <f t="shared" si="71"/>
        <v>0</v>
      </c>
    </row>
    <row r="580" spans="14:51">
      <c r="N580" s="156">
        <f t="shared" ref="N580:N636" si="72">SUM(O580:P580)</f>
        <v>0</v>
      </c>
      <c r="Q580" s="156">
        <f t="shared" ref="Q580:Q636" si="73">SUM(R580:S580)</f>
        <v>0</v>
      </c>
      <c r="U580" s="156">
        <f t="shared" ref="U580:U636" si="74">SUM(V580:AB580,AD580:AF580)</f>
        <v>0</v>
      </c>
      <c r="AG580" s="156">
        <f t="shared" ref="AG580:AG636" si="75">SUM(AH580:AI580)</f>
        <v>0</v>
      </c>
      <c r="AM580" s="156">
        <f t="shared" ref="AM580:AM636" si="76">SUM(AN580:AO580)</f>
        <v>0</v>
      </c>
      <c r="AP580" s="156">
        <f t="shared" ref="AP580:AP636" si="77">SUM(AQ580:AR580)</f>
        <v>0</v>
      </c>
      <c r="AV580" s="156">
        <f t="shared" ref="AV580:AV636" si="78">SUM(AW580:AX580)</f>
        <v>0</v>
      </c>
      <c r="AY580" s="156">
        <f t="shared" ref="AY580:AY636" si="79">SUM(AZ580:BA580)</f>
        <v>0</v>
      </c>
    </row>
    <row r="581" spans="14:51">
      <c r="N581" s="156">
        <f t="shared" si="72"/>
        <v>0</v>
      </c>
      <c r="Q581" s="156">
        <f t="shared" si="73"/>
        <v>0</v>
      </c>
      <c r="U581" s="156">
        <f t="shared" si="74"/>
        <v>0</v>
      </c>
      <c r="AG581" s="156">
        <f t="shared" si="75"/>
        <v>0</v>
      </c>
      <c r="AM581" s="156">
        <f t="shared" si="76"/>
        <v>0</v>
      </c>
      <c r="AP581" s="156">
        <f t="shared" si="77"/>
        <v>0</v>
      </c>
      <c r="AV581" s="156">
        <f t="shared" si="78"/>
        <v>0</v>
      </c>
      <c r="AY581" s="156">
        <f t="shared" si="79"/>
        <v>0</v>
      </c>
    </row>
    <row r="582" spans="14:51">
      <c r="N582" s="156">
        <f t="shared" si="72"/>
        <v>0</v>
      </c>
      <c r="Q582" s="156">
        <f t="shared" si="73"/>
        <v>0</v>
      </c>
      <c r="U582" s="156">
        <f t="shared" si="74"/>
        <v>0</v>
      </c>
      <c r="AG582" s="156">
        <f t="shared" si="75"/>
        <v>0</v>
      </c>
      <c r="AM582" s="156">
        <f t="shared" si="76"/>
        <v>0</v>
      </c>
      <c r="AP582" s="156">
        <f t="shared" si="77"/>
        <v>0</v>
      </c>
      <c r="AV582" s="156">
        <f t="shared" si="78"/>
        <v>0</v>
      </c>
      <c r="AY582" s="156">
        <f t="shared" si="79"/>
        <v>0</v>
      </c>
    </row>
    <row r="583" spans="14:51">
      <c r="N583" s="156">
        <f t="shared" si="72"/>
        <v>0</v>
      </c>
      <c r="Q583" s="156">
        <f t="shared" si="73"/>
        <v>0</v>
      </c>
      <c r="U583" s="156">
        <f t="shared" si="74"/>
        <v>0</v>
      </c>
      <c r="AG583" s="156">
        <f t="shared" si="75"/>
        <v>0</v>
      </c>
      <c r="AM583" s="156">
        <f t="shared" si="76"/>
        <v>0</v>
      </c>
      <c r="AP583" s="156">
        <f t="shared" si="77"/>
        <v>0</v>
      </c>
      <c r="AV583" s="156">
        <f t="shared" si="78"/>
        <v>0</v>
      </c>
      <c r="AY583" s="156">
        <f t="shared" si="79"/>
        <v>0</v>
      </c>
    </row>
    <row r="584" spans="14:51">
      <c r="N584" s="156">
        <f t="shared" si="72"/>
        <v>0</v>
      </c>
      <c r="Q584" s="156">
        <f t="shared" si="73"/>
        <v>0</v>
      </c>
      <c r="U584" s="156">
        <f t="shared" si="74"/>
        <v>0</v>
      </c>
      <c r="AG584" s="156">
        <f t="shared" si="75"/>
        <v>0</v>
      </c>
      <c r="AM584" s="156">
        <f t="shared" si="76"/>
        <v>0</v>
      </c>
      <c r="AP584" s="156">
        <f t="shared" si="77"/>
        <v>0</v>
      </c>
      <c r="AV584" s="156">
        <f t="shared" si="78"/>
        <v>0</v>
      </c>
      <c r="AY584" s="156">
        <f t="shared" si="79"/>
        <v>0</v>
      </c>
    </row>
    <row r="585" spans="14:51">
      <c r="N585" s="156">
        <f t="shared" si="72"/>
        <v>0</v>
      </c>
      <c r="Q585" s="156">
        <f t="shared" si="73"/>
        <v>0</v>
      </c>
      <c r="U585" s="156">
        <f t="shared" si="74"/>
        <v>0</v>
      </c>
      <c r="AG585" s="156">
        <f t="shared" si="75"/>
        <v>0</v>
      </c>
      <c r="AM585" s="156">
        <f t="shared" si="76"/>
        <v>0</v>
      </c>
      <c r="AP585" s="156">
        <f t="shared" si="77"/>
        <v>0</v>
      </c>
      <c r="AV585" s="156">
        <f t="shared" si="78"/>
        <v>0</v>
      </c>
      <c r="AY585" s="156">
        <f t="shared" si="79"/>
        <v>0</v>
      </c>
    </row>
    <row r="586" spans="14:51">
      <c r="N586" s="156">
        <f t="shared" si="72"/>
        <v>0</v>
      </c>
      <c r="Q586" s="156">
        <f t="shared" si="73"/>
        <v>0</v>
      </c>
      <c r="U586" s="156">
        <f t="shared" si="74"/>
        <v>0</v>
      </c>
      <c r="AG586" s="156">
        <f t="shared" si="75"/>
        <v>0</v>
      </c>
      <c r="AM586" s="156">
        <f t="shared" si="76"/>
        <v>0</v>
      </c>
      <c r="AP586" s="156">
        <f t="shared" si="77"/>
        <v>0</v>
      </c>
      <c r="AV586" s="156">
        <f t="shared" si="78"/>
        <v>0</v>
      </c>
      <c r="AY586" s="156">
        <f t="shared" si="79"/>
        <v>0</v>
      </c>
    </row>
    <row r="587" spans="14:51">
      <c r="N587" s="156">
        <f t="shared" si="72"/>
        <v>0</v>
      </c>
      <c r="Q587" s="156">
        <f t="shared" si="73"/>
        <v>0</v>
      </c>
      <c r="U587" s="156">
        <f t="shared" si="74"/>
        <v>0</v>
      </c>
      <c r="AG587" s="156">
        <f t="shared" si="75"/>
        <v>0</v>
      </c>
      <c r="AM587" s="156">
        <f t="shared" si="76"/>
        <v>0</v>
      </c>
      <c r="AP587" s="156">
        <f t="shared" si="77"/>
        <v>0</v>
      </c>
      <c r="AV587" s="156">
        <f t="shared" si="78"/>
        <v>0</v>
      </c>
      <c r="AY587" s="156">
        <f t="shared" si="79"/>
        <v>0</v>
      </c>
    </row>
    <row r="588" spans="14:51">
      <c r="N588" s="156">
        <f t="shared" si="72"/>
        <v>0</v>
      </c>
      <c r="Q588" s="156">
        <f t="shared" si="73"/>
        <v>0</v>
      </c>
      <c r="U588" s="156">
        <f t="shared" si="74"/>
        <v>0</v>
      </c>
      <c r="AG588" s="156">
        <f t="shared" si="75"/>
        <v>0</v>
      </c>
      <c r="AM588" s="156">
        <f t="shared" si="76"/>
        <v>0</v>
      </c>
      <c r="AP588" s="156">
        <f t="shared" si="77"/>
        <v>0</v>
      </c>
      <c r="AV588" s="156">
        <f t="shared" si="78"/>
        <v>0</v>
      </c>
      <c r="AY588" s="156">
        <f t="shared" si="79"/>
        <v>0</v>
      </c>
    </row>
    <row r="589" spans="14:51">
      <c r="N589" s="156">
        <f t="shared" si="72"/>
        <v>0</v>
      </c>
      <c r="Q589" s="156">
        <f t="shared" si="73"/>
        <v>0</v>
      </c>
      <c r="U589" s="156">
        <f t="shared" si="74"/>
        <v>0</v>
      </c>
      <c r="AG589" s="156">
        <f t="shared" si="75"/>
        <v>0</v>
      </c>
      <c r="AM589" s="156">
        <f t="shared" si="76"/>
        <v>0</v>
      </c>
      <c r="AP589" s="156">
        <f t="shared" si="77"/>
        <v>0</v>
      </c>
      <c r="AV589" s="156">
        <f t="shared" si="78"/>
        <v>0</v>
      </c>
      <c r="AY589" s="156">
        <f t="shared" si="79"/>
        <v>0</v>
      </c>
    </row>
    <row r="590" spans="14:51">
      <c r="N590" s="156">
        <f t="shared" si="72"/>
        <v>0</v>
      </c>
      <c r="Q590" s="156">
        <f t="shared" si="73"/>
        <v>0</v>
      </c>
      <c r="U590" s="156">
        <f t="shared" si="74"/>
        <v>0</v>
      </c>
      <c r="AG590" s="156">
        <f t="shared" si="75"/>
        <v>0</v>
      </c>
      <c r="AM590" s="156">
        <f t="shared" si="76"/>
        <v>0</v>
      </c>
      <c r="AP590" s="156">
        <f t="shared" si="77"/>
        <v>0</v>
      </c>
      <c r="AV590" s="156">
        <f t="shared" si="78"/>
        <v>0</v>
      </c>
      <c r="AY590" s="156">
        <f t="shared" si="79"/>
        <v>0</v>
      </c>
    </row>
    <row r="591" spans="14:51">
      <c r="N591" s="156">
        <f t="shared" si="72"/>
        <v>0</v>
      </c>
      <c r="Q591" s="156">
        <f t="shared" si="73"/>
        <v>0</v>
      </c>
      <c r="U591" s="156">
        <f t="shared" si="74"/>
        <v>0</v>
      </c>
      <c r="AG591" s="156">
        <f t="shared" si="75"/>
        <v>0</v>
      </c>
      <c r="AM591" s="156">
        <f t="shared" si="76"/>
        <v>0</v>
      </c>
      <c r="AP591" s="156">
        <f t="shared" si="77"/>
        <v>0</v>
      </c>
      <c r="AV591" s="156">
        <f t="shared" si="78"/>
        <v>0</v>
      </c>
      <c r="AY591" s="156">
        <f t="shared" si="79"/>
        <v>0</v>
      </c>
    </row>
    <row r="592" spans="14:51">
      <c r="N592" s="156">
        <f t="shared" si="72"/>
        <v>0</v>
      </c>
      <c r="Q592" s="156">
        <f t="shared" si="73"/>
        <v>0</v>
      </c>
      <c r="U592" s="156">
        <f t="shared" si="74"/>
        <v>0</v>
      </c>
      <c r="AG592" s="156">
        <f t="shared" si="75"/>
        <v>0</v>
      </c>
      <c r="AM592" s="156">
        <f t="shared" si="76"/>
        <v>0</v>
      </c>
      <c r="AP592" s="156">
        <f t="shared" si="77"/>
        <v>0</v>
      </c>
      <c r="AV592" s="156">
        <f t="shared" si="78"/>
        <v>0</v>
      </c>
      <c r="AY592" s="156">
        <f t="shared" si="79"/>
        <v>0</v>
      </c>
    </row>
    <row r="593" spans="14:51">
      <c r="N593" s="156">
        <f t="shared" si="72"/>
        <v>0</v>
      </c>
      <c r="Q593" s="156">
        <f t="shared" si="73"/>
        <v>0</v>
      </c>
      <c r="U593" s="156">
        <f t="shared" si="74"/>
        <v>0</v>
      </c>
      <c r="AG593" s="156">
        <f t="shared" si="75"/>
        <v>0</v>
      </c>
      <c r="AM593" s="156">
        <f t="shared" si="76"/>
        <v>0</v>
      </c>
      <c r="AP593" s="156">
        <f t="shared" si="77"/>
        <v>0</v>
      </c>
      <c r="AV593" s="156">
        <f t="shared" si="78"/>
        <v>0</v>
      </c>
      <c r="AY593" s="156">
        <f t="shared" si="79"/>
        <v>0</v>
      </c>
    </row>
    <row r="594" spans="14:51">
      <c r="N594" s="156">
        <f t="shared" si="72"/>
        <v>0</v>
      </c>
      <c r="Q594" s="156">
        <f t="shared" si="73"/>
        <v>0</v>
      </c>
      <c r="U594" s="156">
        <f t="shared" si="74"/>
        <v>0</v>
      </c>
      <c r="AG594" s="156">
        <f t="shared" si="75"/>
        <v>0</v>
      </c>
      <c r="AM594" s="156">
        <f t="shared" si="76"/>
        <v>0</v>
      </c>
      <c r="AP594" s="156">
        <f t="shared" si="77"/>
        <v>0</v>
      </c>
      <c r="AV594" s="156">
        <f t="shared" si="78"/>
        <v>0</v>
      </c>
      <c r="AY594" s="156">
        <f t="shared" si="79"/>
        <v>0</v>
      </c>
    </row>
    <row r="595" spans="14:51">
      <c r="N595" s="156">
        <f t="shared" si="72"/>
        <v>0</v>
      </c>
      <c r="Q595" s="156">
        <f t="shared" si="73"/>
        <v>0</v>
      </c>
      <c r="U595" s="156">
        <f t="shared" si="74"/>
        <v>0</v>
      </c>
      <c r="AG595" s="156">
        <f t="shared" si="75"/>
        <v>0</v>
      </c>
      <c r="AM595" s="156">
        <f t="shared" si="76"/>
        <v>0</v>
      </c>
      <c r="AP595" s="156">
        <f t="shared" si="77"/>
        <v>0</v>
      </c>
      <c r="AV595" s="156">
        <f t="shared" si="78"/>
        <v>0</v>
      </c>
      <c r="AY595" s="156">
        <f t="shared" si="79"/>
        <v>0</v>
      </c>
    </row>
    <row r="596" spans="14:51">
      <c r="N596" s="156">
        <f t="shared" si="72"/>
        <v>0</v>
      </c>
      <c r="Q596" s="156">
        <f t="shared" si="73"/>
        <v>0</v>
      </c>
      <c r="U596" s="156">
        <f t="shared" si="74"/>
        <v>0</v>
      </c>
      <c r="AG596" s="156">
        <f t="shared" si="75"/>
        <v>0</v>
      </c>
      <c r="AM596" s="156">
        <f t="shared" si="76"/>
        <v>0</v>
      </c>
      <c r="AP596" s="156">
        <f t="shared" si="77"/>
        <v>0</v>
      </c>
      <c r="AV596" s="156">
        <f t="shared" si="78"/>
        <v>0</v>
      </c>
      <c r="AY596" s="156">
        <f t="shared" si="79"/>
        <v>0</v>
      </c>
    </row>
    <row r="597" spans="14:51">
      <c r="N597" s="156">
        <f t="shared" si="72"/>
        <v>0</v>
      </c>
      <c r="Q597" s="156">
        <f t="shared" si="73"/>
        <v>0</v>
      </c>
      <c r="U597" s="156">
        <f t="shared" si="74"/>
        <v>0</v>
      </c>
      <c r="AG597" s="156">
        <f t="shared" si="75"/>
        <v>0</v>
      </c>
      <c r="AM597" s="156">
        <f t="shared" si="76"/>
        <v>0</v>
      </c>
      <c r="AP597" s="156">
        <f t="shared" si="77"/>
        <v>0</v>
      </c>
      <c r="AV597" s="156">
        <f t="shared" si="78"/>
        <v>0</v>
      </c>
      <c r="AY597" s="156">
        <f t="shared" si="79"/>
        <v>0</v>
      </c>
    </row>
    <row r="598" spans="14:51">
      <c r="N598" s="156">
        <f t="shared" si="72"/>
        <v>0</v>
      </c>
      <c r="Q598" s="156">
        <f t="shared" si="73"/>
        <v>0</v>
      </c>
      <c r="U598" s="156">
        <f t="shared" si="74"/>
        <v>0</v>
      </c>
      <c r="AG598" s="156">
        <f t="shared" si="75"/>
        <v>0</v>
      </c>
      <c r="AM598" s="156">
        <f t="shared" si="76"/>
        <v>0</v>
      </c>
      <c r="AP598" s="156">
        <f t="shared" si="77"/>
        <v>0</v>
      </c>
      <c r="AV598" s="156">
        <f t="shared" si="78"/>
        <v>0</v>
      </c>
      <c r="AY598" s="156">
        <f t="shared" si="79"/>
        <v>0</v>
      </c>
    </row>
    <row r="599" spans="14:51">
      <c r="N599" s="156">
        <f t="shared" si="72"/>
        <v>0</v>
      </c>
      <c r="Q599" s="156">
        <f t="shared" si="73"/>
        <v>0</v>
      </c>
      <c r="U599" s="156">
        <f t="shared" si="74"/>
        <v>0</v>
      </c>
      <c r="AG599" s="156">
        <f t="shared" si="75"/>
        <v>0</v>
      </c>
      <c r="AM599" s="156">
        <f t="shared" si="76"/>
        <v>0</v>
      </c>
      <c r="AP599" s="156">
        <f t="shared" si="77"/>
        <v>0</v>
      </c>
      <c r="AV599" s="156">
        <f t="shared" si="78"/>
        <v>0</v>
      </c>
      <c r="AY599" s="156">
        <f t="shared" si="79"/>
        <v>0</v>
      </c>
    </row>
    <row r="600" spans="14:51">
      <c r="N600" s="156">
        <f t="shared" si="72"/>
        <v>0</v>
      </c>
      <c r="Q600" s="156">
        <f t="shared" si="73"/>
        <v>0</v>
      </c>
      <c r="U600" s="156">
        <f t="shared" si="74"/>
        <v>0</v>
      </c>
      <c r="AG600" s="156">
        <f t="shared" si="75"/>
        <v>0</v>
      </c>
      <c r="AM600" s="156">
        <f t="shared" si="76"/>
        <v>0</v>
      </c>
      <c r="AP600" s="156">
        <f t="shared" si="77"/>
        <v>0</v>
      </c>
      <c r="AV600" s="156">
        <f t="shared" si="78"/>
        <v>0</v>
      </c>
      <c r="AY600" s="156">
        <f t="shared" si="79"/>
        <v>0</v>
      </c>
    </row>
    <row r="601" spans="14:51">
      <c r="N601" s="156">
        <f t="shared" si="72"/>
        <v>0</v>
      </c>
      <c r="Q601" s="156">
        <f t="shared" si="73"/>
        <v>0</v>
      </c>
      <c r="U601" s="156">
        <f t="shared" si="74"/>
        <v>0</v>
      </c>
      <c r="AG601" s="156">
        <f t="shared" si="75"/>
        <v>0</v>
      </c>
      <c r="AM601" s="156">
        <f t="shared" si="76"/>
        <v>0</v>
      </c>
      <c r="AP601" s="156">
        <f t="shared" si="77"/>
        <v>0</v>
      </c>
      <c r="AV601" s="156">
        <f t="shared" si="78"/>
        <v>0</v>
      </c>
      <c r="AY601" s="156">
        <f t="shared" si="79"/>
        <v>0</v>
      </c>
    </row>
    <row r="602" spans="14:51">
      <c r="N602" s="156">
        <f t="shared" si="72"/>
        <v>0</v>
      </c>
      <c r="Q602" s="156">
        <f t="shared" si="73"/>
        <v>0</v>
      </c>
      <c r="U602" s="156">
        <f t="shared" si="74"/>
        <v>0</v>
      </c>
      <c r="AG602" s="156">
        <f t="shared" si="75"/>
        <v>0</v>
      </c>
      <c r="AM602" s="156">
        <f t="shared" si="76"/>
        <v>0</v>
      </c>
      <c r="AP602" s="156">
        <f t="shared" si="77"/>
        <v>0</v>
      </c>
      <c r="AV602" s="156">
        <f t="shared" si="78"/>
        <v>0</v>
      </c>
      <c r="AY602" s="156">
        <f t="shared" si="79"/>
        <v>0</v>
      </c>
    </row>
    <row r="603" spans="14:51">
      <c r="N603" s="156">
        <f t="shared" si="72"/>
        <v>0</v>
      </c>
      <c r="Q603" s="156">
        <f t="shared" si="73"/>
        <v>0</v>
      </c>
      <c r="U603" s="156">
        <f t="shared" si="74"/>
        <v>0</v>
      </c>
      <c r="AG603" s="156">
        <f t="shared" si="75"/>
        <v>0</v>
      </c>
      <c r="AM603" s="156">
        <f t="shared" si="76"/>
        <v>0</v>
      </c>
      <c r="AP603" s="156">
        <f t="shared" si="77"/>
        <v>0</v>
      </c>
      <c r="AV603" s="156">
        <f t="shared" si="78"/>
        <v>0</v>
      </c>
      <c r="AY603" s="156">
        <f t="shared" si="79"/>
        <v>0</v>
      </c>
    </row>
    <row r="604" spans="14:51">
      <c r="N604" s="156">
        <f t="shared" si="72"/>
        <v>0</v>
      </c>
      <c r="Q604" s="156">
        <f t="shared" si="73"/>
        <v>0</v>
      </c>
      <c r="U604" s="156">
        <f t="shared" si="74"/>
        <v>0</v>
      </c>
      <c r="AG604" s="156">
        <f t="shared" si="75"/>
        <v>0</v>
      </c>
      <c r="AM604" s="156">
        <f t="shared" si="76"/>
        <v>0</v>
      </c>
      <c r="AP604" s="156">
        <f t="shared" si="77"/>
        <v>0</v>
      </c>
      <c r="AV604" s="156">
        <f t="shared" si="78"/>
        <v>0</v>
      </c>
      <c r="AY604" s="156">
        <f t="shared" si="79"/>
        <v>0</v>
      </c>
    </row>
    <row r="605" spans="14:51">
      <c r="N605" s="156">
        <f t="shared" si="72"/>
        <v>0</v>
      </c>
      <c r="Q605" s="156">
        <f t="shared" si="73"/>
        <v>0</v>
      </c>
      <c r="U605" s="156">
        <f t="shared" si="74"/>
        <v>0</v>
      </c>
      <c r="AG605" s="156">
        <f t="shared" si="75"/>
        <v>0</v>
      </c>
      <c r="AM605" s="156">
        <f t="shared" si="76"/>
        <v>0</v>
      </c>
      <c r="AP605" s="156">
        <f t="shared" si="77"/>
        <v>0</v>
      </c>
      <c r="AV605" s="156">
        <f t="shared" si="78"/>
        <v>0</v>
      </c>
      <c r="AY605" s="156">
        <f t="shared" si="79"/>
        <v>0</v>
      </c>
    </row>
    <row r="606" spans="14:51">
      <c r="N606" s="156">
        <f t="shared" si="72"/>
        <v>0</v>
      </c>
      <c r="Q606" s="156">
        <f t="shared" si="73"/>
        <v>0</v>
      </c>
      <c r="U606" s="156">
        <f t="shared" si="74"/>
        <v>0</v>
      </c>
      <c r="AG606" s="156">
        <f t="shared" si="75"/>
        <v>0</v>
      </c>
      <c r="AM606" s="156">
        <f t="shared" si="76"/>
        <v>0</v>
      </c>
      <c r="AP606" s="156">
        <f t="shared" si="77"/>
        <v>0</v>
      </c>
      <c r="AV606" s="156">
        <f t="shared" si="78"/>
        <v>0</v>
      </c>
      <c r="AY606" s="156">
        <f t="shared" si="79"/>
        <v>0</v>
      </c>
    </row>
    <row r="607" spans="14:51">
      <c r="N607" s="156">
        <f t="shared" si="72"/>
        <v>0</v>
      </c>
      <c r="Q607" s="156">
        <f t="shared" si="73"/>
        <v>0</v>
      </c>
      <c r="U607" s="156">
        <f t="shared" si="74"/>
        <v>0</v>
      </c>
      <c r="AG607" s="156">
        <f t="shared" si="75"/>
        <v>0</v>
      </c>
      <c r="AM607" s="156">
        <f t="shared" si="76"/>
        <v>0</v>
      </c>
      <c r="AP607" s="156">
        <f t="shared" si="77"/>
        <v>0</v>
      </c>
      <c r="AV607" s="156">
        <f t="shared" si="78"/>
        <v>0</v>
      </c>
      <c r="AY607" s="156">
        <f t="shared" si="79"/>
        <v>0</v>
      </c>
    </row>
    <row r="608" spans="14:51">
      <c r="N608" s="156">
        <f t="shared" si="72"/>
        <v>0</v>
      </c>
      <c r="Q608" s="156">
        <f t="shared" si="73"/>
        <v>0</v>
      </c>
      <c r="U608" s="156">
        <f t="shared" si="74"/>
        <v>0</v>
      </c>
      <c r="AG608" s="156">
        <f t="shared" si="75"/>
        <v>0</v>
      </c>
      <c r="AM608" s="156">
        <f t="shared" si="76"/>
        <v>0</v>
      </c>
      <c r="AP608" s="156">
        <f t="shared" si="77"/>
        <v>0</v>
      </c>
      <c r="AV608" s="156">
        <f t="shared" si="78"/>
        <v>0</v>
      </c>
      <c r="AY608" s="156">
        <f t="shared" si="79"/>
        <v>0</v>
      </c>
    </row>
    <row r="609" spans="14:51">
      <c r="N609" s="156">
        <f t="shared" si="72"/>
        <v>0</v>
      </c>
      <c r="Q609" s="156">
        <f t="shared" si="73"/>
        <v>0</v>
      </c>
      <c r="U609" s="156">
        <f t="shared" si="74"/>
        <v>0</v>
      </c>
      <c r="AG609" s="156">
        <f t="shared" si="75"/>
        <v>0</v>
      </c>
      <c r="AM609" s="156">
        <f t="shared" si="76"/>
        <v>0</v>
      </c>
      <c r="AP609" s="156">
        <f t="shared" si="77"/>
        <v>0</v>
      </c>
      <c r="AV609" s="156">
        <f t="shared" si="78"/>
        <v>0</v>
      </c>
      <c r="AY609" s="156">
        <f t="shared" si="79"/>
        <v>0</v>
      </c>
    </row>
    <row r="610" spans="14:51">
      <c r="N610" s="156">
        <f t="shared" si="72"/>
        <v>0</v>
      </c>
      <c r="Q610" s="156">
        <f t="shared" si="73"/>
        <v>0</v>
      </c>
      <c r="U610" s="156">
        <f t="shared" si="74"/>
        <v>0</v>
      </c>
      <c r="AG610" s="156">
        <f t="shared" si="75"/>
        <v>0</v>
      </c>
      <c r="AM610" s="156">
        <f t="shared" si="76"/>
        <v>0</v>
      </c>
      <c r="AP610" s="156">
        <f t="shared" si="77"/>
        <v>0</v>
      </c>
      <c r="AV610" s="156">
        <f t="shared" si="78"/>
        <v>0</v>
      </c>
      <c r="AY610" s="156">
        <f t="shared" si="79"/>
        <v>0</v>
      </c>
    </row>
    <row r="611" spans="14:51">
      <c r="N611" s="156">
        <f t="shared" si="72"/>
        <v>0</v>
      </c>
      <c r="Q611" s="156">
        <f t="shared" si="73"/>
        <v>0</v>
      </c>
      <c r="U611" s="156">
        <f t="shared" si="74"/>
        <v>0</v>
      </c>
      <c r="AG611" s="156">
        <f t="shared" si="75"/>
        <v>0</v>
      </c>
      <c r="AM611" s="156">
        <f t="shared" si="76"/>
        <v>0</v>
      </c>
      <c r="AP611" s="156">
        <f t="shared" si="77"/>
        <v>0</v>
      </c>
      <c r="AV611" s="156">
        <f t="shared" si="78"/>
        <v>0</v>
      </c>
      <c r="AY611" s="156">
        <f t="shared" si="79"/>
        <v>0</v>
      </c>
    </row>
    <row r="612" spans="14:51">
      <c r="N612" s="156">
        <f t="shared" si="72"/>
        <v>0</v>
      </c>
      <c r="Q612" s="156">
        <f t="shared" si="73"/>
        <v>0</v>
      </c>
      <c r="U612" s="156">
        <f t="shared" si="74"/>
        <v>0</v>
      </c>
      <c r="AG612" s="156">
        <f t="shared" si="75"/>
        <v>0</v>
      </c>
      <c r="AM612" s="156">
        <f t="shared" si="76"/>
        <v>0</v>
      </c>
      <c r="AP612" s="156">
        <f t="shared" si="77"/>
        <v>0</v>
      </c>
      <c r="AV612" s="156">
        <f t="shared" si="78"/>
        <v>0</v>
      </c>
      <c r="AY612" s="156">
        <f t="shared" si="79"/>
        <v>0</v>
      </c>
    </row>
    <row r="613" spans="14:51">
      <c r="N613" s="156">
        <f t="shared" si="72"/>
        <v>0</v>
      </c>
      <c r="Q613" s="156">
        <f t="shared" si="73"/>
        <v>0</v>
      </c>
      <c r="U613" s="156">
        <f t="shared" si="74"/>
        <v>0</v>
      </c>
      <c r="AG613" s="156">
        <f t="shared" si="75"/>
        <v>0</v>
      </c>
      <c r="AM613" s="156">
        <f t="shared" si="76"/>
        <v>0</v>
      </c>
      <c r="AP613" s="156">
        <f t="shared" si="77"/>
        <v>0</v>
      </c>
      <c r="AV613" s="156">
        <f t="shared" si="78"/>
        <v>0</v>
      </c>
      <c r="AY613" s="156">
        <f t="shared" si="79"/>
        <v>0</v>
      </c>
    </row>
    <row r="614" spans="14:51">
      <c r="N614" s="156">
        <f t="shared" si="72"/>
        <v>0</v>
      </c>
      <c r="Q614" s="156">
        <f t="shared" si="73"/>
        <v>0</v>
      </c>
      <c r="U614" s="156">
        <f t="shared" si="74"/>
        <v>0</v>
      </c>
      <c r="AG614" s="156">
        <f t="shared" si="75"/>
        <v>0</v>
      </c>
      <c r="AM614" s="156">
        <f t="shared" si="76"/>
        <v>0</v>
      </c>
      <c r="AP614" s="156">
        <f t="shared" si="77"/>
        <v>0</v>
      </c>
      <c r="AV614" s="156">
        <f t="shared" si="78"/>
        <v>0</v>
      </c>
      <c r="AY614" s="156">
        <f t="shared" si="79"/>
        <v>0</v>
      </c>
    </row>
    <row r="615" spans="14:51">
      <c r="N615" s="156">
        <f t="shared" si="72"/>
        <v>0</v>
      </c>
      <c r="Q615" s="156">
        <f t="shared" si="73"/>
        <v>0</v>
      </c>
      <c r="U615" s="156">
        <f t="shared" si="74"/>
        <v>0</v>
      </c>
      <c r="AG615" s="156">
        <f t="shared" si="75"/>
        <v>0</v>
      </c>
      <c r="AM615" s="156">
        <f t="shared" si="76"/>
        <v>0</v>
      </c>
      <c r="AP615" s="156">
        <f t="shared" si="77"/>
        <v>0</v>
      </c>
      <c r="AV615" s="156">
        <f t="shared" si="78"/>
        <v>0</v>
      </c>
      <c r="AY615" s="156">
        <f t="shared" si="79"/>
        <v>0</v>
      </c>
    </row>
    <row r="616" spans="14:51">
      <c r="N616" s="156">
        <f t="shared" si="72"/>
        <v>0</v>
      </c>
      <c r="Q616" s="156">
        <f t="shared" si="73"/>
        <v>0</v>
      </c>
      <c r="U616" s="156">
        <f t="shared" si="74"/>
        <v>0</v>
      </c>
      <c r="AG616" s="156">
        <f t="shared" si="75"/>
        <v>0</v>
      </c>
      <c r="AM616" s="156">
        <f t="shared" si="76"/>
        <v>0</v>
      </c>
      <c r="AP616" s="156">
        <f t="shared" si="77"/>
        <v>0</v>
      </c>
      <c r="AV616" s="156">
        <f t="shared" si="78"/>
        <v>0</v>
      </c>
      <c r="AY616" s="156">
        <f t="shared" si="79"/>
        <v>0</v>
      </c>
    </row>
    <row r="617" spans="14:51">
      <c r="N617" s="156">
        <f t="shared" si="72"/>
        <v>0</v>
      </c>
      <c r="Q617" s="156">
        <f t="shared" si="73"/>
        <v>0</v>
      </c>
      <c r="U617" s="156">
        <f t="shared" si="74"/>
        <v>0</v>
      </c>
      <c r="AG617" s="156">
        <f t="shared" si="75"/>
        <v>0</v>
      </c>
      <c r="AM617" s="156">
        <f t="shared" si="76"/>
        <v>0</v>
      </c>
      <c r="AP617" s="156">
        <f t="shared" si="77"/>
        <v>0</v>
      </c>
      <c r="AV617" s="156">
        <f t="shared" si="78"/>
        <v>0</v>
      </c>
      <c r="AY617" s="156">
        <f t="shared" si="79"/>
        <v>0</v>
      </c>
    </row>
    <row r="618" spans="14:51">
      <c r="N618" s="156">
        <f t="shared" si="72"/>
        <v>0</v>
      </c>
      <c r="Q618" s="156">
        <f t="shared" si="73"/>
        <v>0</v>
      </c>
      <c r="U618" s="156">
        <f t="shared" si="74"/>
        <v>0</v>
      </c>
      <c r="AG618" s="156">
        <f t="shared" si="75"/>
        <v>0</v>
      </c>
      <c r="AM618" s="156">
        <f t="shared" si="76"/>
        <v>0</v>
      </c>
      <c r="AP618" s="156">
        <f t="shared" si="77"/>
        <v>0</v>
      </c>
      <c r="AV618" s="156">
        <f t="shared" si="78"/>
        <v>0</v>
      </c>
      <c r="AY618" s="156">
        <f t="shared" si="79"/>
        <v>0</v>
      </c>
    </row>
    <row r="619" spans="14:51">
      <c r="N619" s="156">
        <f t="shared" si="72"/>
        <v>0</v>
      </c>
      <c r="Q619" s="156">
        <f t="shared" si="73"/>
        <v>0</v>
      </c>
      <c r="U619" s="156">
        <f t="shared" si="74"/>
        <v>0</v>
      </c>
      <c r="AG619" s="156">
        <f t="shared" si="75"/>
        <v>0</v>
      </c>
      <c r="AM619" s="156">
        <f t="shared" si="76"/>
        <v>0</v>
      </c>
      <c r="AP619" s="156">
        <f t="shared" si="77"/>
        <v>0</v>
      </c>
      <c r="AV619" s="156">
        <f t="shared" si="78"/>
        <v>0</v>
      </c>
      <c r="AY619" s="156">
        <f t="shared" si="79"/>
        <v>0</v>
      </c>
    </row>
    <row r="620" spans="14:51">
      <c r="N620" s="156">
        <f t="shared" si="72"/>
        <v>0</v>
      </c>
      <c r="Q620" s="156">
        <f t="shared" si="73"/>
        <v>0</v>
      </c>
      <c r="U620" s="156">
        <f t="shared" si="74"/>
        <v>0</v>
      </c>
      <c r="AG620" s="156">
        <f t="shared" si="75"/>
        <v>0</v>
      </c>
      <c r="AM620" s="156">
        <f t="shared" si="76"/>
        <v>0</v>
      </c>
      <c r="AP620" s="156">
        <f t="shared" si="77"/>
        <v>0</v>
      </c>
      <c r="AV620" s="156">
        <f t="shared" si="78"/>
        <v>0</v>
      </c>
      <c r="AY620" s="156">
        <f t="shared" si="79"/>
        <v>0</v>
      </c>
    </row>
    <row r="621" spans="14:51">
      <c r="N621" s="156">
        <f t="shared" si="72"/>
        <v>0</v>
      </c>
      <c r="Q621" s="156">
        <f t="shared" si="73"/>
        <v>0</v>
      </c>
      <c r="U621" s="156">
        <f t="shared" si="74"/>
        <v>0</v>
      </c>
      <c r="AG621" s="156">
        <f t="shared" si="75"/>
        <v>0</v>
      </c>
      <c r="AM621" s="156">
        <f t="shared" si="76"/>
        <v>0</v>
      </c>
      <c r="AP621" s="156">
        <f t="shared" si="77"/>
        <v>0</v>
      </c>
      <c r="AV621" s="156">
        <f t="shared" si="78"/>
        <v>0</v>
      </c>
      <c r="AY621" s="156">
        <f t="shared" si="79"/>
        <v>0</v>
      </c>
    </row>
    <row r="622" spans="14:51">
      <c r="N622" s="156">
        <f t="shared" si="72"/>
        <v>0</v>
      </c>
      <c r="Q622" s="156">
        <f t="shared" si="73"/>
        <v>0</v>
      </c>
      <c r="U622" s="156">
        <f t="shared" si="74"/>
        <v>0</v>
      </c>
      <c r="AG622" s="156">
        <f t="shared" si="75"/>
        <v>0</v>
      </c>
      <c r="AM622" s="156">
        <f t="shared" si="76"/>
        <v>0</v>
      </c>
      <c r="AP622" s="156">
        <f t="shared" si="77"/>
        <v>0</v>
      </c>
      <c r="AV622" s="156">
        <f t="shared" si="78"/>
        <v>0</v>
      </c>
      <c r="AY622" s="156">
        <f t="shared" si="79"/>
        <v>0</v>
      </c>
    </row>
    <row r="623" spans="14:51">
      <c r="N623" s="156">
        <f t="shared" si="72"/>
        <v>0</v>
      </c>
      <c r="Q623" s="156">
        <f t="shared" si="73"/>
        <v>0</v>
      </c>
      <c r="U623" s="156">
        <f t="shared" si="74"/>
        <v>0</v>
      </c>
      <c r="AG623" s="156">
        <f t="shared" si="75"/>
        <v>0</v>
      </c>
      <c r="AM623" s="156">
        <f t="shared" si="76"/>
        <v>0</v>
      </c>
      <c r="AP623" s="156">
        <f t="shared" si="77"/>
        <v>0</v>
      </c>
      <c r="AV623" s="156">
        <f t="shared" si="78"/>
        <v>0</v>
      </c>
      <c r="AY623" s="156">
        <f t="shared" si="79"/>
        <v>0</v>
      </c>
    </row>
    <row r="624" spans="14:51">
      <c r="N624" s="156">
        <f t="shared" si="72"/>
        <v>0</v>
      </c>
      <c r="Q624" s="156">
        <f t="shared" si="73"/>
        <v>0</v>
      </c>
      <c r="U624" s="156">
        <f t="shared" si="74"/>
        <v>0</v>
      </c>
      <c r="AG624" s="156">
        <f t="shared" si="75"/>
        <v>0</v>
      </c>
      <c r="AM624" s="156">
        <f t="shared" si="76"/>
        <v>0</v>
      </c>
      <c r="AP624" s="156">
        <f t="shared" si="77"/>
        <v>0</v>
      </c>
      <c r="AV624" s="156">
        <f t="shared" si="78"/>
        <v>0</v>
      </c>
      <c r="AY624" s="156">
        <f t="shared" si="79"/>
        <v>0</v>
      </c>
    </row>
    <row r="625" spans="14:51">
      <c r="N625" s="156">
        <f t="shared" si="72"/>
        <v>0</v>
      </c>
      <c r="Q625" s="156">
        <f t="shared" si="73"/>
        <v>0</v>
      </c>
      <c r="U625" s="156">
        <f t="shared" si="74"/>
        <v>0</v>
      </c>
      <c r="AG625" s="156">
        <f t="shared" si="75"/>
        <v>0</v>
      </c>
      <c r="AM625" s="156">
        <f t="shared" si="76"/>
        <v>0</v>
      </c>
      <c r="AP625" s="156">
        <f t="shared" si="77"/>
        <v>0</v>
      </c>
      <c r="AV625" s="156">
        <f t="shared" si="78"/>
        <v>0</v>
      </c>
      <c r="AY625" s="156">
        <f t="shared" si="79"/>
        <v>0</v>
      </c>
    </row>
    <row r="626" spans="14:51">
      <c r="N626" s="156">
        <f t="shared" si="72"/>
        <v>0</v>
      </c>
      <c r="Q626" s="156">
        <f t="shared" si="73"/>
        <v>0</v>
      </c>
      <c r="U626" s="156">
        <f t="shared" si="74"/>
        <v>0</v>
      </c>
      <c r="AG626" s="156">
        <f t="shared" si="75"/>
        <v>0</v>
      </c>
      <c r="AM626" s="156">
        <f t="shared" si="76"/>
        <v>0</v>
      </c>
      <c r="AP626" s="156">
        <f t="shared" si="77"/>
        <v>0</v>
      </c>
      <c r="AV626" s="156">
        <f t="shared" si="78"/>
        <v>0</v>
      </c>
      <c r="AY626" s="156">
        <f t="shared" si="79"/>
        <v>0</v>
      </c>
    </row>
    <row r="627" spans="14:51">
      <c r="N627" s="156">
        <f t="shared" si="72"/>
        <v>0</v>
      </c>
      <c r="Q627" s="156">
        <f t="shared" si="73"/>
        <v>0</v>
      </c>
      <c r="U627" s="156">
        <f t="shared" si="74"/>
        <v>0</v>
      </c>
      <c r="AG627" s="156">
        <f t="shared" si="75"/>
        <v>0</v>
      </c>
      <c r="AM627" s="156">
        <f t="shared" si="76"/>
        <v>0</v>
      </c>
      <c r="AP627" s="156">
        <f t="shared" si="77"/>
        <v>0</v>
      </c>
      <c r="AV627" s="156">
        <f t="shared" si="78"/>
        <v>0</v>
      </c>
      <c r="AY627" s="156">
        <f t="shared" si="79"/>
        <v>0</v>
      </c>
    </row>
    <row r="628" spans="14:51">
      <c r="N628" s="156">
        <f t="shared" si="72"/>
        <v>0</v>
      </c>
      <c r="Q628" s="156">
        <f t="shared" si="73"/>
        <v>0</v>
      </c>
      <c r="U628" s="156">
        <f t="shared" si="74"/>
        <v>0</v>
      </c>
      <c r="AG628" s="156">
        <f t="shared" si="75"/>
        <v>0</v>
      </c>
      <c r="AM628" s="156">
        <f t="shared" si="76"/>
        <v>0</v>
      </c>
      <c r="AP628" s="156">
        <f t="shared" si="77"/>
        <v>0</v>
      </c>
      <c r="AV628" s="156">
        <f t="shared" si="78"/>
        <v>0</v>
      </c>
      <c r="AY628" s="156">
        <f t="shared" si="79"/>
        <v>0</v>
      </c>
    </row>
    <row r="629" spans="14:51">
      <c r="N629" s="156">
        <f t="shared" si="72"/>
        <v>0</v>
      </c>
      <c r="Q629" s="156">
        <f t="shared" si="73"/>
        <v>0</v>
      </c>
      <c r="U629" s="156">
        <f t="shared" si="74"/>
        <v>0</v>
      </c>
      <c r="AG629" s="156">
        <f t="shared" si="75"/>
        <v>0</v>
      </c>
      <c r="AM629" s="156">
        <f t="shared" si="76"/>
        <v>0</v>
      </c>
      <c r="AP629" s="156">
        <f t="shared" si="77"/>
        <v>0</v>
      </c>
      <c r="AV629" s="156">
        <f t="shared" si="78"/>
        <v>0</v>
      </c>
      <c r="AY629" s="156">
        <f t="shared" si="79"/>
        <v>0</v>
      </c>
    </row>
    <row r="630" spans="14:51">
      <c r="N630" s="156">
        <f t="shared" si="72"/>
        <v>0</v>
      </c>
      <c r="Q630" s="156">
        <f t="shared" si="73"/>
        <v>0</v>
      </c>
      <c r="U630" s="156">
        <f t="shared" si="74"/>
        <v>0</v>
      </c>
      <c r="AG630" s="156">
        <f t="shared" si="75"/>
        <v>0</v>
      </c>
      <c r="AM630" s="156">
        <f t="shared" si="76"/>
        <v>0</v>
      </c>
      <c r="AP630" s="156">
        <f t="shared" si="77"/>
        <v>0</v>
      </c>
      <c r="AV630" s="156">
        <f t="shared" si="78"/>
        <v>0</v>
      </c>
      <c r="AY630" s="156">
        <f t="shared" si="79"/>
        <v>0</v>
      </c>
    </row>
    <row r="631" spans="14:51">
      <c r="N631" s="156">
        <f t="shared" si="72"/>
        <v>0</v>
      </c>
      <c r="Q631" s="156">
        <f t="shared" si="73"/>
        <v>0</v>
      </c>
      <c r="U631" s="156">
        <f t="shared" si="74"/>
        <v>0</v>
      </c>
      <c r="AG631" s="156">
        <f t="shared" si="75"/>
        <v>0</v>
      </c>
      <c r="AM631" s="156">
        <f t="shared" si="76"/>
        <v>0</v>
      </c>
      <c r="AP631" s="156">
        <f t="shared" si="77"/>
        <v>0</v>
      </c>
      <c r="AV631" s="156">
        <f t="shared" si="78"/>
        <v>0</v>
      </c>
      <c r="AY631" s="156">
        <f t="shared" si="79"/>
        <v>0</v>
      </c>
    </row>
    <row r="632" spans="14:51">
      <c r="N632" s="156">
        <f t="shared" si="72"/>
        <v>0</v>
      </c>
      <c r="Q632" s="156">
        <f t="shared" si="73"/>
        <v>0</v>
      </c>
      <c r="U632" s="156">
        <f t="shared" si="74"/>
        <v>0</v>
      </c>
      <c r="AG632" s="156">
        <f t="shared" si="75"/>
        <v>0</v>
      </c>
      <c r="AM632" s="156">
        <f t="shared" si="76"/>
        <v>0</v>
      </c>
      <c r="AP632" s="156">
        <f t="shared" si="77"/>
        <v>0</v>
      </c>
      <c r="AV632" s="156">
        <f t="shared" si="78"/>
        <v>0</v>
      </c>
      <c r="AY632" s="156">
        <f t="shared" si="79"/>
        <v>0</v>
      </c>
    </row>
    <row r="633" spans="14:51">
      <c r="N633" s="156">
        <f t="shared" si="72"/>
        <v>0</v>
      </c>
      <c r="Q633" s="156">
        <f t="shared" si="73"/>
        <v>0</v>
      </c>
      <c r="U633" s="156">
        <f t="shared" si="74"/>
        <v>0</v>
      </c>
      <c r="AG633" s="156">
        <f t="shared" si="75"/>
        <v>0</v>
      </c>
      <c r="AM633" s="156">
        <f t="shared" si="76"/>
        <v>0</v>
      </c>
      <c r="AP633" s="156">
        <f t="shared" si="77"/>
        <v>0</v>
      </c>
      <c r="AV633" s="156">
        <f t="shared" si="78"/>
        <v>0</v>
      </c>
      <c r="AY633" s="156">
        <f t="shared" si="79"/>
        <v>0</v>
      </c>
    </row>
    <row r="634" spans="14:51">
      <c r="N634" s="156">
        <f t="shared" si="72"/>
        <v>0</v>
      </c>
      <c r="Q634" s="156">
        <f t="shared" si="73"/>
        <v>0</v>
      </c>
      <c r="U634" s="156">
        <f t="shared" si="74"/>
        <v>0</v>
      </c>
      <c r="AG634" s="156">
        <f t="shared" si="75"/>
        <v>0</v>
      </c>
      <c r="AM634" s="156">
        <f t="shared" si="76"/>
        <v>0</v>
      </c>
      <c r="AP634" s="156">
        <f t="shared" si="77"/>
        <v>0</v>
      </c>
      <c r="AV634" s="156">
        <f t="shared" si="78"/>
        <v>0</v>
      </c>
      <c r="AY634" s="156">
        <f t="shared" si="79"/>
        <v>0</v>
      </c>
    </row>
    <row r="635" spans="14:51">
      <c r="N635" s="156">
        <f t="shared" si="72"/>
        <v>0</v>
      </c>
      <c r="Q635" s="156">
        <f t="shared" si="73"/>
        <v>0</v>
      </c>
      <c r="U635" s="156">
        <f t="shared" si="74"/>
        <v>0</v>
      </c>
      <c r="AG635" s="156">
        <f t="shared" si="75"/>
        <v>0</v>
      </c>
      <c r="AM635" s="156">
        <f t="shared" si="76"/>
        <v>0</v>
      </c>
      <c r="AP635" s="156">
        <f t="shared" si="77"/>
        <v>0</v>
      </c>
      <c r="AV635" s="156">
        <f t="shared" si="78"/>
        <v>0</v>
      </c>
      <c r="AY635" s="156">
        <f t="shared" si="79"/>
        <v>0</v>
      </c>
    </row>
    <row r="636" spans="14:51">
      <c r="N636" s="156">
        <f t="shared" si="72"/>
        <v>0</v>
      </c>
      <c r="Q636" s="156">
        <f t="shared" si="73"/>
        <v>0</v>
      </c>
      <c r="U636" s="156">
        <f t="shared" si="74"/>
        <v>0</v>
      </c>
      <c r="AG636" s="156">
        <f t="shared" si="75"/>
        <v>0</v>
      </c>
      <c r="AM636" s="156">
        <f t="shared" si="76"/>
        <v>0</v>
      </c>
      <c r="AP636" s="156">
        <f t="shared" si="77"/>
        <v>0</v>
      </c>
      <c r="AV636" s="156">
        <f t="shared" si="78"/>
        <v>0</v>
      </c>
      <c r="AY636" s="156">
        <f t="shared" si="79"/>
        <v>0</v>
      </c>
    </row>
  </sheetData>
  <autoFilter ref="A1:BA636" xr:uid="{A06B0769-C13C-45BB-A997-DB8B622B1128}">
    <sortState xmlns:xlrd2="http://schemas.microsoft.com/office/spreadsheetml/2017/richdata2" ref="A2:BA636">
      <sortCondition ref="G1:G636"/>
    </sortState>
  </autoFilter>
  <hyperlinks>
    <hyperlink ref="A2" r:id="rId1" xr:uid="{694A8F59-66DF-44C5-A31D-C2167BB31C66}"/>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AB8A60FA7EEB41A71708AE1F73E818" ma:contentTypeVersion="6" ma:contentTypeDescription="Create a new document." ma:contentTypeScope="" ma:versionID="20bd1db857114118ba340667648d00e3">
  <xsd:schema xmlns:xsd="http://www.w3.org/2001/XMLSchema" xmlns:xs="http://www.w3.org/2001/XMLSchema" xmlns:p="http://schemas.microsoft.com/office/2006/metadata/properties" xmlns:ns2="6f4be08e-411c-46b5-96d9-21b09ce1a814" xmlns:ns3="36d56cdf-b6ba-4bb9-8577-55ab7af95163" targetNamespace="http://schemas.microsoft.com/office/2006/metadata/properties" ma:root="true" ma:fieldsID="ddf47222c14bb288c0ca0418ff98a8d3" ns2:_="" ns3:_="">
    <xsd:import namespace="6f4be08e-411c-46b5-96d9-21b09ce1a814"/>
    <xsd:import namespace="36d56cdf-b6ba-4bb9-8577-55ab7af9516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4be08e-411c-46b5-96d9-21b09ce1a8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d56cdf-b6ba-4bb9-8577-55ab7af9516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3FA523D-1195-41F3-9B86-4A041AA6D4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4be08e-411c-46b5-96d9-21b09ce1a814"/>
    <ds:schemaRef ds:uri="36d56cdf-b6ba-4bb9-8577-55ab7af95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6A3D942-994C-4FD2-9B6C-F9B7D491952D}">
  <ds:schemaRefs>
    <ds:schemaRef ds:uri="http://schemas.microsoft.com/sharepoint/v3/contenttype/forms"/>
  </ds:schemaRefs>
</ds:datastoreItem>
</file>

<file path=customXml/itemProps3.xml><?xml version="1.0" encoding="utf-8"?>
<ds:datastoreItem xmlns:ds="http://schemas.openxmlformats.org/officeDocument/2006/customXml" ds:itemID="{9FA47237-90BF-4366-962E-DC51279B7CB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Miami Measures GHG Impact</vt:lpstr>
      <vt:lpstr>PCAP Impact Calculations</vt:lpstr>
      <vt:lpstr>CW GHG Inventory (ICLEI)</vt:lpstr>
      <vt:lpstr>County Units and Area Data</vt:lpstr>
      <vt:lpstr>Res - Baseline End-use</vt:lpstr>
      <vt:lpstr>EIA RECS Summary</vt:lpstr>
      <vt:lpstr>EIA Raw Data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Frohning, Rebecca A.</dc:creator>
  <cp:keywords/>
  <dc:description/>
  <cp:lastModifiedBy>Reinoso, Carol</cp:lastModifiedBy>
  <cp:revision/>
  <dcterms:created xsi:type="dcterms:W3CDTF">2024-01-09T21:57:32Z</dcterms:created>
  <dcterms:modified xsi:type="dcterms:W3CDTF">2024-04-02T00:35:21Z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0x010100BFAB8A60FA7EEB41A71708AE1F73E818</vt:lpwstr>
  </property>
  <property fmtid="{D5CDD505-2E9C-101B-9397-08002B2CF9AE}" pid="3" name="MediaServiceImageTags">
    <vt:lpwstr/>
  </property>
</Properties>
</file>