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8_{A6DD4653-AF9C-4695-A12B-E4971983F5FC}" xr6:coauthVersionLast="47" xr6:coauthVersionMax="47" xr10:uidLastSave="{00000000-0000-0000-0000-000000000000}"/>
  <bookViews>
    <workbookView xWindow="-110" yWindow="-110" windowWidth="19420" windowHeight="11620" tabRatio="979" firstSheet="1" activeTab="1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Measure 3 Budget" sheetId="28" r:id="rId5"/>
    <sheet name="Measure 4 Budget" sheetId="29" r:id="rId6"/>
    <sheet name="Measure 5 Budget" sheetId="31" r:id="rId7"/>
    <sheet name="Measure 6 Budget" sheetId="38" r:id="rId8"/>
    <sheet name="Measure 7 Budget" sheetId="37" r:id="rId9"/>
    <sheet name="Measure 8 Budget" sheetId="36" r:id="rId10"/>
    <sheet name="Measure 9 Budget" sheetId="35" r:id="rId11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'Measure 6 Budget'!#REF!</definedName>
    <definedName name="_xlnm._FilterDatabase" localSheetId="8" hidden="1">'Measure 7 Budget'!#REF!</definedName>
    <definedName name="_xlnm._FilterDatabase" localSheetId="9" hidden="1">'Measure 8 Budget'!#REF!</definedName>
    <definedName name="_xlnm._FilterDatabase" localSheetId="10" hidden="1">'Measure 9 Budget'!#REF!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7" i="29" l="1"/>
  <c r="G37" i="29"/>
  <c r="H37" i="29"/>
  <c r="E37" i="29"/>
  <c r="D14" i="30"/>
  <c r="F38" i="35"/>
  <c r="G38" i="35"/>
  <c r="H38" i="35"/>
  <c r="E38" i="35"/>
  <c r="F37" i="35"/>
  <c r="G37" i="35"/>
  <c r="H37" i="35"/>
  <c r="E37" i="35"/>
  <c r="F37" i="36"/>
  <c r="G37" i="36"/>
  <c r="H37" i="36"/>
  <c r="E37" i="36"/>
  <c r="F37" i="37"/>
  <c r="G37" i="37"/>
  <c r="H37" i="37"/>
  <c r="E37" i="37"/>
  <c r="F37" i="38"/>
  <c r="G37" i="38"/>
  <c r="H37" i="38"/>
  <c r="E37" i="38"/>
  <c r="F38" i="31"/>
  <c r="G38" i="31"/>
  <c r="H38" i="31"/>
  <c r="E38" i="31"/>
  <c r="F37" i="31"/>
  <c r="G37" i="31"/>
  <c r="H37" i="31"/>
  <c r="E37" i="31"/>
  <c r="F39" i="29"/>
  <c r="G39" i="29"/>
  <c r="H39" i="29"/>
  <c r="E39" i="29"/>
  <c r="F38" i="29"/>
  <c r="G38" i="29"/>
  <c r="H38" i="29"/>
  <c r="E38" i="29"/>
  <c r="F38" i="28"/>
  <c r="G38" i="28"/>
  <c r="H38" i="28"/>
  <c r="E38" i="28"/>
  <c r="F37" i="28"/>
  <c r="G37" i="28"/>
  <c r="H37" i="28"/>
  <c r="E37" i="28"/>
  <c r="F38" i="27"/>
  <c r="G38" i="27"/>
  <c r="H38" i="27"/>
  <c r="E38" i="27"/>
  <c r="F37" i="27"/>
  <c r="G37" i="27"/>
  <c r="H37" i="27"/>
  <c r="E37" i="27"/>
  <c r="F37" i="16"/>
  <c r="G37" i="16"/>
  <c r="H37" i="16"/>
  <c r="E37" i="16"/>
  <c r="F36" i="16"/>
  <c r="G36" i="16"/>
  <c r="H36" i="16"/>
  <c r="E36" i="16"/>
  <c r="I37" i="35"/>
  <c r="H21" i="35"/>
  <c r="G21" i="35"/>
  <c r="F21" i="35"/>
  <c r="E21" i="35"/>
  <c r="D21" i="35"/>
  <c r="H21" i="36"/>
  <c r="G21" i="36"/>
  <c r="F21" i="36"/>
  <c r="E21" i="36"/>
  <c r="D21" i="36"/>
  <c r="H21" i="37"/>
  <c r="G21" i="37"/>
  <c r="F21" i="37"/>
  <c r="E21" i="37"/>
  <c r="D21" i="37"/>
  <c r="H21" i="38"/>
  <c r="G21" i="38"/>
  <c r="F21" i="38"/>
  <c r="E21" i="38"/>
  <c r="D21" i="38"/>
  <c r="H21" i="31"/>
  <c r="G21" i="31"/>
  <c r="F21" i="31"/>
  <c r="E21" i="31"/>
  <c r="D21" i="31"/>
  <c r="H21" i="29"/>
  <c r="G21" i="29"/>
  <c r="F21" i="29"/>
  <c r="E21" i="29"/>
  <c r="D21" i="29"/>
  <c r="H21" i="28"/>
  <c r="G21" i="28"/>
  <c r="F21" i="28"/>
  <c r="E21" i="28"/>
  <c r="D21" i="28"/>
  <c r="H21" i="27"/>
  <c r="G21" i="27"/>
  <c r="F21" i="27"/>
  <c r="E21" i="27"/>
  <c r="D21" i="27"/>
  <c r="E21" i="16"/>
  <c r="F21" i="16"/>
  <c r="G21" i="16"/>
  <c r="H21" i="16"/>
  <c r="D21" i="16"/>
  <c r="H25" i="35"/>
  <c r="G25" i="35"/>
  <c r="F25" i="35"/>
  <c r="E25" i="35"/>
  <c r="H25" i="36"/>
  <c r="G25" i="36"/>
  <c r="F25" i="36"/>
  <c r="E25" i="36"/>
  <c r="H25" i="37"/>
  <c r="G25" i="37"/>
  <c r="F25" i="37"/>
  <c r="E25" i="37"/>
  <c r="H25" i="38"/>
  <c r="G25" i="38"/>
  <c r="F25" i="38"/>
  <c r="E25" i="38"/>
  <c r="H25" i="31"/>
  <c r="G25" i="31"/>
  <c r="F25" i="31"/>
  <c r="E25" i="31"/>
  <c r="H25" i="29"/>
  <c r="G25" i="29"/>
  <c r="F25" i="29"/>
  <c r="E25" i="29"/>
  <c r="H25" i="28"/>
  <c r="G25" i="28"/>
  <c r="F25" i="28"/>
  <c r="E25" i="28"/>
  <c r="H25" i="27"/>
  <c r="G25" i="27"/>
  <c r="F25" i="27"/>
  <c r="E25" i="27"/>
  <c r="F25" i="16"/>
  <c r="G25" i="16"/>
  <c r="H25" i="16"/>
  <c r="M25" i="16"/>
  <c r="E25" i="16"/>
  <c r="H9" i="35"/>
  <c r="G9" i="35"/>
  <c r="F9" i="35"/>
  <c r="E9" i="35"/>
  <c r="D9" i="35"/>
  <c r="H8" i="35"/>
  <c r="G8" i="35"/>
  <c r="F8" i="35"/>
  <c r="E8" i="35"/>
  <c r="D8" i="35"/>
  <c r="H9" i="36"/>
  <c r="G9" i="36"/>
  <c r="F9" i="36"/>
  <c r="E9" i="36"/>
  <c r="D9" i="36"/>
  <c r="H8" i="36"/>
  <c r="G8" i="36"/>
  <c r="F8" i="36"/>
  <c r="E8" i="36"/>
  <c r="D8" i="36"/>
  <c r="H9" i="37"/>
  <c r="G9" i="37"/>
  <c r="F9" i="37"/>
  <c r="E9" i="37"/>
  <c r="D9" i="37"/>
  <c r="H8" i="37"/>
  <c r="G8" i="37"/>
  <c r="F8" i="37"/>
  <c r="E8" i="37"/>
  <c r="D8" i="37"/>
  <c r="H9" i="38"/>
  <c r="G9" i="38"/>
  <c r="F9" i="38"/>
  <c r="E9" i="38"/>
  <c r="D9" i="38"/>
  <c r="H8" i="38"/>
  <c r="G8" i="38"/>
  <c r="F8" i="38"/>
  <c r="E8" i="38"/>
  <c r="D8" i="38"/>
  <c r="H9" i="31"/>
  <c r="G9" i="31"/>
  <c r="F9" i="31"/>
  <c r="E9" i="31"/>
  <c r="D9" i="31"/>
  <c r="H8" i="31"/>
  <c r="G8" i="31"/>
  <c r="F8" i="31"/>
  <c r="E8" i="31"/>
  <c r="D8" i="31"/>
  <c r="H9" i="29"/>
  <c r="G9" i="29"/>
  <c r="F9" i="29"/>
  <c r="E9" i="29"/>
  <c r="D9" i="29"/>
  <c r="H8" i="29"/>
  <c r="G8" i="29"/>
  <c r="F8" i="29"/>
  <c r="E8" i="29"/>
  <c r="D8" i="29"/>
  <c r="H9" i="28"/>
  <c r="G9" i="28"/>
  <c r="F9" i="28"/>
  <c r="E9" i="28"/>
  <c r="D9" i="28"/>
  <c r="H8" i="28"/>
  <c r="G8" i="28"/>
  <c r="F8" i="28"/>
  <c r="E8" i="28"/>
  <c r="D8" i="28"/>
  <c r="H9" i="27"/>
  <c r="G9" i="27"/>
  <c r="F9" i="27"/>
  <c r="E9" i="27"/>
  <c r="D9" i="27"/>
  <c r="H8" i="27"/>
  <c r="G8" i="27"/>
  <c r="F8" i="27"/>
  <c r="E8" i="27"/>
  <c r="D8" i="27"/>
  <c r="H9" i="16"/>
  <c r="G9" i="16"/>
  <c r="F9" i="16"/>
  <c r="E9" i="16"/>
  <c r="D9" i="16"/>
  <c r="H8" i="16"/>
  <c r="G8" i="16"/>
  <c r="F8" i="16"/>
  <c r="O8" i="16"/>
  <c r="N8" i="16"/>
  <c r="M8" i="16"/>
  <c r="F13" i="16"/>
  <c r="E8" i="16"/>
  <c r="H24" i="35"/>
  <c r="G24" i="35"/>
  <c r="F24" i="35"/>
  <c r="E24" i="35"/>
  <c r="D24" i="35"/>
  <c r="H23" i="35"/>
  <c r="G23" i="35"/>
  <c r="F23" i="35"/>
  <c r="E23" i="35"/>
  <c r="D23" i="35"/>
  <c r="H22" i="35"/>
  <c r="G22" i="35"/>
  <c r="F22" i="35"/>
  <c r="E22" i="35"/>
  <c r="D22" i="35"/>
  <c r="H20" i="35"/>
  <c r="G20" i="35"/>
  <c r="F20" i="35"/>
  <c r="E20" i="35"/>
  <c r="D20" i="35"/>
  <c r="H19" i="35"/>
  <c r="G19" i="35"/>
  <c r="F19" i="35"/>
  <c r="E19" i="35"/>
  <c r="D19" i="35"/>
  <c r="H24" i="36"/>
  <c r="G24" i="36"/>
  <c r="F24" i="36"/>
  <c r="E24" i="36"/>
  <c r="D24" i="36"/>
  <c r="H23" i="36"/>
  <c r="G23" i="36"/>
  <c r="F23" i="36"/>
  <c r="E23" i="36"/>
  <c r="D23" i="36"/>
  <c r="H22" i="36"/>
  <c r="G22" i="36"/>
  <c r="F22" i="36"/>
  <c r="E22" i="36"/>
  <c r="D22" i="36"/>
  <c r="H20" i="36"/>
  <c r="G20" i="36"/>
  <c r="F20" i="36"/>
  <c r="E20" i="36"/>
  <c r="D20" i="36"/>
  <c r="H19" i="36"/>
  <c r="G19" i="36"/>
  <c r="F19" i="36"/>
  <c r="E19" i="36"/>
  <c r="D19" i="36"/>
  <c r="H24" i="37"/>
  <c r="G24" i="37"/>
  <c r="F24" i="37"/>
  <c r="E24" i="37"/>
  <c r="D24" i="37"/>
  <c r="H23" i="37"/>
  <c r="G23" i="37"/>
  <c r="F23" i="37"/>
  <c r="E23" i="37"/>
  <c r="D23" i="37"/>
  <c r="H22" i="37"/>
  <c r="G22" i="37"/>
  <c r="F22" i="37"/>
  <c r="E22" i="37"/>
  <c r="D22" i="37"/>
  <c r="H20" i="37"/>
  <c r="G20" i="37"/>
  <c r="F20" i="37"/>
  <c r="E20" i="37"/>
  <c r="D20" i="37"/>
  <c r="H19" i="37"/>
  <c r="G19" i="37"/>
  <c r="F19" i="37"/>
  <c r="E19" i="37"/>
  <c r="D19" i="37"/>
  <c r="H24" i="38"/>
  <c r="G24" i="38"/>
  <c r="F24" i="38"/>
  <c r="E24" i="38"/>
  <c r="D24" i="38"/>
  <c r="H23" i="38"/>
  <c r="G23" i="38"/>
  <c r="F23" i="38"/>
  <c r="E23" i="38"/>
  <c r="D23" i="38"/>
  <c r="H22" i="38"/>
  <c r="G22" i="38"/>
  <c r="F22" i="38"/>
  <c r="E22" i="38"/>
  <c r="D22" i="38"/>
  <c r="H20" i="38"/>
  <c r="G20" i="38"/>
  <c r="F20" i="38"/>
  <c r="E20" i="38"/>
  <c r="D20" i="38"/>
  <c r="H19" i="38"/>
  <c r="G19" i="38"/>
  <c r="F19" i="38"/>
  <c r="E19" i="38"/>
  <c r="D19" i="38"/>
  <c r="H24" i="31"/>
  <c r="G24" i="31"/>
  <c r="F24" i="31"/>
  <c r="E24" i="31"/>
  <c r="D24" i="31"/>
  <c r="H23" i="31"/>
  <c r="G23" i="31"/>
  <c r="F23" i="31"/>
  <c r="E23" i="31"/>
  <c r="D23" i="31"/>
  <c r="H22" i="31"/>
  <c r="G22" i="31"/>
  <c r="F22" i="31"/>
  <c r="E22" i="31"/>
  <c r="D22" i="31"/>
  <c r="H20" i="31"/>
  <c r="G20" i="31"/>
  <c r="F20" i="31"/>
  <c r="E20" i="31"/>
  <c r="D20" i="31"/>
  <c r="H19" i="31"/>
  <c r="G19" i="31"/>
  <c r="F19" i="31"/>
  <c r="E19" i="31"/>
  <c r="D19" i="31"/>
  <c r="H24" i="29"/>
  <c r="G24" i="29"/>
  <c r="F24" i="29"/>
  <c r="E24" i="29"/>
  <c r="D24" i="29"/>
  <c r="H23" i="29"/>
  <c r="G23" i="29"/>
  <c r="F23" i="29"/>
  <c r="E23" i="29"/>
  <c r="D23" i="29"/>
  <c r="H22" i="29"/>
  <c r="G22" i="29"/>
  <c r="F22" i="29"/>
  <c r="E22" i="29"/>
  <c r="D22" i="29"/>
  <c r="H20" i="29"/>
  <c r="G20" i="29"/>
  <c r="F20" i="29"/>
  <c r="E20" i="29"/>
  <c r="D20" i="29"/>
  <c r="H19" i="29"/>
  <c r="G19" i="29"/>
  <c r="F19" i="29"/>
  <c r="E19" i="29"/>
  <c r="D19" i="29"/>
  <c r="H24" i="28"/>
  <c r="G24" i="28"/>
  <c r="F24" i="28"/>
  <c r="E24" i="28"/>
  <c r="D24" i="28"/>
  <c r="H23" i="28"/>
  <c r="G23" i="28"/>
  <c r="F23" i="28"/>
  <c r="E23" i="28"/>
  <c r="D23" i="28"/>
  <c r="H22" i="28"/>
  <c r="G22" i="28"/>
  <c r="F22" i="28"/>
  <c r="E22" i="28"/>
  <c r="D22" i="28"/>
  <c r="H20" i="28"/>
  <c r="G20" i="28"/>
  <c r="F20" i="28"/>
  <c r="E20" i="28"/>
  <c r="D20" i="28"/>
  <c r="H19" i="28"/>
  <c r="G19" i="28"/>
  <c r="F19" i="28"/>
  <c r="E19" i="28"/>
  <c r="D19" i="28"/>
  <c r="H24" i="27"/>
  <c r="G24" i="27"/>
  <c r="F24" i="27"/>
  <c r="E24" i="27"/>
  <c r="D24" i="27"/>
  <c r="H23" i="27"/>
  <c r="G23" i="27"/>
  <c r="F23" i="27"/>
  <c r="E23" i="27"/>
  <c r="D23" i="27"/>
  <c r="H22" i="27"/>
  <c r="G22" i="27"/>
  <c r="F22" i="27"/>
  <c r="E22" i="27"/>
  <c r="D22" i="27"/>
  <c r="H20" i="27"/>
  <c r="G20" i="27"/>
  <c r="F20" i="27"/>
  <c r="E20" i="27"/>
  <c r="D20" i="27"/>
  <c r="H19" i="27"/>
  <c r="G19" i="27"/>
  <c r="F19" i="27"/>
  <c r="E19" i="27"/>
  <c r="D19" i="27"/>
  <c r="E24" i="16"/>
  <c r="F24" i="16"/>
  <c r="G24" i="16"/>
  <c r="H24" i="16"/>
  <c r="D24" i="16"/>
  <c r="E23" i="16"/>
  <c r="F23" i="16"/>
  <c r="G23" i="16"/>
  <c r="H23" i="16"/>
  <c r="D23" i="16"/>
  <c r="E22" i="16"/>
  <c r="F22" i="16"/>
  <c r="G22" i="16"/>
  <c r="H22" i="16"/>
  <c r="D22" i="16"/>
  <c r="E20" i="16"/>
  <c r="F20" i="16"/>
  <c r="G20" i="16"/>
  <c r="H20" i="16"/>
  <c r="D20" i="16"/>
  <c r="E19" i="16"/>
  <c r="F19" i="16"/>
  <c r="G19" i="16"/>
  <c r="H19" i="16"/>
  <c r="D19" i="16"/>
  <c r="H14" i="35"/>
  <c r="G14" i="35"/>
  <c r="F14" i="35"/>
  <c r="E14" i="35"/>
  <c r="D14" i="35"/>
  <c r="H13" i="35"/>
  <c r="G13" i="35"/>
  <c r="F13" i="35"/>
  <c r="E13" i="35"/>
  <c r="D13" i="35"/>
  <c r="H14" i="36"/>
  <c r="G14" i="36"/>
  <c r="F14" i="36"/>
  <c r="E14" i="36"/>
  <c r="D14" i="36"/>
  <c r="H13" i="36"/>
  <c r="G13" i="36"/>
  <c r="F13" i="36"/>
  <c r="E13" i="36"/>
  <c r="D13" i="36"/>
  <c r="H14" i="37"/>
  <c r="G14" i="37"/>
  <c r="F14" i="37"/>
  <c r="E14" i="37"/>
  <c r="D14" i="37"/>
  <c r="H13" i="37"/>
  <c r="G13" i="37"/>
  <c r="F13" i="37"/>
  <c r="E13" i="37"/>
  <c r="D13" i="37"/>
  <c r="H14" i="38"/>
  <c r="G14" i="38"/>
  <c r="F14" i="38"/>
  <c r="E14" i="38"/>
  <c r="D14" i="38"/>
  <c r="H13" i="38"/>
  <c r="G13" i="38"/>
  <c r="F13" i="38"/>
  <c r="E13" i="38"/>
  <c r="D13" i="38"/>
  <c r="H14" i="31"/>
  <c r="G14" i="31"/>
  <c r="F14" i="31"/>
  <c r="E14" i="31"/>
  <c r="D14" i="31"/>
  <c r="H13" i="31"/>
  <c r="G13" i="31"/>
  <c r="F13" i="31"/>
  <c r="E13" i="31"/>
  <c r="D13" i="31"/>
  <c r="H14" i="29"/>
  <c r="G14" i="29"/>
  <c r="F14" i="29"/>
  <c r="E14" i="29"/>
  <c r="D14" i="29"/>
  <c r="H13" i="29"/>
  <c r="G13" i="29"/>
  <c r="F13" i="29"/>
  <c r="E13" i="29"/>
  <c r="D13" i="29"/>
  <c r="H14" i="28"/>
  <c r="G14" i="28"/>
  <c r="F14" i="28"/>
  <c r="E14" i="28"/>
  <c r="D14" i="28"/>
  <c r="H13" i="28"/>
  <c r="G13" i="28"/>
  <c r="F13" i="28"/>
  <c r="E13" i="28"/>
  <c r="D13" i="28"/>
  <c r="H14" i="27"/>
  <c r="G14" i="27"/>
  <c r="F14" i="27"/>
  <c r="E14" i="27"/>
  <c r="D14" i="27"/>
  <c r="H13" i="27"/>
  <c r="G13" i="27"/>
  <c r="F13" i="27"/>
  <c r="E13" i="27"/>
  <c r="D13" i="27"/>
  <c r="E14" i="16"/>
  <c r="F14" i="16"/>
  <c r="G14" i="16"/>
  <c r="H14" i="16"/>
  <c r="D14" i="16"/>
  <c r="E13" i="16"/>
  <c r="G13" i="16"/>
  <c r="H13" i="16"/>
  <c r="D13" i="16"/>
  <c r="D8" i="16" l="1"/>
  <c r="E16" i="30" l="1"/>
  <c r="F16" i="30"/>
  <c r="G16" i="30"/>
  <c r="H16" i="30"/>
  <c r="E13" i="30"/>
  <c r="F13" i="30"/>
  <c r="G13" i="30"/>
  <c r="H13" i="30"/>
  <c r="E11" i="30"/>
  <c r="F11" i="30"/>
  <c r="G11" i="30"/>
  <c r="H11" i="30"/>
  <c r="E10" i="30"/>
  <c r="F10" i="30"/>
  <c r="G10" i="30"/>
  <c r="H10" i="30"/>
  <c r="D16" i="30"/>
  <c r="D13" i="30"/>
  <c r="D11" i="30"/>
  <c r="D10" i="30"/>
  <c r="I57" i="38"/>
  <c r="H55" i="38"/>
  <c r="G55" i="38"/>
  <c r="F55" i="38"/>
  <c r="E55" i="38"/>
  <c r="D55" i="38"/>
  <c r="J54" i="38"/>
  <c r="J53" i="38"/>
  <c r="H49" i="38"/>
  <c r="G49" i="38"/>
  <c r="F49" i="38"/>
  <c r="E49" i="38"/>
  <c r="D49" i="38"/>
  <c r="J48" i="38"/>
  <c r="J47" i="38"/>
  <c r="J46" i="38"/>
  <c r="J45" i="38"/>
  <c r="J44" i="38"/>
  <c r="J43" i="38"/>
  <c r="H41" i="38"/>
  <c r="G41" i="38"/>
  <c r="F41" i="38"/>
  <c r="E41" i="38"/>
  <c r="D41" i="38"/>
  <c r="J40" i="38"/>
  <c r="J39" i="38"/>
  <c r="J38" i="38"/>
  <c r="J37" i="38"/>
  <c r="H35" i="38"/>
  <c r="G35" i="38"/>
  <c r="F35" i="38"/>
  <c r="E35" i="38"/>
  <c r="J35" i="38" s="1"/>
  <c r="D35" i="38"/>
  <c r="J34" i="38"/>
  <c r="J33" i="38"/>
  <c r="H31" i="38"/>
  <c r="G31" i="38"/>
  <c r="F31" i="38"/>
  <c r="E31" i="38"/>
  <c r="D31" i="38"/>
  <c r="J31" i="38" s="1"/>
  <c r="J30" i="38"/>
  <c r="J29" i="38"/>
  <c r="H27" i="38"/>
  <c r="G27" i="38"/>
  <c r="F27" i="38"/>
  <c r="E27" i="38"/>
  <c r="D27" i="38"/>
  <c r="J26" i="38"/>
  <c r="J25" i="38"/>
  <c r="J24" i="38"/>
  <c r="J23" i="38"/>
  <c r="J22" i="38"/>
  <c r="J21" i="38"/>
  <c r="J20" i="38"/>
  <c r="J19" i="38"/>
  <c r="J18" i="38"/>
  <c r="I16" i="38"/>
  <c r="H16" i="38"/>
  <c r="G16" i="38"/>
  <c r="F16" i="38"/>
  <c r="E16" i="38"/>
  <c r="D16" i="38"/>
  <c r="J15" i="38"/>
  <c r="J14" i="38"/>
  <c r="J13" i="38"/>
  <c r="J16" i="38" s="1"/>
  <c r="I11" i="38"/>
  <c r="H11" i="38"/>
  <c r="G11" i="38"/>
  <c r="F11" i="38"/>
  <c r="E11" i="38"/>
  <c r="D11" i="38"/>
  <c r="J10" i="38"/>
  <c r="J9" i="38"/>
  <c r="J8" i="38"/>
  <c r="J11" i="38" s="1"/>
  <c r="I57" i="37"/>
  <c r="H55" i="37"/>
  <c r="G55" i="37"/>
  <c r="F55" i="37"/>
  <c r="E55" i="37"/>
  <c r="J55" i="37" s="1"/>
  <c r="D55" i="37"/>
  <c r="J54" i="37"/>
  <c r="J53" i="37"/>
  <c r="H49" i="37"/>
  <c r="G49" i="37"/>
  <c r="J49" i="37" s="1"/>
  <c r="F49" i="37"/>
  <c r="E49" i="37"/>
  <c r="D49" i="37"/>
  <c r="J48" i="37"/>
  <c r="J47" i="37"/>
  <c r="J46" i="37"/>
  <c r="J45" i="37"/>
  <c r="J44" i="37"/>
  <c r="J43" i="37"/>
  <c r="H41" i="37"/>
  <c r="G41" i="37"/>
  <c r="F41" i="37"/>
  <c r="E41" i="37"/>
  <c r="D41" i="37"/>
  <c r="J40" i="37"/>
  <c r="J39" i="37"/>
  <c r="J38" i="37"/>
  <c r="J37" i="37"/>
  <c r="H35" i="37"/>
  <c r="G35" i="37"/>
  <c r="F35" i="37"/>
  <c r="E35" i="37"/>
  <c r="J35" i="37" s="1"/>
  <c r="D35" i="37"/>
  <c r="J34" i="37"/>
  <c r="J33" i="37"/>
  <c r="H31" i="37"/>
  <c r="G31" i="37"/>
  <c r="F31" i="37"/>
  <c r="E31" i="37"/>
  <c r="D31" i="37"/>
  <c r="J31" i="37" s="1"/>
  <c r="J30" i="37"/>
  <c r="J29" i="37"/>
  <c r="H27" i="37"/>
  <c r="G27" i="37"/>
  <c r="F27" i="37"/>
  <c r="E27" i="37"/>
  <c r="D27" i="37"/>
  <c r="J26" i="37"/>
  <c r="J25" i="37"/>
  <c r="J24" i="37"/>
  <c r="J23" i="37"/>
  <c r="J22" i="37"/>
  <c r="J21" i="37"/>
  <c r="J20" i="37"/>
  <c r="J19" i="37"/>
  <c r="J18" i="37"/>
  <c r="I16" i="37"/>
  <c r="H16" i="37"/>
  <c r="G16" i="37"/>
  <c r="F16" i="37"/>
  <c r="E16" i="37"/>
  <c r="D16" i="37"/>
  <c r="J15" i="37"/>
  <c r="J14" i="37"/>
  <c r="J13" i="37"/>
  <c r="J16" i="37" s="1"/>
  <c r="I11" i="37"/>
  <c r="H11" i="37"/>
  <c r="G11" i="37"/>
  <c r="F11" i="37"/>
  <c r="E11" i="37"/>
  <c r="D11" i="37"/>
  <c r="J10" i="37"/>
  <c r="J9" i="37"/>
  <c r="J8" i="37"/>
  <c r="J11" i="37" s="1"/>
  <c r="I57" i="36"/>
  <c r="H55" i="36"/>
  <c r="G55" i="36"/>
  <c r="F55" i="36"/>
  <c r="E55" i="36"/>
  <c r="D55" i="36"/>
  <c r="J54" i="36"/>
  <c r="J53" i="36"/>
  <c r="H49" i="36"/>
  <c r="G49" i="36"/>
  <c r="J49" i="36" s="1"/>
  <c r="F49" i="36"/>
  <c r="E49" i="36"/>
  <c r="D49" i="36"/>
  <c r="J48" i="36"/>
  <c r="J47" i="36"/>
  <c r="J46" i="36"/>
  <c r="J45" i="36"/>
  <c r="J44" i="36"/>
  <c r="J43" i="36"/>
  <c r="H41" i="36"/>
  <c r="G41" i="36"/>
  <c r="F41" i="36"/>
  <c r="E41" i="36"/>
  <c r="D41" i="36"/>
  <c r="J40" i="36"/>
  <c r="J39" i="36"/>
  <c r="J38" i="36"/>
  <c r="J37" i="36"/>
  <c r="H35" i="36"/>
  <c r="G35" i="36"/>
  <c r="F35" i="36"/>
  <c r="E35" i="36"/>
  <c r="D35" i="36"/>
  <c r="J34" i="36"/>
  <c r="J33" i="36"/>
  <c r="H31" i="36"/>
  <c r="G31" i="36"/>
  <c r="F31" i="36"/>
  <c r="E31" i="36"/>
  <c r="D31" i="36"/>
  <c r="J31" i="36" s="1"/>
  <c r="J30" i="36"/>
  <c r="J29" i="36"/>
  <c r="H27" i="36"/>
  <c r="G27" i="36"/>
  <c r="F27" i="36"/>
  <c r="E27" i="36"/>
  <c r="D27" i="36"/>
  <c r="J26" i="36"/>
  <c r="J25" i="36"/>
  <c r="J24" i="36"/>
  <c r="J23" i="36"/>
  <c r="J22" i="36"/>
  <c r="J21" i="36"/>
  <c r="J20" i="36"/>
  <c r="J19" i="36"/>
  <c r="J18" i="36"/>
  <c r="I16" i="36"/>
  <c r="H16" i="36"/>
  <c r="G16" i="36"/>
  <c r="F16" i="36"/>
  <c r="E16" i="36"/>
  <c r="D16" i="36"/>
  <c r="J15" i="36"/>
  <c r="J14" i="36"/>
  <c r="J13" i="36"/>
  <c r="J16" i="36" s="1"/>
  <c r="I11" i="36"/>
  <c r="H11" i="36"/>
  <c r="G11" i="36"/>
  <c r="F11" i="36"/>
  <c r="E11" i="36"/>
  <c r="D11" i="36"/>
  <c r="J10" i="36"/>
  <c r="J9" i="36"/>
  <c r="J8" i="36"/>
  <c r="J11" i="36" s="1"/>
  <c r="I57" i="35"/>
  <c r="H55" i="35"/>
  <c r="G55" i="35"/>
  <c r="F55" i="35"/>
  <c r="E55" i="35"/>
  <c r="D55" i="35"/>
  <c r="J54" i="35"/>
  <c r="J53" i="35"/>
  <c r="J49" i="35"/>
  <c r="H49" i="35"/>
  <c r="G49" i="35"/>
  <c r="F49" i="35"/>
  <c r="E49" i="35"/>
  <c r="D49" i="35"/>
  <c r="J48" i="35"/>
  <c r="J47" i="35"/>
  <c r="J46" i="35"/>
  <c r="J45" i="35"/>
  <c r="J44" i="35"/>
  <c r="J43" i="35"/>
  <c r="H41" i="35"/>
  <c r="G41" i="35"/>
  <c r="F41" i="35"/>
  <c r="E41" i="35"/>
  <c r="D41" i="35"/>
  <c r="J40" i="35"/>
  <c r="J39" i="35"/>
  <c r="J38" i="35"/>
  <c r="J37" i="35"/>
  <c r="H35" i="35"/>
  <c r="G35" i="35"/>
  <c r="F35" i="35"/>
  <c r="E35" i="35"/>
  <c r="D35" i="35"/>
  <c r="J35" i="35" s="1"/>
  <c r="J34" i="35"/>
  <c r="J33" i="35"/>
  <c r="H31" i="35"/>
  <c r="G31" i="35"/>
  <c r="F31" i="35"/>
  <c r="E31" i="35"/>
  <c r="D31" i="35"/>
  <c r="J31" i="35" s="1"/>
  <c r="J30" i="35"/>
  <c r="J29" i="35"/>
  <c r="H27" i="35"/>
  <c r="G27" i="35"/>
  <c r="F27" i="35"/>
  <c r="E27" i="35"/>
  <c r="D27" i="35"/>
  <c r="J27" i="35" s="1"/>
  <c r="J26" i="35"/>
  <c r="J25" i="35"/>
  <c r="J24" i="35"/>
  <c r="J23" i="35"/>
  <c r="J22" i="35"/>
  <c r="J21" i="35"/>
  <c r="J20" i="35"/>
  <c r="J19" i="35"/>
  <c r="J18" i="35"/>
  <c r="I16" i="35"/>
  <c r="H16" i="35"/>
  <c r="G16" i="35"/>
  <c r="F16" i="35"/>
  <c r="E16" i="35"/>
  <c r="D16" i="35"/>
  <c r="J15" i="35"/>
  <c r="J14" i="35"/>
  <c r="J13" i="35"/>
  <c r="J16" i="35" s="1"/>
  <c r="I11" i="35"/>
  <c r="H11" i="35"/>
  <c r="G11" i="35"/>
  <c r="F11" i="35"/>
  <c r="E11" i="35"/>
  <c r="D11" i="35"/>
  <c r="J10" i="35"/>
  <c r="J9" i="35"/>
  <c r="J8" i="35"/>
  <c r="J11" i="35" s="1"/>
  <c r="J18" i="31"/>
  <c r="J19" i="31"/>
  <c r="J18" i="29"/>
  <c r="J19" i="29"/>
  <c r="J18" i="28"/>
  <c r="J19" i="28"/>
  <c r="J50" i="27"/>
  <c r="J37" i="27"/>
  <c r="J38" i="27"/>
  <c r="J39" i="27"/>
  <c r="J40" i="27"/>
  <c r="J35" i="27"/>
  <c r="J31" i="27"/>
  <c r="J18" i="27"/>
  <c r="J19" i="27"/>
  <c r="J51" i="16"/>
  <c r="J45" i="16"/>
  <c r="J34" i="16"/>
  <c r="J30" i="16"/>
  <c r="J10" i="16"/>
  <c r="J18" i="16"/>
  <c r="J8" i="16"/>
  <c r="J9" i="16"/>
  <c r="E16" i="16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F16" i="16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58" i="27"/>
  <c r="H56" i="27"/>
  <c r="G56" i="27"/>
  <c r="F56" i="27"/>
  <c r="E56" i="27"/>
  <c r="D56" i="27"/>
  <c r="J55" i="27"/>
  <c r="J54" i="27"/>
  <c r="H50" i="27"/>
  <c r="G50" i="27"/>
  <c r="F50" i="27"/>
  <c r="E50" i="27"/>
  <c r="D50" i="27"/>
  <c r="J49" i="27"/>
  <c r="J48" i="27"/>
  <c r="J47" i="27"/>
  <c r="J46" i="27"/>
  <c r="J45" i="27"/>
  <c r="J44" i="27"/>
  <c r="H42" i="27"/>
  <c r="G42" i="27"/>
  <c r="F42" i="27"/>
  <c r="E42" i="27"/>
  <c r="D42" i="27"/>
  <c r="J41" i="27"/>
  <c r="H35" i="27"/>
  <c r="G35" i="27"/>
  <c r="F35" i="27"/>
  <c r="E35" i="27"/>
  <c r="D35" i="27"/>
  <c r="J34" i="27"/>
  <c r="J33" i="27"/>
  <c r="H31" i="27"/>
  <c r="G31" i="27"/>
  <c r="F31" i="27"/>
  <c r="E31" i="27"/>
  <c r="D31" i="27"/>
  <c r="J30" i="27"/>
  <c r="J29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E51" i="16"/>
  <c r="F51" i="16"/>
  <c r="G51" i="16"/>
  <c r="H51" i="16"/>
  <c r="D51" i="16"/>
  <c r="J50" i="16"/>
  <c r="J49" i="16"/>
  <c r="E45" i="16"/>
  <c r="F45" i="16"/>
  <c r="G45" i="16"/>
  <c r="H45" i="16"/>
  <c r="D45" i="16"/>
  <c r="E40" i="16"/>
  <c r="F40" i="16"/>
  <c r="G40" i="16"/>
  <c r="H40" i="16"/>
  <c r="D40" i="16"/>
  <c r="J39" i="16"/>
  <c r="E34" i="16"/>
  <c r="F34" i="16"/>
  <c r="G34" i="16"/>
  <c r="H34" i="16"/>
  <c r="D34" i="16"/>
  <c r="J32" i="16"/>
  <c r="J33" i="16"/>
  <c r="J36" i="16"/>
  <c r="J37" i="16"/>
  <c r="J38" i="16"/>
  <c r="J42" i="16"/>
  <c r="J43" i="16"/>
  <c r="J44" i="16"/>
  <c r="E30" i="16"/>
  <c r="F30" i="16"/>
  <c r="G30" i="16"/>
  <c r="H30" i="16"/>
  <c r="D30" i="16"/>
  <c r="J29" i="16"/>
  <c r="J28" i="16"/>
  <c r="E26" i="16"/>
  <c r="F26" i="16"/>
  <c r="G26" i="16"/>
  <c r="H26" i="16"/>
  <c r="D26" i="16"/>
  <c r="J20" i="16"/>
  <c r="J21" i="16"/>
  <c r="J22" i="16"/>
  <c r="J23" i="16"/>
  <c r="J24" i="16"/>
  <c r="J25" i="16"/>
  <c r="J19" i="16"/>
  <c r="E11" i="16"/>
  <c r="F11" i="16"/>
  <c r="G11" i="16"/>
  <c r="H11" i="16"/>
  <c r="D11" i="16"/>
  <c r="G16" i="16"/>
  <c r="H16" i="16"/>
  <c r="D16" i="16"/>
  <c r="J14" i="16"/>
  <c r="J15" i="16"/>
  <c r="J41" i="35" l="1"/>
  <c r="J41" i="36"/>
  <c r="J41" i="37"/>
  <c r="J41" i="38"/>
  <c r="H12" i="30"/>
  <c r="G12" i="30"/>
  <c r="F12" i="30"/>
  <c r="E12" i="30"/>
  <c r="E14" i="30" s="1"/>
  <c r="J42" i="27"/>
  <c r="D12" i="30"/>
  <c r="J40" i="16"/>
  <c r="J27" i="36"/>
  <c r="J27" i="37"/>
  <c r="J27" i="38"/>
  <c r="D9" i="30"/>
  <c r="J27" i="27"/>
  <c r="J11" i="27"/>
  <c r="H9" i="30"/>
  <c r="F9" i="30"/>
  <c r="G9" i="30"/>
  <c r="J27" i="31"/>
  <c r="E9" i="30"/>
  <c r="J26" i="16"/>
  <c r="D50" i="35"/>
  <c r="D57" i="35" s="1"/>
  <c r="E50" i="35"/>
  <c r="E57" i="35" s="1"/>
  <c r="F50" i="35"/>
  <c r="F57" i="35" s="1"/>
  <c r="G50" i="35"/>
  <c r="G57" i="35" s="1"/>
  <c r="H50" i="35"/>
  <c r="H57" i="35" s="1"/>
  <c r="D50" i="37"/>
  <c r="D57" i="37" s="1"/>
  <c r="D8" i="30"/>
  <c r="G8" i="30"/>
  <c r="D50" i="38"/>
  <c r="D57" i="38" s="1"/>
  <c r="G50" i="38"/>
  <c r="G57" i="38" s="1"/>
  <c r="H50" i="38"/>
  <c r="H57" i="38" s="1"/>
  <c r="H8" i="30"/>
  <c r="F8" i="30"/>
  <c r="E8" i="30"/>
  <c r="D46" i="16"/>
  <c r="D53" i="16" s="1"/>
  <c r="H50" i="37"/>
  <c r="H57" i="37" s="1"/>
  <c r="F50" i="38"/>
  <c r="H50" i="36"/>
  <c r="H57" i="36" s="1"/>
  <c r="E50" i="36"/>
  <c r="E57" i="36" s="1"/>
  <c r="F50" i="36"/>
  <c r="F57" i="36" s="1"/>
  <c r="D7" i="30"/>
  <c r="F50" i="37"/>
  <c r="F57" i="37" s="1"/>
  <c r="H7" i="30"/>
  <c r="E7" i="30"/>
  <c r="G7" i="30"/>
  <c r="F7" i="30"/>
  <c r="J49" i="38"/>
  <c r="E50" i="38"/>
  <c r="E57" i="38" s="1"/>
  <c r="J55" i="38"/>
  <c r="E50" i="37"/>
  <c r="E57" i="37" s="1"/>
  <c r="G50" i="37"/>
  <c r="G57" i="37" s="1"/>
  <c r="D50" i="36"/>
  <c r="J35" i="36"/>
  <c r="J55" i="36"/>
  <c r="G50" i="36"/>
  <c r="G57" i="36" s="1"/>
  <c r="J55" i="35"/>
  <c r="J10" i="30"/>
  <c r="H51" i="27"/>
  <c r="H58" i="27" s="1"/>
  <c r="J13" i="27"/>
  <c r="J16" i="27" s="1"/>
  <c r="G51" i="27"/>
  <c r="G58" i="27" s="1"/>
  <c r="D51" i="27"/>
  <c r="D58" i="27" s="1"/>
  <c r="J56" i="28"/>
  <c r="J54" i="28"/>
  <c r="J42" i="28"/>
  <c r="J31" i="28"/>
  <c r="J35" i="28"/>
  <c r="J27" i="28"/>
  <c r="E51" i="28"/>
  <c r="E58" i="28" s="1"/>
  <c r="J13" i="28"/>
  <c r="J16" i="28" s="1"/>
  <c r="D51" i="28"/>
  <c r="D58" i="28" s="1"/>
  <c r="G51" i="28"/>
  <c r="G58" i="28" s="1"/>
  <c r="H51" i="28"/>
  <c r="H58" i="28" s="1"/>
  <c r="F51" i="28"/>
  <c r="J11" i="28"/>
  <c r="H50" i="31"/>
  <c r="H57" i="31" s="1"/>
  <c r="J41" i="31"/>
  <c r="J16" i="31"/>
  <c r="F50" i="31"/>
  <c r="F57" i="31" s="1"/>
  <c r="G50" i="31"/>
  <c r="G57" i="31" s="1"/>
  <c r="D50" i="31"/>
  <c r="D57" i="31" s="1"/>
  <c r="E50" i="31"/>
  <c r="E57" i="31" s="1"/>
  <c r="J41" i="29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J16" i="30"/>
  <c r="E51" i="27"/>
  <c r="E58" i="27" s="1"/>
  <c r="F51" i="27"/>
  <c r="F58" i="27" s="1"/>
  <c r="H46" i="16"/>
  <c r="H53" i="16" s="1"/>
  <c r="J11" i="16"/>
  <c r="J13" i="16"/>
  <c r="J16" i="16" s="1"/>
  <c r="J55" i="29"/>
  <c r="J49" i="29"/>
  <c r="J50" i="28"/>
  <c r="J56" i="27"/>
  <c r="E46" i="16"/>
  <c r="E53" i="16" s="1"/>
  <c r="G46" i="16"/>
  <c r="G53" i="16" s="1"/>
  <c r="F46" i="16"/>
  <c r="F53" i="16" s="1"/>
  <c r="J50" i="35" l="1"/>
  <c r="J57" i="35" s="1"/>
  <c r="D31" i="30" s="1"/>
  <c r="J50" i="38"/>
  <c r="J57" i="38" s="1"/>
  <c r="D28" i="30" s="1"/>
  <c r="F57" i="38"/>
  <c r="J50" i="37"/>
  <c r="J57" i="37" s="1"/>
  <c r="D29" i="30" s="1"/>
  <c r="J7" i="30"/>
  <c r="J50" i="36"/>
  <c r="J57" i="36" s="1"/>
  <c r="D30" i="30" s="1"/>
  <c r="D57" i="36"/>
  <c r="J11" i="30"/>
  <c r="E18" i="30"/>
  <c r="J12" i="30"/>
  <c r="F14" i="30"/>
  <c r="F18" i="30" s="1"/>
  <c r="J9" i="30"/>
  <c r="J8" i="30"/>
  <c r="J51" i="28"/>
  <c r="J58" i="28" s="1"/>
  <c r="D25" i="30" s="1"/>
  <c r="G14" i="30"/>
  <c r="G18" i="30" s="1"/>
  <c r="F58" i="28"/>
  <c r="H14" i="30"/>
  <c r="H18" i="30" s="1"/>
  <c r="J13" i="30"/>
  <c r="J50" i="31"/>
  <c r="J57" i="31" s="1"/>
  <c r="D27" i="30" s="1"/>
  <c r="J50" i="29"/>
  <c r="J57" i="29" s="1"/>
  <c r="D26" i="30" s="1"/>
  <c r="J51" i="27"/>
  <c r="J58" i="27" s="1"/>
  <c r="D24" i="30" s="1"/>
  <c r="J46" i="16"/>
  <c r="J53" i="16" s="1"/>
  <c r="D23" i="30" s="1"/>
  <c r="J14" i="30" l="1"/>
  <c r="J18" i="30" s="1"/>
  <c r="D18" i="30"/>
  <c r="D32" i="30"/>
  <c r="E24" i="30" l="1"/>
  <c r="E28" i="30"/>
  <c r="E29" i="30"/>
  <c r="E30" i="30"/>
  <c r="E31" i="30"/>
  <c r="E25" i="30"/>
  <c r="E23" i="30"/>
  <c r="E26" i="30"/>
  <c r="E27" i="30"/>
  <c r="E32" i="30" l="1"/>
</calcChain>
</file>

<file path=xl/sharedStrings.xml><?xml version="1.0" encoding="utf-8"?>
<sst xmlns="http://schemas.openxmlformats.org/spreadsheetml/2006/main" count="627" uniqueCount="84">
  <si>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</si>
  <si>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</si>
  <si>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</si>
  <si>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</si>
  <si>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</si>
  <si>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</si>
  <si>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</si>
  <si>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</si>
  <si>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</si>
  <si>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</si>
  <si>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</si>
  <si>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</si>
  <si>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</si>
  <si>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</si>
  <si>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</si>
  <si>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</si>
  <si>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</si>
  <si>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</si>
  <si>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</si>
  <si>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</si>
  <si>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</si>
  <si>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</si>
  <si>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</si>
  <si>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</si>
  <si>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</si>
  <si>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</si>
  <si>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</si>
  <si>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</si>
  <si>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R-01. Heat pumps or high efficiency AC retrofits and commissioning</t>
  </si>
  <si>
    <t>R-02. Solar PV</t>
  </si>
  <si>
    <t>R-03. LED lighting</t>
  </si>
  <si>
    <t>R-04. Enclosure upgrades</t>
  </si>
  <si>
    <t>R-05. Window, door, and skylight replacements</t>
  </si>
  <si>
    <t>R-06. Efficient appliances and plug load management</t>
  </si>
  <si>
    <t>R-07. Heat pump for hot water</t>
  </si>
  <si>
    <t>R-08. Solar hot water heater</t>
  </si>
  <si>
    <t>R-09. Smart thermostat</t>
  </si>
  <si>
    <t>Total</t>
  </si>
  <si>
    <t>Detailed Budget Table</t>
  </si>
  <si>
    <t xml:space="preserve">This Excel Workbook is provided to aid applicants in developing the required budget table(s) within the budget narrative.  </t>
  </si>
  <si>
    <t>Measure 1 - R-01. Heat pumps or high efficiency AC retrofits and commissioning</t>
  </si>
  <si>
    <t>Personnel</t>
  </si>
  <si>
    <t> </t>
  </si>
  <si>
    <t>Notes for table:</t>
  </si>
  <si>
    <t xml:space="preserve">ORS Project Manager @ $80,000/yr starting salary, .5 FTE, with salary increase </t>
  </si>
  <si>
    <t xml:space="preserve">OCI Project Manager @ $80,000/yr starting salary, .5 FTE, with salary increase </t>
  </si>
  <si>
    <t>Year 2</t>
  </si>
  <si>
    <t>Year 3</t>
  </si>
  <si>
    <t>Year 4</t>
  </si>
  <si>
    <t xml:space="preserve"> Fringe Benefits </t>
  </si>
  <si>
    <t>PT Project Manager Fica/Mica @ 7.65% of salary</t>
  </si>
  <si>
    <t xml:space="preserve"> Travel </t>
  </si>
  <si>
    <t>Travel for conference and workshop presentations:</t>
  </si>
  <si>
    <t>Airfare - $400 roundtrip @ 1 roundtrip per year</t>
  </si>
  <si>
    <t>Luggage Fees - $25 per flight @ 2 flights per year</t>
  </si>
  <si>
    <t>Hotel - $250 per night @ 3 nights per year</t>
  </si>
  <si>
    <t>Per Diem - $71 per day @ 3.5 days per year</t>
  </si>
  <si>
    <t>Taxi/Ride Share - $45 from airport to hotel and vice versa per year</t>
  </si>
  <si>
    <t>Parking - $25 per day @ 4 days per year</t>
  </si>
  <si>
    <t>Mileage cost per year</t>
  </si>
  <si>
    <r>
      <rPr>
        <b/>
        <i/>
        <sz val="11"/>
        <color theme="0" tint="-0.34998626667073579"/>
        <rFont val="Calibri"/>
        <family val="2"/>
        <scheme val="minor"/>
      </rPr>
      <t xml:space="preserve">Mileage for local travel </t>
    </r>
    <r>
      <rPr>
        <i/>
        <sz val="11"/>
        <color theme="0" tint="-0.34998626667073579"/>
        <rFont val="Calibri"/>
        <family val="2"/>
        <scheme val="minor"/>
      </rPr>
      <t>(1,560 miles per year at $0.655/mi)</t>
    </r>
  </si>
  <si>
    <t xml:space="preserve"> Equipment </t>
  </si>
  <si>
    <t xml:space="preserve"> </t>
  </si>
  <si>
    <t xml:space="preserve"> Supplies </t>
  </si>
  <si>
    <t xml:space="preserve"> Contractual </t>
  </si>
  <si>
    <t>Contract for Keep Safe Miami Program - Install up to 9 GHG Reduction Measures in 100 multi family buildings (4-20 units per building) plus contract management</t>
  </si>
  <si>
    <t>Contract for Miami Cools Program - Install up to 4 GHG Reduction Measures in 50 single family homes and 50 multi family buildings (assume 4 units per building) plus contract management</t>
  </si>
  <si>
    <t>OTHER</t>
  </si>
  <si>
    <t>Indirect Costs</t>
  </si>
  <si>
    <t>Measure 2 - R-02. Solar PV</t>
  </si>
  <si>
    <t>Contract for Keep Safe Miami Program - Install up to 9 GHG Reduction Measures in 100 multi family buildings (4-20 units per building)  plus contract management</t>
  </si>
  <si>
    <t>Contract for Homeowner Preservation Program - Install up to 3 GHG Reduction Measures in 100 single family homes  plus contract management</t>
  </si>
  <si>
    <t>Measure 3: - R-03. LED lighting</t>
  </si>
  <si>
    <t>Contract for Miami Cools Program - Install up to 4 GHG Reduction Measures in 50 single family homes and 50 multi family buildings (assume 4 units per building)  plus contract management</t>
  </si>
  <si>
    <t>Measure 4 - R-04. Enclosure upgrades</t>
  </si>
  <si>
    <t>TOTAL CONTRACTUAL</t>
  </si>
  <si>
    <t>Other</t>
  </si>
  <si>
    <t>Measure 5 - R-05. Window, door, and skylight replacements</t>
  </si>
  <si>
    <t>Contract for Homeowner Preservation Program - Install up to 3 GHG Reduction Measures in 100 single family homes plus contract management</t>
  </si>
  <si>
    <t>Measure 6 - R-06. Efficient appliances and plug load management</t>
  </si>
  <si>
    <t>Measure 7 - R-07. Heat pump for hot water</t>
  </si>
  <si>
    <t>Measure 8 - R-08. Solar hot water heater</t>
  </si>
  <si>
    <t>Measure 9 - R-09. Smart thermostat</t>
  </si>
  <si>
    <t>Contract for Miami Cools Program - Install up to 4 GHG Reduction Measures in 50 single family homes and 50 multifamily buildings (assume 4 units per building)  plus contract management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</si>
</sst>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2" fillId="0" borderId="1" xfId="0" applyFont="1" applyBorder="1" applyAlignment="1">
      <alignment vertical="top"/>
    </xf>
    <xf numFmtId="0" fontId="5" fillId="0" borderId="1" xfId="0" applyFont="1" applyBorder="1" applyAlignment="1">
      <alignment wrapText="1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7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18" fillId="0" borderId="0" xfId="0" applyFont="1"/>
    <xf numFmtId="0" fontId="2" fillId="0" borderId="0" xfId="0" applyFont="1" applyAlignment="1">
      <alignment vertical="top"/>
    </xf>
    <xf numFmtId="164" fontId="2" fillId="0" borderId="0" xfId="1" applyNumberFormat="1" applyFont="1" applyBorder="1"/>
    <xf numFmtId="0" fontId="11" fillId="0" borderId="1" xfId="0" applyFont="1" applyBorder="1" applyAlignment="1">
      <alignment wrapText="1"/>
    </xf>
    <xf numFmtId="0" fontId="0" fillId="0" borderId="0" xfId="0" applyAlignment="1">
      <alignment horizontal="right"/>
    </xf>
    <xf numFmtId="6" fontId="9" fillId="7" borderId="1" xfId="0" applyNumberFormat="1" applyFont="1" applyFill="1" applyBorder="1"/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topLeftCell="A9" zoomScale="90" zoomScaleNormal="90" workbookViewId="0">
      <selection activeCell="P3" sqref="P3"/>
    </sheetView>
  </sheetViews>
  <sheetFormatPr defaultRowHeight="14.5" x14ac:dyDescent="0.35"/>
  <cols>
    <col min="1" max="1" width="1.81640625" customWidth="1"/>
    <col min="5" max="5" width="13.453125" bestFit="1" customWidth="1"/>
    <col min="6" max="6" width="14.453125" bestFit="1" customWidth="1"/>
    <col min="7" max="9" width="14.453125" customWidth="1"/>
    <col min="10" max="10" width="10.81640625" bestFit="1" customWidth="1"/>
    <col min="11" max="11" width="15.54296875" customWidth="1"/>
    <col min="18" max="18" width="37.54296875" customWidth="1"/>
  </cols>
  <sheetData>
    <row r="1" spans="4:11" ht="10.5" customHeight="1" x14ac:dyDescent="0.35"/>
    <row r="2" spans="4:11" x14ac:dyDescent="0.35">
      <c r="D2" s="3"/>
      <c r="E2" s="3"/>
      <c r="J2" s="30"/>
      <c r="K2" s="3"/>
    </row>
    <row r="3" spans="4:11" x14ac:dyDescent="0.35">
      <c r="D3" s="3"/>
      <c r="E3" s="3"/>
      <c r="J3" s="28"/>
      <c r="K3" s="29"/>
    </row>
    <row r="4" spans="4:11" x14ac:dyDescent="0.35">
      <c r="D4" s="4"/>
      <c r="E4" s="3"/>
    </row>
    <row r="9" spans="4:11" x14ac:dyDescent="0.35">
      <c r="J9" s="21"/>
    </row>
    <row r="17" spans="5:18" x14ac:dyDescent="0.35">
      <c r="E17" s="31"/>
      <c r="F17" s="31"/>
      <c r="G17" s="31"/>
      <c r="H17" s="31"/>
      <c r="I17" s="31"/>
    </row>
    <row r="18" spans="5:18" x14ac:dyDescent="0.35">
      <c r="E18" s="31"/>
      <c r="F18" s="31"/>
      <c r="G18" s="31"/>
      <c r="H18" s="31"/>
      <c r="I18" s="31"/>
    </row>
    <row r="27" spans="5:18" ht="23.5" x14ac:dyDescent="0.55000000000000004">
      <c r="Q27" s="27"/>
    </row>
    <row r="28" spans="5:18" x14ac:dyDescent="0.35">
      <c r="Q28" s="59"/>
      <c r="R28" s="60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33EEC-D83C-4B02-AD8A-83B0A8386D80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33" activePane="bottomRight" state="frozen"/>
      <selection pane="topRight" activeCell="R20" sqref="R20:W20"/>
      <selection pane="bottomLeft" activeCell="R20" sqref="R20:W20"/>
      <selection pane="bottomRight" activeCell="C37" sqref="C37"/>
    </sheetView>
  </sheetViews>
  <sheetFormatPr defaultColWidth="9.1796875" defaultRowHeight="14.5" x14ac:dyDescent="0.35"/>
  <cols>
    <col min="1" max="1" width="3.1796875" customWidth="1"/>
    <col min="2" max="2" width="11.1796875" customWidth="1"/>
    <col min="3" max="3" width="46.453125" customWidth="1"/>
    <col min="4" max="4" width="13.26953125" style="6" customWidth="1"/>
    <col min="5" max="5" width="13.1796875" style="2" customWidth="1"/>
    <col min="6" max="7" width="13.1796875" customWidth="1"/>
    <col min="8" max="8" width="12.81640625" style="2" customWidth="1"/>
    <col min="9" max="9" width="0.81640625" style="7" customWidth="1"/>
    <col min="10" max="10" width="14.54296875" customWidth="1"/>
    <col min="11" max="11" width="10.1796875" customWidth="1"/>
  </cols>
  <sheetData>
    <row r="2" spans="2:39" ht="23.5" x14ac:dyDescent="0.55000000000000004">
      <c r="B2" s="27" t="s">
        <v>38</v>
      </c>
    </row>
    <row r="3" spans="2:39" x14ac:dyDescent="0.35">
      <c r="B3" s="61" t="s">
        <v>39</v>
      </c>
    </row>
    <row r="4" spans="2:39" x14ac:dyDescent="0.35">
      <c r="B4" s="68" t="s">
        <v>81</v>
      </c>
    </row>
    <row r="5" spans="2:39" ht="18.5" x14ac:dyDescent="0.45">
      <c r="B5" s="33" t="s">
        <v>2</v>
      </c>
      <c r="C5" s="34"/>
      <c r="D5" s="34"/>
      <c r="E5" s="34"/>
      <c r="F5" s="34"/>
      <c r="G5" s="34"/>
      <c r="H5" s="34"/>
      <c r="I5" s="34"/>
      <c r="J5" s="35"/>
    </row>
    <row r="6" spans="2:39" x14ac:dyDescent="0.35">
      <c r="B6" s="36" t="s">
        <v>3</v>
      </c>
      <c r="C6" s="36" t="s">
        <v>4</v>
      </c>
      <c r="D6" s="36" t="s">
        <v>5</v>
      </c>
      <c r="E6" s="37" t="s">
        <v>6</v>
      </c>
      <c r="F6" s="37" t="s">
        <v>7</v>
      </c>
      <c r="G6" s="37" t="s">
        <v>8</v>
      </c>
      <c r="H6" s="38" t="s">
        <v>9</v>
      </c>
      <c r="I6" s="39"/>
      <c r="J6" s="40" t="s">
        <v>10</v>
      </c>
    </row>
    <row r="7" spans="2:39" s="5" customFormat="1" x14ac:dyDescent="0.35">
      <c r="B7" s="22" t="s">
        <v>11</v>
      </c>
      <c r="C7" s="25" t="s">
        <v>41</v>
      </c>
      <c r="D7" s="10" t="s">
        <v>42</v>
      </c>
      <c r="E7" s="10" t="s">
        <v>42</v>
      </c>
      <c r="F7" s="10" t="s">
        <v>42</v>
      </c>
      <c r="G7" s="10"/>
      <c r="H7" s="10" t="s">
        <v>42</v>
      </c>
      <c r="I7" s="7"/>
      <c r="J7" s="8" t="s">
        <v>42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9" x14ac:dyDescent="0.35">
      <c r="B8" s="23"/>
      <c r="C8" s="13" t="s">
        <v>44</v>
      </c>
      <c r="D8" s="15">
        <f>(80000/9)/2</f>
        <v>4444.4444444444443</v>
      </c>
      <c r="E8" s="15">
        <f>((80000*0.11)+(80000)/9)/2</f>
        <v>8844.4444444444453</v>
      </c>
      <c r="F8" s="15">
        <f>((88800*0.11)+(88800)/9)/2</f>
        <v>9817.3333333333321</v>
      </c>
      <c r="G8" s="15">
        <f>((98568*0.06)+(98568)/9)/2</f>
        <v>8433.0400000000009</v>
      </c>
      <c r="H8" s="15">
        <f>((109410.5*0.06)+(109410.5)/9)/2</f>
        <v>9360.6761111111118</v>
      </c>
      <c r="I8" s="32">
        <v>450000</v>
      </c>
      <c r="J8" s="15">
        <f>SUM(D8:H8)</f>
        <v>40899.938333333339</v>
      </c>
    </row>
    <row r="9" spans="2:39" ht="29" x14ac:dyDescent="0.35">
      <c r="B9" s="23"/>
      <c r="C9" s="13" t="s">
        <v>45</v>
      </c>
      <c r="D9" s="15">
        <f>(80000/9)/2</f>
        <v>4444.4444444444443</v>
      </c>
      <c r="E9" s="15">
        <f>((80000*0.11)+(80000)/9)/2</f>
        <v>8844.4444444444453</v>
      </c>
      <c r="F9" s="15">
        <f>((88800*0.11)+(88800)/9)/2</f>
        <v>9817.3333333333321</v>
      </c>
      <c r="G9" s="15">
        <f>((98568*0.06)+(98568)/9)/2</f>
        <v>8433.0400000000009</v>
      </c>
      <c r="H9" s="15">
        <f>((109410.5*0.06)+(109410.5)/9)/2</f>
        <v>9360.6761111111118</v>
      </c>
      <c r="J9" s="15">
        <f>SUM(D9:H9)</f>
        <v>40899.938333333339</v>
      </c>
    </row>
    <row r="10" spans="2:39" x14ac:dyDescent="0.35">
      <c r="B10" s="23"/>
      <c r="C10" s="10"/>
      <c r="D10" s="15"/>
      <c r="E10" s="11"/>
      <c r="F10" s="11"/>
      <c r="G10" s="11"/>
      <c r="H10" s="11"/>
      <c r="J10" s="15">
        <f>SUM(D10:H10)</f>
        <v>0</v>
      </c>
    </row>
    <row r="11" spans="2:39" x14ac:dyDescent="0.35">
      <c r="B11" s="23"/>
      <c r="C11" s="9" t="s">
        <v>12</v>
      </c>
      <c r="D11" s="16">
        <f>SUM(D8:D10)</f>
        <v>8888.8888888888887</v>
      </c>
      <c r="E11" s="16">
        <f t="shared" ref="E11:J11" si="0">SUM(E8:E10)</f>
        <v>17688.888888888891</v>
      </c>
      <c r="F11" s="16">
        <f t="shared" si="0"/>
        <v>19634.666666666664</v>
      </c>
      <c r="G11" s="16">
        <f t="shared" si="0"/>
        <v>16866.080000000002</v>
      </c>
      <c r="H11" s="16">
        <f t="shared" si="0"/>
        <v>18721.352222222224</v>
      </c>
      <c r="I11" s="7">
        <f t="shared" si="0"/>
        <v>450000</v>
      </c>
      <c r="J11" s="16">
        <f t="shared" si="0"/>
        <v>81799.876666666678</v>
      </c>
    </row>
    <row r="12" spans="2:39" x14ac:dyDescent="0.35">
      <c r="B12" s="23"/>
      <c r="C12" s="14" t="s">
        <v>49</v>
      </c>
      <c r="D12" s="13" t="s">
        <v>42</v>
      </c>
      <c r="E12" s="10"/>
      <c r="F12" s="10"/>
      <c r="G12" s="10"/>
      <c r="H12" s="10"/>
      <c r="J12" s="8" t="s">
        <v>42</v>
      </c>
    </row>
    <row r="13" spans="2:39" x14ac:dyDescent="0.35">
      <c r="B13" s="23"/>
      <c r="C13" s="13" t="s">
        <v>50</v>
      </c>
      <c r="D13" s="15">
        <f>(D8*0.0765)/9</f>
        <v>37.777777777777779</v>
      </c>
      <c r="E13" s="15">
        <f t="shared" ref="E13:H14" si="1">(E8*0.0765)/9</f>
        <v>75.177777777777777</v>
      </c>
      <c r="F13" s="15">
        <f t="shared" si="1"/>
        <v>83.447333333333319</v>
      </c>
      <c r="G13" s="15">
        <f t="shared" si="1"/>
        <v>71.680840000000003</v>
      </c>
      <c r="H13" s="15">
        <f t="shared" si="1"/>
        <v>79.565746944444456</v>
      </c>
      <c r="J13" s="15">
        <f>SUM(D13:H13)</f>
        <v>347.64947583333333</v>
      </c>
    </row>
    <row r="14" spans="2:39" x14ac:dyDescent="0.35">
      <c r="B14" s="23"/>
      <c r="C14" s="13" t="s">
        <v>50</v>
      </c>
      <c r="D14" s="15">
        <f>(D9*0.0765)/9</f>
        <v>37.777777777777779</v>
      </c>
      <c r="E14" s="15">
        <f t="shared" si="1"/>
        <v>75.177777777777777</v>
      </c>
      <c r="F14" s="15">
        <f t="shared" si="1"/>
        <v>83.447333333333319</v>
      </c>
      <c r="G14" s="15">
        <f t="shared" si="1"/>
        <v>71.680840000000003</v>
      </c>
      <c r="H14" s="15">
        <f t="shared" si="1"/>
        <v>79.565746944444456</v>
      </c>
      <c r="J14" s="15">
        <f t="shared" ref="J14:J15" si="2">SUM(D14:H14)</f>
        <v>347.64947583333333</v>
      </c>
    </row>
    <row r="15" spans="2:39" x14ac:dyDescent="0.3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35">
      <c r="B16" s="23"/>
      <c r="C16" s="9" t="s">
        <v>13</v>
      </c>
      <c r="D16" s="16">
        <f>SUM(D13:D15)</f>
        <v>75.555555555555557</v>
      </c>
      <c r="E16" s="16">
        <f t="shared" ref="E16:J16" si="3">SUM(E13:E15)</f>
        <v>150.35555555555555</v>
      </c>
      <c r="F16" s="16">
        <f t="shared" si="3"/>
        <v>166.89466666666664</v>
      </c>
      <c r="G16" s="16">
        <f t="shared" si="3"/>
        <v>143.36168000000001</v>
      </c>
      <c r="H16" s="16">
        <f t="shared" si="3"/>
        <v>159.13149388888891</v>
      </c>
      <c r="I16" s="7">
        <f t="shared" si="3"/>
        <v>0</v>
      </c>
      <c r="J16" s="16">
        <f t="shared" si="3"/>
        <v>695.29895166666665</v>
      </c>
    </row>
    <row r="17" spans="2:10" x14ac:dyDescent="0.35">
      <c r="B17" s="23"/>
      <c r="C17" s="14" t="s">
        <v>51</v>
      </c>
      <c r="D17" s="13" t="s">
        <v>42</v>
      </c>
      <c r="E17" s="10"/>
      <c r="F17" s="10"/>
      <c r="G17" s="10"/>
      <c r="H17" s="10"/>
      <c r="J17" s="8" t="s">
        <v>42</v>
      </c>
    </row>
    <row r="18" spans="2:10" x14ac:dyDescent="0.35">
      <c r="B18" s="23"/>
      <c r="C18" s="71" t="s">
        <v>52</v>
      </c>
      <c r="D18" s="15"/>
      <c r="E18" s="11"/>
      <c r="F18" s="11"/>
      <c r="G18" s="11"/>
      <c r="H18" s="11"/>
      <c r="J18" s="15">
        <f t="shared" ref="J18:J19" si="4">SUM(D18:H18)</f>
        <v>0</v>
      </c>
    </row>
    <row r="19" spans="2:10" x14ac:dyDescent="0.35">
      <c r="B19" s="23"/>
      <c r="C19" s="13" t="s">
        <v>53</v>
      </c>
      <c r="D19" s="15">
        <f>400/9</f>
        <v>44.444444444444443</v>
      </c>
      <c r="E19" s="15">
        <f t="shared" ref="E19:H19" si="5">400/9</f>
        <v>44.444444444444443</v>
      </c>
      <c r="F19" s="15">
        <f t="shared" si="5"/>
        <v>44.444444444444443</v>
      </c>
      <c r="G19" s="15">
        <f t="shared" si="5"/>
        <v>44.444444444444443</v>
      </c>
      <c r="H19" s="15">
        <f t="shared" si="5"/>
        <v>44.444444444444443</v>
      </c>
      <c r="J19" s="15">
        <f t="shared" si="4"/>
        <v>222.22222222222223</v>
      </c>
    </row>
    <row r="20" spans="2:10" x14ac:dyDescent="0.35">
      <c r="B20" s="23"/>
      <c r="C20" s="13" t="s">
        <v>54</v>
      </c>
      <c r="D20" s="15">
        <f>(25*2)/9</f>
        <v>5.5555555555555554</v>
      </c>
      <c r="E20" s="15">
        <f t="shared" ref="E20:H20" si="6">(25*2)/9</f>
        <v>5.5555555555555554</v>
      </c>
      <c r="F20" s="15">
        <f t="shared" si="6"/>
        <v>5.5555555555555554</v>
      </c>
      <c r="G20" s="15">
        <f t="shared" si="6"/>
        <v>5.5555555555555554</v>
      </c>
      <c r="H20" s="15">
        <f t="shared" si="6"/>
        <v>5.5555555555555554</v>
      </c>
      <c r="I20" s="32">
        <v>2000</v>
      </c>
      <c r="J20" s="15">
        <f>SUM(D20:H20)</f>
        <v>27.777777777777779</v>
      </c>
    </row>
    <row r="21" spans="2:10" x14ac:dyDescent="0.35">
      <c r="B21" s="23"/>
      <c r="C21" s="13" t="s">
        <v>55</v>
      </c>
      <c r="D21" s="15">
        <f>(250*3)/9</f>
        <v>83.333333333333329</v>
      </c>
      <c r="E21" s="15">
        <f t="shared" ref="E21:H21" si="7">(250*3)/9</f>
        <v>83.333333333333329</v>
      </c>
      <c r="F21" s="15">
        <f t="shared" si="7"/>
        <v>83.333333333333329</v>
      </c>
      <c r="G21" s="15">
        <f t="shared" si="7"/>
        <v>83.333333333333329</v>
      </c>
      <c r="H21" s="15">
        <f t="shared" si="7"/>
        <v>83.333333333333329</v>
      </c>
      <c r="I21" s="32">
        <v>250</v>
      </c>
      <c r="J21" s="15">
        <f t="shared" ref="J21:J26" si="8">SUM(D21:H21)</f>
        <v>416.66666666666663</v>
      </c>
    </row>
    <row r="22" spans="2:10" x14ac:dyDescent="0.35">
      <c r="B22" s="23"/>
      <c r="C22" s="13" t="s">
        <v>56</v>
      </c>
      <c r="D22" s="15">
        <f>((71*3)+35.5)/9</f>
        <v>27.611111111111111</v>
      </c>
      <c r="E22" s="15">
        <f t="shared" ref="E22:H22" si="9">((71*3)+35.5)/9</f>
        <v>27.611111111111111</v>
      </c>
      <c r="F22" s="15">
        <f t="shared" si="9"/>
        <v>27.611111111111111</v>
      </c>
      <c r="G22" s="15">
        <f t="shared" si="9"/>
        <v>27.611111111111111</v>
      </c>
      <c r="H22" s="15">
        <f t="shared" si="9"/>
        <v>27.611111111111111</v>
      </c>
      <c r="I22" s="32">
        <v>2250</v>
      </c>
      <c r="J22" s="15">
        <f t="shared" si="8"/>
        <v>138.05555555555554</v>
      </c>
    </row>
    <row r="23" spans="2:10" ht="29" x14ac:dyDescent="0.35">
      <c r="B23" s="23"/>
      <c r="C23" s="13" t="s">
        <v>57</v>
      </c>
      <c r="D23" s="15">
        <f>(45*2)/9</f>
        <v>10</v>
      </c>
      <c r="E23" s="15">
        <f t="shared" ref="E23:H23" si="10">(45*2)/9</f>
        <v>10</v>
      </c>
      <c r="F23" s="15">
        <f t="shared" si="10"/>
        <v>10</v>
      </c>
      <c r="G23" s="15">
        <f t="shared" si="10"/>
        <v>10</v>
      </c>
      <c r="H23" s="15">
        <f t="shared" si="10"/>
        <v>10</v>
      </c>
      <c r="I23" s="32">
        <v>1243</v>
      </c>
      <c r="J23" s="15">
        <f t="shared" si="8"/>
        <v>50</v>
      </c>
    </row>
    <row r="24" spans="2:10" x14ac:dyDescent="0.35">
      <c r="B24" s="23"/>
      <c r="C24" s="13" t="s">
        <v>58</v>
      </c>
      <c r="D24" s="15">
        <f>(25*4)/9</f>
        <v>11.111111111111111</v>
      </c>
      <c r="E24" s="15">
        <f t="shared" ref="E24:H24" si="11">(25*4)/9</f>
        <v>11.111111111111111</v>
      </c>
      <c r="F24" s="15">
        <f t="shared" si="11"/>
        <v>11.111111111111111</v>
      </c>
      <c r="G24" s="15">
        <f t="shared" si="11"/>
        <v>11.111111111111111</v>
      </c>
      <c r="H24" s="15">
        <f t="shared" si="11"/>
        <v>11.111111111111111</v>
      </c>
      <c r="I24" s="32">
        <v>225</v>
      </c>
      <c r="J24" s="15">
        <f t="shared" si="8"/>
        <v>55.555555555555557</v>
      </c>
    </row>
    <row r="25" spans="2:10" ht="29" x14ac:dyDescent="0.35">
      <c r="B25" s="23"/>
      <c r="C25" s="13" t="s">
        <v>60</v>
      </c>
      <c r="D25" s="15">
        <v>0</v>
      </c>
      <c r="E25" s="15">
        <f>(1560*0.655)/9</f>
        <v>113.53333333333335</v>
      </c>
      <c r="F25" s="15">
        <f t="shared" ref="F25:H25" si="12">(1560*0.655)/9</f>
        <v>113.53333333333335</v>
      </c>
      <c r="G25" s="15">
        <f t="shared" si="12"/>
        <v>113.53333333333335</v>
      </c>
      <c r="H25" s="15">
        <f t="shared" si="12"/>
        <v>113.53333333333335</v>
      </c>
      <c r="I25" s="32">
        <v>400</v>
      </c>
      <c r="J25" s="15">
        <f t="shared" si="8"/>
        <v>454.13333333333338</v>
      </c>
    </row>
    <row r="26" spans="2:10" x14ac:dyDescent="0.35">
      <c r="B26" s="23"/>
      <c r="C26" s="13"/>
      <c r="D26" s="15"/>
      <c r="E26" s="15"/>
      <c r="F26" s="15"/>
      <c r="G26" s="15"/>
      <c r="H26" s="15"/>
      <c r="I26" s="32">
        <v>1638</v>
      </c>
      <c r="J26" s="15">
        <f t="shared" si="8"/>
        <v>0</v>
      </c>
    </row>
    <row r="27" spans="2:10" x14ac:dyDescent="0.35">
      <c r="B27" s="23"/>
      <c r="C27" s="9" t="s">
        <v>14</v>
      </c>
      <c r="D27" s="16">
        <f>SUM(D20:D26)</f>
        <v>137.61111111111111</v>
      </c>
      <c r="E27" s="16">
        <f t="shared" ref="E27:H27" si="13">SUM(E20:E26)</f>
        <v>251.14444444444445</v>
      </c>
      <c r="F27" s="16">
        <f t="shared" si="13"/>
        <v>251.14444444444445</v>
      </c>
      <c r="G27" s="16">
        <f t="shared" si="13"/>
        <v>251.14444444444445</v>
      </c>
      <c r="H27" s="16">
        <f t="shared" si="13"/>
        <v>251.14444444444445</v>
      </c>
      <c r="J27" s="16">
        <f>SUM(D27:H27)</f>
        <v>1142.1888888888889</v>
      </c>
    </row>
    <row r="28" spans="2:10" x14ac:dyDescent="0.35">
      <c r="B28" s="23"/>
      <c r="C28" s="14" t="s">
        <v>61</v>
      </c>
      <c r="D28" s="15"/>
      <c r="E28" s="10"/>
      <c r="F28" s="10"/>
      <c r="G28" s="10"/>
      <c r="H28" s="10"/>
      <c r="J28" s="15" t="s">
        <v>20</v>
      </c>
    </row>
    <row r="29" spans="2:10" x14ac:dyDescent="0.35">
      <c r="B29" s="23"/>
      <c r="C29" s="13"/>
      <c r="D29" s="15"/>
      <c r="E29" s="10"/>
      <c r="F29" s="10"/>
      <c r="G29" s="10"/>
      <c r="H29" s="10"/>
      <c r="J29" s="15">
        <f>SUM(D29:H29)</f>
        <v>0</v>
      </c>
    </row>
    <row r="30" spans="2:10" x14ac:dyDescent="0.35">
      <c r="B30" s="23" t="s">
        <v>62</v>
      </c>
      <c r="C30" s="26" t="s">
        <v>62</v>
      </c>
      <c r="D30" s="13" t="s">
        <v>42</v>
      </c>
      <c r="E30" s="10"/>
      <c r="F30" s="10"/>
      <c r="G30" s="10"/>
      <c r="H30" s="10"/>
      <c r="J30" s="15">
        <f t="shared" ref="J30:J50" si="14">SUM(D30:H30)</f>
        <v>0</v>
      </c>
    </row>
    <row r="31" spans="2:10" x14ac:dyDescent="0.35">
      <c r="B31" s="23"/>
      <c r="C31" s="9" t="s">
        <v>15</v>
      </c>
      <c r="D31" s="12">
        <f>SUM(D29:D30)</f>
        <v>0</v>
      </c>
      <c r="E31" s="12">
        <f t="shared" ref="E31:H31" si="15">SUM(E29:E30)</f>
        <v>0</v>
      </c>
      <c r="F31" s="12">
        <f t="shared" si="15"/>
        <v>0</v>
      </c>
      <c r="G31" s="12">
        <f t="shared" si="15"/>
        <v>0</v>
      </c>
      <c r="H31" s="12">
        <f t="shared" si="15"/>
        <v>0</v>
      </c>
      <c r="J31" s="16">
        <f t="shared" si="14"/>
        <v>0</v>
      </c>
    </row>
    <row r="32" spans="2:10" x14ac:dyDescent="0.35">
      <c r="B32" s="23"/>
      <c r="C32" s="14" t="s">
        <v>63</v>
      </c>
      <c r="D32" s="13" t="s">
        <v>42</v>
      </c>
      <c r="E32" s="10"/>
      <c r="F32" s="10"/>
      <c r="G32" s="10"/>
      <c r="H32" s="10"/>
      <c r="J32" s="15"/>
    </row>
    <row r="33" spans="2:10" x14ac:dyDescent="0.35">
      <c r="B33" s="23"/>
      <c r="C33" s="13"/>
      <c r="D33" s="15"/>
      <c r="E33" s="15"/>
      <c r="F33" s="15"/>
      <c r="G33" s="15"/>
      <c r="H33" s="15"/>
      <c r="I33" s="32">
        <v>5000</v>
      </c>
      <c r="J33" s="15">
        <f t="shared" si="14"/>
        <v>0</v>
      </c>
    </row>
    <row r="34" spans="2:10" x14ac:dyDescent="0.35">
      <c r="B34" s="23"/>
      <c r="C34" s="13"/>
      <c r="D34" s="15"/>
      <c r="E34" s="11"/>
      <c r="F34" s="11"/>
      <c r="G34" s="11"/>
      <c r="H34" s="11"/>
      <c r="J34" s="15">
        <f t="shared" si="14"/>
        <v>0</v>
      </c>
    </row>
    <row r="35" spans="2:10" x14ac:dyDescent="0.35">
      <c r="B35" s="23"/>
      <c r="C35" s="9" t="s">
        <v>16</v>
      </c>
      <c r="D35" s="16">
        <f>SUM(D33:D34)</f>
        <v>0</v>
      </c>
      <c r="E35" s="16">
        <f t="shared" ref="E35:H35" si="16">SUM(E33:E34)</f>
        <v>0</v>
      </c>
      <c r="F35" s="16">
        <f t="shared" si="16"/>
        <v>0</v>
      </c>
      <c r="G35" s="16">
        <f t="shared" si="16"/>
        <v>0</v>
      </c>
      <c r="H35" s="16">
        <f t="shared" si="16"/>
        <v>0</v>
      </c>
      <c r="J35" s="16">
        <f t="shared" si="14"/>
        <v>0</v>
      </c>
    </row>
    <row r="36" spans="2:10" x14ac:dyDescent="0.35">
      <c r="B36" s="23"/>
      <c r="C36" s="14" t="s">
        <v>64</v>
      </c>
      <c r="D36" s="13" t="s">
        <v>42</v>
      </c>
      <c r="E36" s="10"/>
      <c r="F36" s="10"/>
      <c r="G36" s="10"/>
      <c r="H36" s="10"/>
      <c r="J36" s="15"/>
    </row>
    <row r="37" spans="2:10" ht="43.5" x14ac:dyDescent="0.35">
      <c r="B37" s="23"/>
      <c r="C37" s="13" t="s">
        <v>65</v>
      </c>
      <c r="D37" s="15">
        <v>0</v>
      </c>
      <c r="E37" s="15">
        <f>(8380 *(100/4))+4000</f>
        <v>213500</v>
      </c>
      <c r="F37" s="15">
        <f t="shared" ref="F37:H37" si="17">(8380 *(100/4))+4000</f>
        <v>213500</v>
      </c>
      <c r="G37" s="15">
        <f t="shared" si="17"/>
        <v>213500</v>
      </c>
      <c r="H37" s="15">
        <f t="shared" si="17"/>
        <v>213500</v>
      </c>
      <c r="I37" s="32">
        <v>5106000</v>
      </c>
      <c r="J37" s="15">
        <f t="shared" si="14"/>
        <v>854000</v>
      </c>
    </row>
    <row r="38" spans="2:10" x14ac:dyDescent="0.35">
      <c r="B38" s="23"/>
      <c r="C38" s="13"/>
      <c r="D38" s="15"/>
      <c r="E38" s="15"/>
      <c r="F38" s="15"/>
      <c r="G38" s="15"/>
      <c r="H38" s="15"/>
      <c r="I38" s="32">
        <v>22500000</v>
      </c>
      <c r="J38" s="15">
        <f t="shared" si="14"/>
        <v>0</v>
      </c>
    </row>
    <row r="39" spans="2:10" x14ac:dyDescent="0.35">
      <c r="B39" s="23"/>
      <c r="C39" s="13"/>
      <c r="D39" s="15"/>
      <c r="E39" s="15"/>
      <c r="F39" s="15"/>
      <c r="G39" s="15"/>
      <c r="H39" s="15"/>
      <c r="I39" s="32">
        <v>75000000</v>
      </c>
      <c r="J39" s="15">
        <f t="shared" si="14"/>
        <v>0</v>
      </c>
    </row>
    <row r="40" spans="2:10" x14ac:dyDescent="0.35">
      <c r="B40" s="23"/>
      <c r="C40" s="13"/>
      <c r="D40" s="15"/>
      <c r="E40" s="11"/>
      <c r="F40" s="11"/>
      <c r="G40" s="11"/>
      <c r="H40" s="11"/>
      <c r="J40" s="15">
        <f t="shared" si="14"/>
        <v>0</v>
      </c>
    </row>
    <row r="41" spans="2:10" x14ac:dyDescent="0.35">
      <c r="B41" s="23"/>
      <c r="C41" s="9" t="s">
        <v>17</v>
      </c>
      <c r="D41" s="16">
        <f>SUM(D37:D40)</f>
        <v>0</v>
      </c>
      <c r="E41" s="16">
        <f t="shared" ref="E41:H41" si="18">SUM(E37:E40)</f>
        <v>213500</v>
      </c>
      <c r="F41" s="16">
        <f t="shared" si="18"/>
        <v>213500</v>
      </c>
      <c r="G41" s="16">
        <f t="shared" si="18"/>
        <v>213500</v>
      </c>
      <c r="H41" s="16">
        <f t="shared" si="18"/>
        <v>213500</v>
      </c>
      <c r="J41" s="16">
        <f t="shared" si="14"/>
        <v>854000</v>
      </c>
    </row>
    <row r="42" spans="2:10" x14ac:dyDescent="0.35">
      <c r="B42" s="23"/>
      <c r="C42" s="14" t="s">
        <v>67</v>
      </c>
      <c r="D42" s="13" t="s">
        <v>42</v>
      </c>
      <c r="E42" s="10"/>
      <c r="F42" s="10"/>
      <c r="G42" s="10"/>
      <c r="H42" s="10"/>
      <c r="J42" s="15"/>
    </row>
    <row r="43" spans="2:10" x14ac:dyDescent="0.35">
      <c r="B43" s="23"/>
      <c r="C43" s="13"/>
      <c r="D43" s="15"/>
      <c r="E43" s="15"/>
      <c r="F43" s="15"/>
      <c r="G43" s="15"/>
      <c r="H43" s="15"/>
      <c r="I43" s="32">
        <v>375000</v>
      </c>
      <c r="J43" s="15">
        <f t="shared" si="14"/>
        <v>0</v>
      </c>
    </row>
    <row r="44" spans="2:10" x14ac:dyDescent="0.35">
      <c r="B44" s="23"/>
      <c r="C44" s="13"/>
      <c r="D44" s="15"/>
      <c r="E44" s="15"/>
      <c r="F44" s="15"/>
      <c r="G44" s="15"/>
      <c r="H44" s="15"/>
      <c r="I44" s="32">
        <v>781250</v>
      </c>
      <c r="J44" s="15">
        <f t="shared" si="14"/>
        <v>0</v>
      </c>
    </row>
    <row r="45" spans="2:10" x14ac:dyDescent="0.35">
      <c r="B45" s="23"/>
      <c r="C45" s="13"/>
      <c r="D45" s="15"/>
      <c r="E45" s="15"/>
      <c r="F45" s="15"/>
      <c r="G45" s="15"/>
      <c r="H45" s="15"/>
      <c r="I45" s="32">
        <v>2083335</v>
      </c>
      <c r="J45" s="15">
        <f t="shared" si="14"/>
        <v>0</v>
      </c>
    </row>
    <row r="46" spans="2:10" x14ac:dyDescent="0.35">
      <c r="B46" s="23"/>
      <c r="C46" s="13"/>
      <c r="D46" s="15"/>
      <c r="E46" s="11"/>
      <c r="F46" s="11"/>
      <c r="G46" s="11"/>
      <c r="H46" s="11"/>
      <c r="J46" s="15">
        <f t="shared" si="14"/>
        <v>0</v>
      </c>
    </row>
    <row r="47" spans="2:10" x14ac:dyDescent="0.35">
      <c r="B47" s="23"/>
      <c r="C47" s="13"/>
      <c r="D47" s="15"/>
      <c r="E47" s="11"/>
      <c r="F47" s="11"/>
      <c r="G47" s="11"/>
      <c r="H47" s="11"/>
      <c r="J47" s="15">
        <f t="shared" si="14"/>
        <v>0</v>
      </c>
    </row>
    <row r="48" spans="2:10" x14ac:dyDescent="0.35">
      <c r="B48" s="23"/>
      <c r="C48" s="10"/>
      <c r="D48" s="15"/>
      <c r="E48" s="11"/>
      <c r="F48" s="11"/>
      <c r="G48" s="11"/>
      <c r="H48" s="11"/>
      <c r="J48" s="15">
        <f t="shared" si="14"/>
        <v>0</v>
      </c>
    </row>
    <row r="49" spans="2:10" x14ac:dyDescent="0.35">
      <c r="B49" s="24"/>
      <c r="C49" s="9" t="s">
        <v>18</v>
      </c>
      <c r="D49" s="16">
        <f>SUM(D43:D48)</f>
        <v>0</v>
      </c>
      <c r="E49" s="16">
        <f t="shared" ref="E49:H49" si="19">SUM(E43:E48)</f>
        <v>0</v>
      </c>
      <c r="F49" s="16">
        <f t="shared" si="19"/>
        <v>0</v>
      </c>
      <c r="G49" s="16">
        <f t="shared" si="19"/>
        <v>0</v>
      </c>
      <c r="H49" s="16">
        <f t="shared" si="19"/>
        <v>0</v>
      </c>
      <c r="J49" s="16">
        <f t="shared" si="14"/>
        <v>0</v>
      </c>
    </row>
    <row r="50" spans="2:10" x14ac:dyDescent="0.35">
      <c r="B50" s="24"/>
      <c r="C50" s="9" t="s">
        <v>19</v>
      </c>
      <c r="D50" s="16">
        <f>SUM(D49,D41,D35,D31,D27,D16,D11)</f>
        <v>9102.0555555555547</v>
      </c>
      <c r="E50" s="16">
        <f t="shared" ref="E50:H50" si="20">SUM(E49,E41,E35,E31,E27,E16,E11)</f>
        <v>231590.38888888888</v>
      </c>
      <c r="F50" s="16">
        <f t="shared" si="20"/>
        <v>233552.70577777777</v>
      </c>
      <c r="G50" s="16">
        <f t="shared" si="20"/>
        <v>230760.58612444444</v>
      </c>
      <c r="H50" s="16">
        <f t="shared" si="20"/>
        <v>232631.62816055556</v>
      </c>
      <c r="J50" s="16">
        <f t="shared" si="14"/>
        <v>937637.36450722232</v>
      </c>
    </row>
    <row r="51" spans="2:10" x14ac:dyDescent="0.35">
      <c r="B51" s="6"/>
      <c r="D51"/>
      <c r="E51"/>
      <c r="H51"/>
      <c r="I51"/>
      <c r="J51" t="s">
        <v>20</v>
      </c>
    </row>
    <row r="52" spans="2:10" ht="29" x14ac:dyDescent="0.35">
      <c r="B52" s="67" t="s">
        <v>68</v>
      </c>
      <c r="C52" s="17" t="s">
        <v>68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35">
      <c r="B53" s="23"/>
      <c r="C53" s="13"/>
      <c r="D53" s="13"/>
      <c r="E53" s="10"/>
      <c r="F53" s="10"/>
      <c r="G53" s="10"/>
      <c r="H53" s="10"/>
      <c r="J53" s="15">
        <f>SUM(D53:H53)</f>
        <v>0</v>
      </c>
    </row>
    <row r="54" spans="2:10" x14ac:dyDescent="0.35">
      <c r="B54" s="23"/>
      <c r="C54" s="13"/>
      <c r="D54" s="13"/>
      <c r="E54" s="10"/>
      <c r="F54" s="10"/>
      <c r="G54" s="10"/>
      <c r="H54" s="10"/>
      <c r="J54" s="15">
        <f t="shared" ref="J54:J55" si="21">SUM(D54:H54)</f>
        <v>0</v>
      </c>
    </row>
    <row r="55" spans="2:10" x14ac:dyDescent="0.35">
      <c r="B55" s="24"/>
      <c r="C55" s="9" t="s">
        <v>21</v>
      </c>
      <c r="D55" s="16">
        <f>SUM(D53:D54)</f>
        <v>0</v>
      </c>
      <c r="E55" s="16">
        <f t="shared" ref="E55:H55" si="22">SUM(E53:E54)</f>
        <v>0</v>
      </c>
      <c r="F55" s="16">
        <f t="shared" si="22"/>
        <v>0</v>
      </c>
      <c r="G55" s="16">
        <f t="shared" si="22"/>
        <v>0</v>
      </c>
      <c r="H55" s="16">
        <f t="shared" si="22"/>
        <v>0</v>
      </c>
      <c r="J55" s="16">
        <f t="shared" si="21"/>
        <v>0</v>
      </c>
    </row>
    <row r="56" spans="2:10" ht="15" thickBot="1" x14ac:dyDescent="0.4">
      <c r="B56" s="6"/>
      <c r="D56"/>
      <c r="E56"/>
      <c r="H56"/>
      <c r="I56"/>
      <c r="J56" t="s">
        <v>20</v>
      </c>
    </row>
    <row r="57" spans="2:10" s="1" customFormat="1" ht="29.5" thickBot="1" x14ac:dyDescent="0.4">
      <c r="B57" s="19" t="s">
        <v>22</v>
      </c>
      <c r="C57" s="19"/>
      <c r="D57" s="20">
        <f>SUM(D55,D50)</f>
        <v>9102.0555555555547</v>
      </c>
      <c r="E57" s="20">
        <f t="shared" ref="E57:J57" si="23">SUM(E55,E50)</f>
        <v>231590.38888888888</v>
      </c>
      <c r="F57" s="20">
        <f t="shared" si="23"/>
        <v>233552.70577777777</v>
      </c>
      <c r="G57" s="20">
        <f t="shared" si="23"/>
        <v>230760.58612444444</v>
      </c>
      <c r="H57" s="20">
        <f t="shared" si="23"/>
        <v>232631.62816055556</v>
      </c>
      <c r="I57" s="7">
        <f>SUM(I55,I50)</f>
        <v>0</v>
      </c>
      <c r="J57" s="20">
        <f t="shared" si="23"/>
        <v>937637.36450722232</v>
      </c>
    </row>
    <row r="58" spans="2:10" x14ac:dyDescent="0.35">
      <c r="B58" s="6"/>
    </row>
    <row r="59" spans="2:10" x14ac:dyDescent="0.35">
      <c r="B59" s="6"/>
    </row>
    <row r="60" spans="2:10" x14ac:dyDescent="0.35">
      <c r="B60" s="6"/>
    </row>
    <row r="61" spans="2:10" x14ac:dyDescent="0.35">
      <c r="B61" s="6"/>
    </row>
    <row r="62" spans="2:10" x14ac:dyDescent="0.35">
      <c r="B62" s="6"/>
    </row>
    <row r="63" spans="2:10" x14ac:dyDescent="0.35">
      <c r="B63" s="6"/>
    </row>
    <row r="64" spans="2:10" x14ac:dyDescent="0.35">
      <c r="B64" s="6"/>
    </row>
    <row r="65" spans="2:2" x14ac:dyDescent="0.35">
      <c r="B65" s="6"/>
    </row>
    <row r="66" spans="2:2" x14ac:dyDescent="0.35">
      <c r="B66" s="6"/>
    </row>
    <row r="67" spans="2:2" x14ac:dyDescent="0.35">
      <c r="B67" s="6"/>
    </row>
    <row r="68" spans="2:2" x14ac:dyDescent="0.35">
      <c r="B68" s="6"/>
    </row>
    <row r="69" spans="2:2" x14ac:dyDescent="0.35">
      <c r="B69" s="6"/>
    </row>
    <row r="70" spans="2:2" x14ac:dyDescent="0.35">
      <c r="B70" s="6"/>
    </row>
    <row r="71" spans="2:2" x14ac:dyDescent="0.35">
      <c r="B71" s="6"/>
    </row>
    <row r="72" spans="2:2" x14ac:dyDescent="0.35">
      <c r="B72" s="6"/>
    </row>
  </sheetData>
  <pageMargins left="0.7" right="0.7" top="0.75" bottom="0.75" header="0.3" footer="0.3"/>
  <pageSetup scale="86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2CA97-7511-403C-A27A-0FEFE0FFA387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33" activePane="bottomRight" state="frozen"/>
      <selection pane="topRight" activeCell="R20" sqref="R20:W20"/>
      <selection pane="bottomLeft" activeCell="R20" sqref="R20:W20"/>
      <selection pane="bottomRight" activeCell="C37" sqref="C37"/>
    </sheetView>
  </sheetViews>
  <sheetFormatPr defaultColWidth="9.1796875" defaultRowHeight="14.5" x14ac:dyDescent="0.35"/>
  <cols>
    <col min="1" max="1" width="3.1796875" customWidth="1"/>
    <col min="2" max="2" width="11.1796875" customWidth="1"/>
    <col min="3" max="3" width="46.453125" customWidth="1"/>
    <col min="4" max="4" width="13.26953125" style="6" customWidth="1"/>
    <col min="5" max="5" width="13.1796875" style="2" customWidth="1"/>
    <col min="6" max="7" width="13.1796875" customWidth="1"/>
    <col min="8" max="8" width="12.81640625" style="2" customWidth="1"/>
    <col min="9" max="9" width="0.81640625" style="7" customWidth="1"/>
    <col min="10" max="10" width="14.54296875" customWidth="1"/>
    <col min="11" max="11" width="10.1796875" customWidth="1"/>
  </cols>
  <sheetData>
    <row r="2" spans="2:39" ht="23.5" x14ac:dyDescent="0.55000000000000004">
      <c r="B2" s="27" t="s">
        <v>38</v>
      </c>
    </row>
    <row r="3" spans="2:39" x14ac:dyDescent="0.35">
      <c r="B3" s="61" t="s">
        <v>39</v>
      </c>
    </row>
    <row r="4" spans="2:39" x14ac:dyDescent="0.35">
      <c r="B4" s="68" t="s">
        <v>82</v>
      </c>
    </row>
    <row r="5" spans="2:39" ht="18.5" x14ac:dyDescent="0.45">
      <c r="B5" s="33" t="s">
        <v>2</v>
      </c>
      <c r="C5" s="34"/>
      <c r="D5" s="34"/>
      <c r="E5" s="34"/>
      <c r="F5" s="34"/>
      <c r="G5" s="34"/>
      <c r="H5" s="34"/>
      <c r="I5" s="34"/>
      <c r="J5" s="35"/>
    </row>
    <row r="6" spans="2:39" x14ac:dyDescent="0.35">
      <c r="B6" s="36" t="s">
        <v>3</v>
      </c>
      <c r="C6" s="36" t="s">
        <v>4</v>
      </c>
      <c r="D6" s="36" t="s">
        <v>5</v>
      </c>
      <c r="E6" s="37" t="s">
        <v>6</v>
      </c>
      <c r="F6" s="37" t="s">
        <v>7</v>
      </c>
      <c r="G6" s="37" t="s">
        <v>8</v>
      </c>
      <c r="H6" s="38" t="s">
        <v>9</v>
      </c>
      <c r="I6" s="39"/>
      <c r="J6" s="40" t="s">
        <v>10</v>
      </c>
    </row>
    <row r="7" spans="2:39" s="5" customFormat="1" x14ac:dyDescent="0.35">
      <c r="B7" s="22" t="s">
        <v>11</v>
      </c>
      <c r="C7" s="25" t="s">
        <v>41</v>
      </c>
      <c r="D7" s="10" t="s">
        <v>42</v>
      </c>
      <c r="E7" s="10" t="s">
        <v>42</v>
      </c>
      <c r="F7" s="10" t="s">
        <v>42</v>
      </c>
      <c r="G7" s="10"/>
      <c r="H7" s="10" t="s">
        <v>42</v>
      </c>
      <c r="I7" s="7"/>
      <c r="J7" s="8" t="s">
        <v>42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9" x14ac:dyDescent="0.35">
      <c r="B8" s="23"/>
      <c r="C8" s="13" t="s">
        <v>44</v>
      </c>
      <c r="D8" s="15">
        <f>(80000/9)/2</f>
        <v>4444.4444444444443</v>
      </c>
      <c r="E8" s="15">
        <f>((80000*0.11)+(80000)/9)/2</f>
        <v>8844.4444444444453</v>
      </c>
      <c r="F8" s="15">
        <f>((88800*0.11)+(88800)/9)/2</f>
        <v>9817.3333333333321</v>
      </c>
      <c r="G8" s="15">
        <f>((98568*0.06)+(98568)/9)/2</f>
        <v>8433.0400000000009</v>
      </c>
      <c r="H8" s="15">
        <f>((109410.5*0.06)+(109410.5)/9)/2</f>
        <v>9360.6761111111118</v>
      </c>
      <c r="I8" s="32">
        <v>450000</v>
      </c>
      <c r="J8" s="15">
        <f>SUM(D8:H8)</f>
        <v>40899.938333333339</v>
      </c>
    </row>
    <row r="9" spans="2:39" ht="29" x14ac:dyDescent="0.35">
      <c r="B9" s="23"/>
      <c r="C9" s="13" t="s">
        <v>45</v>
      </c>
      <c r="D9" s="15">
        <f>(80000/9)/2</f>
        <v>4444.4444444444443</v>
      </c>
      <c r="E9" s="15">
        <f>((80000*0.11)+(80000)/9)/2</f>
        <v>8844.4444444444453</v>
      </c>
      <c r="F9" s="15">
        <f>((88800*0.11)+(88800)/9)/2</f>
        <v>9817.3333333333321</v>
      </c>
      <c r="G9" s="15">
        <f>((98568*0.06)+(98568)/9)/2</f>
        <v>8433.0400000000009</v>
      </c>
      <c r="H9" s="15">
        <f>((109410.5*0.06)+(109410.5)/9)/2</f>
        <v>9360.6761111111118</v>
      </c>
      <c r="J9" s="15">
        <f>SUM(D9:H9)</f>
        <v>40899.938333333339</v>
      </c>
    </row>
    <row r="10" spans="2:39" x14ac:dyDescent="0.35">
      <c r="B10" s="23"/>
      <c r="C10" s="10"/>
      <c r="D10" s="15"/>
      <c r="E10" s="11"/>
      <c r="F10" s="11"/>
      <c r="G10" s="11"/>
      <c r="H10" s="11"/>
      <c r="J10" s="15">
        <f>SUM(D10:H10)</f>
        <v>0</v>
      </c>
    </row>
    <row r="11" spans="2:39" x14ac:dyDescent="0.35">
      <c r="B11" s="23"/>
      <c r="C11" s="9" t="s">
        <v>12</v>
      </c>
      <c r="D11" s="16">
        <f>SUM(D8:D10)</f>
        <v>8888.8888888888887</v>
      </c>
      <c r="E11" s="16">
        <f t="shared" ref="E11:J11" si="0">SUM(E8:E10)</f>
        <v>17688.888888888891</v>
      </c>
      <c r="F11" s="16">
        <f t="shared" si="0"/>
        <v>19634.666666666664</v>
      </c>
      <c r="G11" s="16">
        <f t="shared" si="0"/>
        <v>16866.080000000002</v>
      </c>
      <c r="H11" s="16">
        <f t="shared" si="0"/>
        <v>18721.352222222224</v>
      </c>
      <c r="I11" s="7">
        <f t="shared" si="0"/>
        <v>450000</v>
      </c>
      <c r="J11" s="16">
        <f t="shared" si="0"/>
        <v>81799.876666666678</v>
      </c>
    </row>
    <row r="12" spans="2:39" x14ac:dyDescent="0.35">
      <c r="B12" s="23"/>
      <c r="C12" s="14" t="s">
        <v>49</v>
      </c>
      <c r="D12" s="13" t="s">
        <v>42</v>
      </c>
      <c r="E12" s="10"/>
      <c r="F12" s="10"/>
      <c r="G12" s="10"/>
      <c r="H12" s="10"/>
      <c r="J12" s="8" t="s">
        <v>42</v>
      </c>
    </row>
    <row r="13" spans="2:39" x14ac:dyDescent="0.35">
      <c r="B13" s="23"/>
      <c r="C13" s="13" t="s">
        <v>50</v>
      </c>
      <c r="D13" s="15">
        <f>(D8*0.0765)/9</f>
        <v>37.777777777777779</v>
      </c>
      <c r="E13" s="15">
        <f t="shared" ref="E13:H14" si="1">(E8*0.0765)/9</f>
        <v>75.177777777777777</v>
      </c>
      <c r="F13" s="15">
        <f t="shared" si="1"/>
        <v>83.447333333333319</v>
      </c>
      <c r="G13" s="15">
        <f t="shared" si="1"/>
        <v>71.680840000000003</v>
      </c>
      <c r="H13" s="15">
        <f t="shared" si="1"/>
        <v>79.565746944444456</v>
      </c>
      <c r="J13" s="15">
        <f>SUM(D13:H13)</f>
        <v>347.64947583333333</v>
      </c>
    </row>
    <row r="14" spans="2:39" x14ac:dyDescent="0.35">
      <c r="B14" s="23"/>
      <c r="C14" s="13" t="s">
        <v>50</v>
      </c>
      <c r="D14" s="15">
        <f>(D9*0.0765)/9</f>
        <v>37.777777777777779</v>
      </c>
      <c r="E14" s="15">
        <f t="shared" si="1"/>
        <v>75.177777777777777</v>
      </c>
      <c r="F14" s="15">
        <f t="shared" si="1"/>
        <v>83.447333333333319</v>
      </c>
      <c r="G14" s="15">
        <f t="shared" si="1"/>
        <v>71.680840000000003</v>
      </c>
      <c r="H14" s="15">
        <f t="shared" si="1"/>
        <v>79.565746944444456</v>
      </c>
      <c r="J14" s="15">
        <f t="shared" ref="J14:J15" si="2">SUM(D14:H14)</f>
        <v>347.64947583333333</v>
      </c>
    </row>
    <row r="15" spans="2:39" x14ac:dyDescent="0.3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35">
      <c r="B16" s="23"/>
      <c r="C16" s="9" t="s">
        <v>13</v>
      </c>
      <c r="D16" s="16">
        <f>SUM(D13:D15)</f>
        <v>75.555555555555557</v>
      </c>
      <c r="E16" s="16">
        <f t="shared" ref="E16:J16" si="3">SUM(E13:E15)</f>
        <v>150.35555555555555</v>
      </c>
      <c r="F16" s="16">
        <f t="shared" si="3"/>
        <v>166.89466666666664</v>
      </c>
      <c r="G16" s="16">
        <f t="shared" si="3"/>
        <v>143.36168000000001</v>
      </c>
      <c r="H16" s="16">
        <f t="shared" si="3"/>
        <v>159.13149388888891</v>
      </c>
      <c r="I16" s="7">
        <f t="shared" si="3"/>
        <v>0</v>
      </c>
      <c r="J16" s="16">
        <f t="shared" si="3"/>
        <v>695.29895166666665</v>
      </c>
    </row>
    <row r="17" spans="2:10" x14ac:dyDescent="0.35">
      <c r="B17" s="23"/>
      <c r="C17" s="14" t="s">
        <v>51</v>
      </c>
      <c r="D17" s="13" t="s">
        <v>42</v>
      </c>
      <c r="E17" s="10"/>
      <c r="F17" s="10"/>
      <c r="G17" s="10"/>
      <c r="H17" s="10"/>
      <c r="J17" s="8" t="s">
        <v>42</v>
      </c>
    </row>
    <row r="18" spans="2:10" x14ac:dyDescent="0.35">
      <c r="B18" s="23"/>
      <c r="C18" s="71" t="s">
        <v>52</v>
      </c>
      <c r="D18" s="15"/>
      <c r="E18" s="11"/>
      <c r="F18" s="11"/>
      <c r="G18" s="11"/>
      <c r="H18" s="11"/>
      <c r="J18" s="15">
        <f t="shared" ref="J18:J19" si="4">SUM(D18:H18)</f>
        <v>0</v>
      </c>
    </row>
    <row r="19" spans="2:10" x14ac:dyDescent="0.35">
      <c r="B19" s="23"/>
      <c r="C19" s="13" t="s">
        <v>53</v>
      </c>
      <c r="D19" s="15">
        <f>400/9</f>
        <v>44.444444444444443</v>
      </c>
      <c r="E19" s="15">
        <f t="shared" ref="E19:H19" si="5">400/9</f>
        <v>44.444444444444443</v>
      </c>
      <c r="F19" s="15">
        <f t="shared" si="5"/>
        <v>44.444444444444443</v>
      </c>
      <c r="G19" s="15">
        <f t="shared" si="5"/>
        <v>44.444444444444443</v>
      </c>
      <c r="H19" s="15">
        <f t="shared" si="5"/>
        <v>44.444444444444443</v>
      </c>
      <c r="J19" s="15">
        <f t="shared" si="4"/>
        <v>222.22222222222223</v>
      </c>
    </row>
    <row r="20" spans="2:10" x14ac:dyDescent="0.35">
      <c r="B20" s="23"/>
      <c r="C20" s="13" t="s">
        <v>54</v>
      </c>
      <c r="D20" s="15">
        <f>(25*2)/9</f>
        <v>5.5555555555555554</v>
      </c>
      <c r="E20" s="15">
        <f t="shared" ref="E20:H20" si="6">(25*2)/9</f>
        <v>5.5555555555555554</v>
      </c>
      <c r="F20" s="15">
        <f t="shared" si="6"/>
        <v>5.5555555555555554</v>
      </c>
      <c r="G20" s="15">
        <f t="shared" si="6"/>
        <v>5.5555555555555554</v>
      </c>
      <c r="H20" s="15">
        <f t="shared" si="6"/>
        <v>5.5555555555555554</v>
      </c>
      <c r="I20" s="32">
        <v>2000</v>
      </c>
      <c r="J20" s="15">
        <f>SUM(D20:H20)</f>
        <v>27.777777777777779</v>
      </c>
    </row>
    <row r="21" spans="2:10" x14ac:dyDescent="0.35">
      <c r="B21" s="23"/>
      <c r="C21" s="13" t="s">
        <v>55</v>
      </c>
      <c r="D21" s="15">
        <f>(250*3)/9</f>
        <v>83.333333333333329</v>
      </c>
      <c r="E21" s="15">
        <f t="shared" ref="E21:H21" si="7">(250*3)/9</f>
        <v>83.333333333333329</v>
      </c>
      <c r="F21" s="15">
        <f t="shared" si="7"/>
        <v>83.333333333333329</v>
      </c>
      <c r="G21" s="15">
        <f t="shared" si="7"/>
        <v>83.333333333333329</v>
      </c>
      <c r="H21" s="15">
        <f t="shared" si="7"/>
        <v>83.333333333333329</v>
      </c>
      <c r="I21" s="32">
        <v>250</v>
      </c>
      <c r="J21" s="15">
        <f t="shared" ref="J21:J26" si="8">SUM(D21:H21)</f>
        <v>416.66666666666663</v>
      </c>
    </row>
    <row r="22" spans="2:10" x14ac:dyDescent="0.35">
      <c r="B22" s="23"/>
      <c r="C22" s="13" t="s">
        <v>56</v>
      </c>
      <c r="D22" s="15">
        <f>((71*3)+35.5)/9</f>
        <v>27.611111111111111</v>
      </c>
      <c r="E22" s="15">
        <f t="shared" ref="E22:H22" si="9">((71*3)+35.5)/9</f>
        <v>27.611111111111111</v>
      </c>
      <c r="F22" s="15">
        <f t="shared" si="9"/>
        <v>27.611111111111111</v>
      </c>
      <c r="G22" s="15">
        <f t="shared" si="9"/>
        <v>27.611111111111111</v>
      </c>
      <c r="H22" s="15">
        <f t="shared" si="9"/>
        <v>27.611111111111111</v>
      </c>
      <c r="I22" s="32">
        <v>2250</v>
      </c>
      <c r="J22" s="15">
        <f t="shared" si="8"/>
        <v>138.05555555555554</v>
      </c>
    </row>
    <row r="23" spans="2:10" ht="29" x14ac:dyDescent="0.35">
      <c r="B23" s="23"/>
      <c r="C23" s="13" t="s">
        <v>57</v>
      </c>
      <c r="D23" s="15">
        <f>(45*2)/9</f>
        <v>10</v>
      </c>
      <c r="E23" s="15">
        <f t="shared" ref="E23:H23" si="10">(45*2)/9</f>
        <v>10</v>
      </c>
      <c r="F23" s="15">
        <f t="shared" si="10"/>
        <v>10</v>
      </c>
      <c r="G23" s="15">
        <f t="shared" si="10"/>
        <v>10</v>
      </c>
      <c r="H23" s="15">
        <f t="shared" si="10"/>
        <v>10</v>
      </c>
      <c r="I23" s="32">
        <v>1243</v>
      </c>
      <c r="J23" s="15">
        <f t="shared" si="8"/>
        <v>50</v>
      </c>
    </row>
    <row r="24" spans="2:10" x14ac:dyDescent="0.35">
      <c r="B24" s="23"/>
      <c r="C24" s="13" t="s">
        <v>58</v>
      </c>
      <c r="D24" s="15">
        <f>(25*4)/9</f>
        <v>11.111111111111111</v>
      </c>
      <c r="E24" s="15">
        <f t="shared" ref="E24:H24" si="11">(25*4)/9</f>
        <v>11.111111111111111</v>
      </c>
      <c r="F24" s="15">
        <f t="shared" si="11"/>
        <v>11.111111111111111</v>
      </c>
      <c r="G24" s="15">
        <f t="shared" si="11"/>
        <v>11.111111111111111</v>
      </c>
      <c r="H24" s="15">
        <f t="shared" si="11"/>
        <v>11.111111111111111</v>
      </c>
      <c r="I24" s="32">
        <v>225</v>
      </c>
      <c r="J24" s="15">
        <f t="shared" si="8"/>
        <v>55.555555555555557</v>
      </c>
    </row>
    <row r="25" spans="2:10" ht="29" x14ac:dyDescent="0.35">
      <c r="B25" s="23"/>
      <c r="C25" s="13" t="s">
        <v>60</v>
      </c>
      <c r="D25" s="15">
        <v>0</v>
      </c>
      <c r="E25" s="15">
        <f>(1560*0.655)/9</f>
        <v>113.53333333333335</v>
      </c>
      <c r="F25" s="15">
        <f t="shared" ref="F25:H25" si="12">(1560*0.655)/9</f>
        <v>113.53333333333335</v>
      </c>
      <c r="G25" s="15">
        <f t="shared" si="12"/>
        <v>113.53333333333335</v>
      </c>
      <c r="H25" s="15">
        <f t="shared" si="12"/>
        <v>113.53333333333335</v>
      </c>
      <c r="I25" s="32">
        <v>400</v>
      </c>
      <c r="J25" s="15">
        <f t="shared" si="8"/>
        <v>454.13333333333338</v>
      </c>
    </row>
    <row r="26" spans="2:10" x14ac:dyDescent="0.35">
      <c r="B26" s="23"/>
      <c r="C26" s="13"/>
      <c r="D26" s="15"/>
      <c r="E26" s="15"/>
      <c r="F26" s="15"/>
      <c r="G26" s="15"/>
      <c r="H26" s="15"/>
      <c r="I26" s="32">
        <v>1638</v>
      </c>
      <c r="J26" s="15">
        <f t="shared" si="8"/>
        <v>0</v>
      </c>
    </row>
    <row r="27" spans="2:10" x14ac:dyDescent="0.35">
      <c r="B27" s="23"/>
      <c r="C27" s="9" t="s">
        <v>14</v>
      </c>
      <c r="D27" s="16">
        <f>SUM(D20:D26)</f>
        <v>137.61111111111111</v>
      </c>
      <c r="E27" s="16">
        <f t="shared" ref="E27:H27" si="13">SUM(E20:E26)</f>
        <v>251.14444444444445</v>
      </c>
      <c r="F27" s="16">
        <f t="shared" si="13"/>
        <v>251.14444444444445</v>
      </c>
      <c r="G27" s="16">
        <f t="shared" si="13"/>
        <v>251.14444444444445</v>
      </c>
      <c r="H27" s="16">
        <f t="shared" si="13"/>
        <v>251.14444444444445</v>
      </c>
      <c r="J27" s="16">
        <f>SUM(D27:H27)</f>
        <v>1142.1888888888889</v>
      </c>
    </row>
    <row r="28" spans="2:10" x14ac:dyDescent="0.35">
      <c r="B28" s="23"/>
      <c r="C28" s="14" t="s">
        <v>61</v>
      </c>
      <c r="D28" s="15"/>
      <c r="E28" s="10"/>
      <c r="F28" s="10"/>
      <c r="G28" s="10"/>
      <c r="H28" s="10"/>
      <c r="J28" s="15" t="s">
        <v>20</v>
      </c>
    </row>
    <row r="29" spans="2:10" x14ac:dyDescent="0.35">
      <c r="B29" s="23"/>
      <c r="C29" s="13"/>
      <c r="D29" s="15"/>
      <c r="E29" s="10"/>
      <c r="F29" s="10"/>
      <c r="G29" s="10"/>
      <c r="H29" s="10"/>
      <c r="J29" s="15">
        <f>SUM(D29:H29)</f>
        <v>0</v>
      </c>
    </row>
    <row r="30" spans="2:10" x14ac:dyDescent="0.35">
      <c r="B30" s="23" t="s">
        <v>62</v>
      </c>
      <c r="C30" s="26" t="s">
        <v>62</v>
      </c>
      <c r="D30" s="13" t="s">
        <v>42</v>
      </c>
      <c r="E30" s="10"/>
      <c r="F30" s="10"/>
      <c r="G30" s="10"/>
      <c r="H30" s="10"/>
      <c r="J30" s="15">
        <f t="shared" ref="J30:J50" si="14">SUM(D30:H30)</f>
        <v>0</v>
      </c>
    </row>
    <row r="31" spans="2:10" x14ac:dyDescent="0.35">
      <c r="B31" s="23"/>
      <c r="C31" s="9" t="s">
        <v>15</v>
      </c>
      <c r="D31" s="12">
        <f>SUM(D29:D30)</f>
        <v>0</v>
      </c>
      <c r="E31" s="12">
        <f t="shared" ref="E31:H31" si="15">SUM(E29:E30)</f>
        <v>0</v>
      </c>
      <c r="F31" s="12">
        <f t="shared" si="15"/>
        <v>0</v>
      </c>
      <c r="G31" s="12">
        <f t="shared" si="15"/>
        <v>0</v>
      </c>
      <c r="H31" s="12">
        <f t="shared" si="15"/>
        <v>0</v>
      </c>
      <c r="J31" s="16">
        <f t="shared" si="14"/>
        <v>0</v>
      </c>
    </row>
    <row r="32" spans="2:10" x14ac:dyDescent="0.35">
      <c r="B32" s="23"/>
      <c r="C32" s="14" t="s">
        <v>63</v>
      </c>
      <c r="D32" s="13" t="s">
        <v>42</v>
      </c>
      <c r="E32" s="10"/>
      <c r="F32" s="10"/>
      <c r="G32" s="10"/>
      <c r="H32" s="10"/>
      <c r="J32" s="15"/>
    </row>
    <row r="33" spans="2:10" x14ac:dyDescent="0.35">
      <c r="B33" s="23"/>
      <c r="C33" s="13"/>
      <c r="D33" s="15"/>
      <c r="E33" s="15"/>
      <c r="F33" s="15"/>
      <c r="G33" s="15"/>
      <c r="H33" s="15"/>
      <c r="I33" s="32">
        <v>5000</v>
      </c>
      <c r="J33" s="15">
        <f t="shared" si="14"/>
        <v>0</v>
      </c>
    </row>
    <row r="34" spans="2:10" x14ac:dyDescent="0.35">
      <c r="B34" s="23"/>
      <c r="C34" s="13"/>
      <c r="D34" s="15"/>
      <c r="E34" s="11"/>
      <c r="F34" s="11"/>
      <c r="G34" s="11"/>
      <c r="H34" s="11"/>
      <c r="J34" s="15">
        <f t="shared" si="14"/>
        <v>0</v>
      </c>
    </row>
    <row r="35" spans="2:10" x14ac:dyDescent="0.35">
      <c r="B35" s="23"/>
      <c r="C35" s="9" t="s">
        <v>16</v>
      </c>
      <c r="D35" s="16">
        <f>SUM(D33:D34)</f>
        <v>0</v>
      </c>
      <c r="E35" s="16">
        <f t="shared" ref="E35:H35" si="16">SUM(E33:E34)</f>
        <v>0</v>
      </c>
      <c r="F35" s="16">
        <f t="shared" si="16"/>
        <v>0</v>
      </c>
      <c r="G35" s="16">
        <f t="shared" si="16"/>
        <v>0</v>
      </c>
      <c r="H35" s="16">
        <f t="shared" si="16"/>
        <v>0</v>
      </c>
      <c r="J35" s="16">
        <f t="shared" si="14"/>
        <v>0</v>
      </c>
    </row>
    <row r="36" spans="2:10" x14ac:dyDescent="0.35">
      <c r="B36" s="23"/>
      <c r="C36" s="14" t="s">
        <v>64</v>
      </c>
      <c r="D36" s="13" t="s">
        <v>42</v>
      </c>
      <c r="E36" s="10"/>
      <c r="F36" s="10"/>
      <c r="G36" s="10"/>
      <c r="H36" s="10"/>
      <c r="J36" s="15"/>
    </row>
    <row r="37" spans="2:10" ht="43.5" x14ac:dyDescent="0.35">
      <c r="B37" s="23"/>
      <c r="C37" s="13" t="s">
        <v>70</v>
      </c>
      <c r="D37" s="15">
        <v>0</v>
      </c>
      <c r="E37" s="15">
        <f>(1000*(100/4))+4000</f>
        <v>29000</v>
      </c>
      <c r="F37" s="15">
        <f t="shared" ref="F37:H37" si="17">(1000*(100/4))+4000</f>
        <v>29000</v>
      </c>
      <c r="G37" s="15">
        <f t="shared" si="17"/>
        <v>29000</v>
      </c>
      <c r="H37" s="15">
        <f t="shared" si="17"/>
        <v>29000</v>
      </c>
      <c r="I37" s="15">
        <f t="shared" ref="I37" si="18">(1000*(100/4))+3000</f>
        <v>28000</v>
      </c>
      <c r="J37" s="15">
        <f t="shared" si="14"/>
        <v>116000</v>
      </c>
    </row>
    <row r="38" spans="2:10" ht="58" x14ac:dyDescent="0.35">
      <c r="B38" s="23"/>
      <c r="C38" s="13" t="s">
        <v>83</v>
      </c>
      <c r="D38" s="15">
        <v>0</v>
      </c>
      <c r="E38" s="15">
        <f>((1000*(50/4))+(250*(50/4)))+4000</f>
        <v>19625</v>
      </c>
      <c r="F38" s="15">
        <f t="shared" ref="F38:H38" si="19">((1000*(50/4))+(250*(50/4)))+4000</f>
        <v>19625</v>
      </c>
      <c r="G38" s="15">
        <f t="shared" si="19"/>
        <v>19625</v>
      </c>
      <c r="H38" s="15">
        <f t="shared" si="19"/>
        <v>19625</v>
      </c>
      <c r="I38" s="32">
        <v>22500000</v>
      </c>
      <c r="J38" s="15">
        <f t="shared" si="14"/>
        <v>78500</v>
      </c>
    </row>
    <row r="39" spans="2:10" x14ac:dyDescent="0.35">
      <c r="B39" s="23"/>
      <c r="C39" s="13"/>
      <c r="D39" s="15"/>
      <c r="E39" s="15"/>
      <c r="F39" s="15"/>
      <c r="G39" s="15"/>
      <c r="H39" s="15"/>
      <c r="I39" s="32">
        <v>75000000</v>
      </c>
      <c r="J39" s="15">
        <f t="shared" si="14"/>
        <v>0</v>
      </c>
    </row>
    <row r="40" spans="2:10" x14ac:dyDescent="0.35">
      <c r="B40" s="23"/>
      <c r="C40" s="13"/>
      <c r="D40" s="15"/>
      <c r="E40" s="11"/>
      <c r="F40" s="11"/>
      <c r="G40" s="11"/>
      <c r="H40" s="11"/>
      <c r="J40" s="15">
        <f t="shared" si="14"/>
        <v>0</v>
      </c>
    </row>
    <row r="41" spans="2:10" x14ac:dyDescent="0.35">
      <c r="B41" s="23"/>
      <c r="C41" s="9" t="s">
        <v>17</v>
      </c>
      <c r="D41" s="16">
        <f>SUM(D37:D40)</f>
        <v>0</v>
      </c>
      <c r="E41" s="16">
        <f t="shared" ref="E41:H41" si="20">SUM(E37:E40)</f>
        <v>48625</v>
      </c>
      <c r="F41" s="16">
        <f t="shared" si="20"/>
        <v>48625</v>
      </c>
      <c r="G41" s="16">
        <f t="shared" si="20"/>
        <v>48625</v>
      </c>
      <c r="H41" s="16">
        <f t="shared" si="20"/>
        <v>48625</v>
      </c>
      <c r="J41" s="16">
        <f t="shared" si="14"/>
        <v>194500</v>
      </c>
    </row>
    <row r="42" spans="2:10" x14ac:dyDescent="0.35">
      <c r="B42" s="23"/>
      <c r="C42" s="14" t="s">
        <v>67</v>
      </c>
      <c r="D42" s="13" t="s">
        <v>42</v>
      </c>
      <c r="E42" s="10"/>
      <c r="F42" s="10"/>
      <c r="G42" s="10"/>
      <c r="H42" s="10"/>
      <c r="J42" s="15"/>
    </row>
    <row r="43" spans="2:10" x14ac:dyDescent="0.35">
      <c r="B43" s="23"/>
      <c r="C43" s="13"/>
      <c r="D43" s="15"/>
      <c r="E43" s="15"/>
      <c r="F43" s="15"/>
      <c r="G43" s="15"/>
      <c r="H43" s="15"/>
      <c r="I43" s="32">
        <v>375000</v>
      </c>
      <c r="J43" s="15">
        <f t="shared" si="14"/>
        <v>0</v>
      </c>
    </row>
    <row r="44" spans="2:10" x14ac:dyDescent="0.35">
      <c r="B44" s="23"/>
      <c r="C44" s="13"/>
      <c r="D44" s="15"/>
      <c r="E44" s="15"/>
      <c r="F44" s="15"/>
      <c r="G44" s="15"/>
      <c r="H44" s="15"/>
      <c r="I44" s="32">
        <v>781250</v>
      </c>
      <c r="J44" s="15">
        <f t="shared" si="14"/>
        <v>0</v>
      </c>
    </row>
    <row r="45" spans="2:10" x14ac:dyDescent="0.35">
      <c r="B45" s="23"/>
      <c r="C45" s="13"/>
      <c r="D45" s="15"/>
      <c r="E45" s="15"/>
      <c r="F45" s="15"/>
      <c r="G45" s="15"/>
      <c r="H45" s="15"/>
      <c r="I45" s="32">
        <v>2083335</v>
      </c>
      <c r="J45" s="15">
        <f t="shared" si="14"/>
        <v>0</v>
      </c>
    </row>
    <row r="46" spans="2:10" x14ac:dyDescent="0.35">
      <c r="B46" s="23"/>
      <c r="C46" s="13"/>
      <c r="D46" s="15"/>
      <c r="E46" s="11"/>
      <c r="F46" s="11"/>
      <c r="G46" s="11"/>
      <c r="H46" s="11"/>
      <c r="J46" s="15">
        <f t="shared" si="14"/>
        <v>0</v>
      </c>
    </row>
    <row r="47" spans="2:10" x14ac:dyDescent="0.35">
      <c r="B47" s="23"/>
      <c r="C47" s="13"/>
      <c r="D47" s="15"/>
      <c r="E47" s="11"/>
      <c r="F47" s="11"/>
      <c r="G47" s="11"/>
      <c r="H47" s="11"/>
      <c r="J47" s="15">
        <f t="shared" si="14"/>
        <v>0</v>
      </c>
    </row>
    <row r="48" spans="2:10" x14ac:dyDescent="0.35">
      <c r="B48" s="23"/>
      <c r="C48" s="10"/>
      <c r="D48" s="15"/>
      <c r="E48" s="11"/>
      <c r="F48" s="11"/>
      <c r="G48" s="11"/>
      <c r="H48" s="11"/>
      <c r="J48" s="15">
        <f t="shared" si="14"/>
        <v>0</v>
      </c>
    </row>
    <row r="49" spans="2:10" x14ac:dyDescent="0.35">
      <c r="B49" s="24"/>
      <c r="C49" s="9" t="s">
        <v>18</v>
      </c>
      <c r="D49" s="16">
        <f>SUM(D43:D48)</f>
        <v>0</v>
      </c>
      <c r="E49" s="16">
        <f t="shared" ref="E49:H49" si="21">SUM(E43:E48)</f>
        <v>0</v>
      </c>
      <c r="F49" s="16">
        <f t="shared" si="21"/>
        <v>0</v>
      </c>
      <c r="G49" s="16">
        <f t="shared" si="21"/>
        <v>0</v>
      </c>
      <c r="H49" s="16">
        <f t="shared" si="21"/>
        <v>0</v>
      </c>
      <c r="J49" s="16">
        <f t="shared" si="14"/>
        <v>0</v>
      </c>
    </row>
    <row r="50" spans="2:10" x14ac:dyDescent="0.35">
      <c r="B50" s="24"/>
      <c r="C50" s="9" t="s">
        <v>19</v>
      </c>
      <c r="D50" s="16">
        <f>SUM(D49,D41,D35,D31,D27,D16,D11)</f>
        <v>9102.0555555555547</v>
      </c>
      <c r="E50" s="16">
        <f t="shared" ref="E50:H50" si="22">SUM(E49,E41,E35,E31,E27,E16,E11)</f>
        <v>66715.388888888891</v>
      </c>
      <c r="F50" s="16">
        <f t="shared" si="22"/>
        <v>68677.705777777766</v>
      </c>
      <c r="G50" s="16">
        <f t="shared" si="22"/>
        <v>65885.586124444439</v>
      </c>
      <c r="H50" s="16">
        <f t="shared" si="22"/>
        <v>67756.628160555556</v>
      </c>
      <c r="J50" s="16">
        <f t="shared" si="14"/>
        <v>278137.3645072222</v>
      </c>
    </row>
    <row r="51" spans="2:10" x14ac:dyDescent="0.35">
      <c r="B51" s="6"/>
      <c r="D51"/>
      <c r="E51"/>
      <c r="H51"/>
      <c r="I51"/>
      <c r="J51" t="s">
        <v>20</v>
      </c>
    </row>
    <row r="52" spans="2:10" ht="29" x14ac:dyDescent="0.35">
      <c r="B52" s="67" t="s">
        <v>68</v>
      </c>
      <c r="C52" s="17" t="s">
        <v>68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35">
      <c r="B53" s="23"/>
      <c r="C53" s="13"/>
      <c r="D53" s="13"/>
      <c r="E53" s="10"/>
      <c r="F53" s="10"/>
      <c r="G53" s="10"/>
      <c r="H53" s="10"/>
      <c r="J53" s="15">
        <f>SUM(D53:H53)</f>
        <v>0</v>
      </c>
    </row>
    <row r="54" spans="2:10" x14ac:dyDescent="0.35">
      <c r="B54" s="23"/>
      <c r="C54" s="13"/>
      <c r="D54" s="13"/>
      <c r="E54" s="10"/>
      <c r="F54" s="10"/>
      <c r="G54" s="10"/>
      <c r="H54" s="10"/>
      <c r="J54" s="15">
        <f t="shared" ref="J54:J55" si="23">SUM(D54:H54)</f>
        <v>0</v>
      </c>
    </row>
    <row r="55" spans="2:10" x14ac:dyDescent="0.35">
      <c r="B55" s="24"/>
      <c r="C55" s="9" t="s">
        <v>21</v>
      </c>
      <c r="D55" s="16">
        <f>SUM(D53:D54)</f>
        <v>0</v>
      </c>
      <c r="E55" s="16">
        <f t="shared" ref="E55:H55" si="24">SUM(E53:E54)</f>
        <v>0</v>
      </c>
      <c r="F55" s="16">
        <f t="shared" si="24"/>
        <v>0</v>
      </c>
      <c r="G55" s="16">
        <f t="shared" si="24"/>
        <v>0</v>
      </c>
      <c r="H55" s="16">
        <f t="shared" si="24"/>
        <v>0</v>
      </c>
      <c r="J55" s="16">
        <f t="shared" si="23"/>
        <v>0</v>
      </c>
    </row>
    <row r="56" spans="2:10" ht="15" thickBot="1" x14ac:dyDescent="0.4">
      <c r="B56" s="6"/>
      <c r="D56"/>
      <c r="E56"/>
      <c r="H56"/>
      <c r="I56"/>
      <c r="J56" t="s">
        <v>20</v>
      </c>
    </row>
    <row r="57" spans="2:10" s="1" customFormat="1" ht="29.5" thickBot="1" x14ac:dyDescent="0.4">
      <c r="B57" s="19" t="s">
        <v>22</v>
      </c>
      <c r="C57" s="19"/>
      <c r="D57" s="20">
        <f>SUM(D55,D50)</f>
        <v>9102.0555555555547</v>
      </c>
      <c r="E57" s="20">
        <f t="shared" ref="E57:J57" si="25">SUM(E55,E50)</f>
        <v>66715.388888888891</v>
      </c>
      <c r="F57" s="20">
        <f t="shared" si="25"/>
        <v>68677.705777777766</v>
      </c>
      <c r="G57" s="20">
        <f t="shared" si="25"/>
        <v>65885.586124444439</v>
      </c>
      <c r="H57" s="20">
        <f t="shared" si="25"/>
        <v>67756.628160555556</v>
      </c>
      <c r="I57" s="7">
        <f>SUM(I55,I50)</f>
        <v>0</v>
      </c>
      <c r="J57" s="20">
        <f t="shared" si="25"/>
        <v>278137.3645072222</v>
      </c>
    </row>
    <row r="58" spans="2:10" x14ac:dyDescent="0.35">
      <c r="B58" s="6"/>
    </row>
    <row r="59" spans="2:10" x14ac:dyDescent="0.35">
      <c r="B59" s="6"/>
    </row>
    <row r="60" spans="2:10" x14ac:dyDescent="0.35">
      <c r="B60" s="6"/>
    </row>
    <row r="61" spans="2:10" x14ac:dyDescent="0.35">
      <c r="B61" s="6"/>
    </row>
    <row r="62" spans="2:10" x14ac:dyDescent="0.35">
      <c r="B62" s="6"/>
    </row>
    <row r="63" spans="2:10" x14ac:dyDescent="0.35">
      <c r="B63" s="6"/>
    </row>
    <row r="64" spans="2:10" x14ac:dyDescent="0.35">
      <c r="B64" s="6"/>
    </row>
    <row r="65" spans="2:2" x14ac:dyDescent="0.35">
      <c r="B65" s="6"/>
    </row>
    <row r="66" spans="2:2" x14ac:dyDescent="0.35">
      <c r="B66" s="6"/>
    </row>
    <row r="67" spans="2:2" x14ac:dyDescent="0.35">
      <c r="B67" s="6"/>
    </row>
    <row r="68" spans="2:2" x14ac:dyDescent="0.35">
      <c r="B68" s="6"/>
    </row>
    <row r="69" spans="2:2" x14ac:dyDescent="0.35">
      <c r="B69" s="6"/>
    </row>
    <row r="70" spans="2:2" x14ac:dyDescent="0.35">
      <c r="B70" s="6"/>
    </row>
    <row r="71" spans="2:2" x14ac:dyDescent="0.35">
      <c r="B71" s="6"/>
    </row>
    <row r="72" spans="2:2" x14ac:dyDescent="0.35">
      <c r="B72" s="6"/>
    </row>
  </sheetData>
  <pageMargins left="0.7" right="0.7" top="0.75" bottom="0.75" header="0.3" footer="0.3"/>
  <pageSetup scale="8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3"/>
  <sheetViews>
    <sheetView showGridLines="0" tabSelected="1" topLeftCell="A17" zoomScale="83" zoomScaleNormal="85" workbookViewId="0">
      <selection activeCell="C28" sqref="C28"/>
    </sheetView>
  </sheetViews>
  <sheetFormatPr defaultColWidth="9.1796875" defaultRowHeight="15" customHeight="1" x14ac:dyDescent="0.35"/>
  <cols>
    <col min="1" max="1" width="3.1796875" customWidth="1"/>
    <col min="2" max="2" width="12.1796875" customWidth="1"/>
    <col min="3" max="3" width="29.1796875" customWidth="1"/>
    <col min="4" max="4" width="12.81640625" style="6" bestFit="1" customWidth="1"/>
    <col min="5" max="5" width="11.81640625" style="2" customWidth="1"/>
    <col min="6" max="6" width="12.1796875" customWidth="1"/>
    <col min="7" max="7" width="11.453125" customWidth="1"/>
    <col min="8" max="8" width="12" style="2" customWidth="1"/>
    <col min="9" max="9" width="3.54296875" style="7" customWidth="1"/>
    <col min="10" max="10" width="12.7265625" bestFit="1" customWidth="1"/>
    <col min="11" max="11" width="10.1796875" customWidth="1"/>
  </cols>
  <sheetData>
    <row r="2" spans="2:39" ht="23.5" x14ac:dyDescent="0.55000000000000004">
      <c r="B2" s="27" t="s">
        <v>0</v>
      </c>
    </row>
    <row r="3" spans="2:39" ht="26.5" customHeight="1" x14ac:dyDescent="0.35">
      <c r="B3" s="74" t="s">
        <v>1</v>
      </c>
      <c r="C3" s="74"/>
      <c r="D3" s="74"/>
      <c r="E3" s="74"/>
      <c r="F3" s="74"/>
      <c r="G3" s="74"/>
      <c r="H3" s="74"/>
      <c r="I3" s="74"/>
      <c r="J3" s="74"/>
    </row>
    <row r="4" spans="2:39" ht="15" customHeight="1" x14ac:dyDescent="0.35">
      <c r="B4" s="5"/>
    </row>
    <row r="5" spans="2:39" ht="18.5" x14ac:dyDescent="0.45">
      <c r="B5" s="42" t="s">
        <v>2</v>
      </c>
      <c r="C5" s="43"/>
      <c r="D5" s="43"/>
      <c r="E5" s="43"/>
      <c r="F5" s="43"/>
      <c r="G5" s="43"/>
      <c r="H5" s="43"/>
      <c r="I5" s="43"/>
      <c r="J5" s="64"/>
    </row>
    <row r="6" spans="2:39" ht="17.149999999999999" customHeight="1" x14ac:dyDescent="0.35">
      <c r="B6" s="44" t="s">
        <v>3</v>
      </c>
      <c r="C6" s="44" t="s">
        <v>4</v>
      </c>
      <c r="D6" s="44" t="s">
        <v>5</v>
      </c>
      <c r="E6" s="45" t="s">
        <v>6</v>
      </c>
      <c r="F6" s="45" t="s">
        <v>7</v>
      </c>
      <c r="G6" s="45" t="s">
        <v>8</v>
      </c>
      <c r="H6" s="46" t="s">
        <v>9</v>
      </c>
      <c r="I6" s="47"/>
      <c r="J6" s="65" t="s">
        <v>10</v>
      </c>
    </row>
    <row r="7" spans="2:39" s="5" customFormat="1" ht="14.5" x14ac:dyDescent="0.35">
      <c r="B7" s="22" t="s">
        <v>11</v>
      </c>
      <c r="C7" s="48" t="s">
        <v>12</v>
      </c>
      <c r="D7" s="49">
        <f>'Measure 1 Budget'!D11+'Measure 2 Budget'!D11+'Measure 3 Budget'!D11+'Measure 4 Budget'!D11+'Measure 5 Budget'!D11+'Measure 6 Budget'!D11+'Measure 7 Budget'!D11+'Measure 8 Budget'!D11+'Measure 9 Budget'!D11</f>
        <v>80000</v>
      </c>
      <c r="E7" s="49">
        <f>'Measure 1 Budget'!E11+'Measure 2 Budget'!E11+'Measure 3 Budget'!E11+'Measure 4 Budget'!E11+'Measure 5 Budget'!E11+'Measure 6 Budget'!E11+'Measure 7 Budget'!E11+'Measure 8 Budget'!E11+'Measure 9 Budget'!E11</f>
        <v>159200</v>
      </c>
      <c r="F7" s="49">
        <f>'Measure 1 Budget'!F11+'Measure 2 Budget'!F11+'Measure 3 Budget'!F11+'Measure 4 Budget'!F11+'Measure 5 Budget'!F11+'Measure 6 Budget'!F11+'Measure 7 Budget'!F11+'Measure 8 Budget'!F11+'Measure 9 Budget'!F11</f>
        <v>176711.99999999994</v>
      </c>
      <c r="G7" s="49">
        <f>'Measure 1 Budget'!G11+'Measure 2 Budget'!G11+'Measure 3 Budget'!G11+'Measure 4 Budget'!G11+'Measure 5 Budget'!G11+'Measure 6 Budget'!G11+'Measure 7 Budget'!G11+'Measure 8 Budget'!G11+'Measure 9 Budget'!G11</f>
        <v>151794.72000000003</v>
      </c>
      <c r="H7" s="49">
        <f>'Measure 1 Budget'!H11+'Measure 2 Budget'!H11+'Measure 3 Budget'!H11+'Measure 4 Budget'!H11+'Measure 5 Budget'!H11+'Measure 6 Budget'!H11+'Measure 7 Budget'!H11+'Measure 8 Budget'!H11+'Measure 9 Budget'!H11</f>
        <v>168492.17</v>
      </c>
      <c r="I7" s="50"/>
      <c r="J7" s="49">
        <f>SUM(D7:I7)</f>
        <v>736198.89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4.5" x14ac:dyDescent="0.35">
      <c r="B8" s="23"/>
      <c r="C8" s="48" t="s">
        <v>13</v>
      </c>
      <c r="D8" s="49">
        <f>'Measure 1 Budget'!D16+'Measure 2 Budget'!D16+'Measure 3 Budget'!D16+'Measure 4 Budget'!D16+'Measure 5 Budget'!D16+'Measure 6 Budget'!D16+'Measure 7 Budget'!D16+'Measure 8 Budget'!D16+'Measure 9 Budget'!D16</f>
        <v>680</v>
      </c>
      <c r="E8" s="49">
        <f>'Measure 1 Budget'!E16+'Measure 2 Budget'!E16+'Measure 3 Budget'!E16+'Measure 4 Budget'!E16+'Measure 5 Budget'!E16+'Measure 6 Budget'!E16+'Measure 7 Budget'!E16+'Measure 8 Budget'!E16+'Measure 9 Budget'!E16</f>
        <v>1353.2000000000003</v>
      </c>
      <c r="F8" s="49">
        <f>'Measure 1 Budget'!F16+'Measure 2 Budget'!F16+'Measure 3 Budget'!F16+'Measure 4 Budget'!F16+'Measure 5 Budget'!F16+'Measure 6 Budget'!F16+'Measure 7 Budget'!F16+'Measure 8 Budget'!F16+'Measure 9 Budget'!F16</f>
        <v>1502.0519999999995</v>
      </c>
      <c r="G8" s="49">
        <f>'Measure 1 Budget'!G16+'Measure 2 Budget'!G16+'Measure 3 Budget'!G16+'Measure 4 Budget'!G16+'Measure 5 Budget'!G16+'Measure 6 Budget'!G16+'Measure 7 Budget'!G16+'Measure 8 Budget'!G16+'Measure 9 Budget'!G16</f>
        <v>1290.25512</v>
      </c>
      <c r="H8" s="49">
        <f>'Measure 1 Budget'!H16+'Measure 2 Budget'!H16+'Measure 3 Budget'!H16+'Measure 4 Budget'!H16+'Measure 5 Budget'!H16+'Measure 6 Budget'!H16+'Measure 7 Budget'!H16+'Measure 8 Budget'!H16+'Measure 9 Budget'!H16</f>
        <v>1432.1834450000001</v>
      </c>
      <c r="I8" s="50"/>
      <c r="J8" s="49">
        <f t="shared" ref="J8:J14" si="0">SUM(D8:I8)</f>
        <v>6257.690564999999</v>
      </c>
    </row>
    <row r="9" spans="2:39" ht="14.5" x14ac:dyDescent="0.35">
      <c r="B9" s="23"/>
      <c r="C9" s="48" t="s">
        <v>14</v>
      </c>
      <c r="D9" s="49">
        <f>'Measure 1 Budget'!D26+'Measure 2 Budget'!D27+'Measure 3 Budget'!D27+'Measure 4 Budget'!D27+'Measure 5 Budget'!D27+'Measure 6 Budget'!D27+'Measure 7 Budget'!D27+'Measure 8 Budget'!D27+'Measure 9 Budget'!D27</f>
        <v>1282.9444444444443</v>
      </c>
      <c r="E9" s="49">
        <f>'Measure 1 Budget'!E26+'Measure 2 Budget'!E27+'Measure 3 Budget'!E27+'Measure 4 Budget'!E27+'Measure 5 Budget'!E27+'Measure 6 Budget'!E27+'Measure 7 Budget'!E27+'Measure 8 Budget'!E27+'Measure 9 Budget'!E27</f>
        <v>2304.7444444444445</v>
      </c>
      <c r="F9" s="49">
        <f>'Measure 1 Budget'!F26+'Measure 2 Budget'!F27+'Measure 3 Budget'!F27+'Measure 4 Budget'!F27+'Measure 5 Budget'!F27+'Measure 6 Budget'!F27+'Measure 7 Budget'!F27+'Measure 8 Budget'!F27+'Measure 9 Budget'!F27</f>
        <v>2304.7444444444445</v>
      </c>
      <c r="G9" s="49">
        <f>'Measure 1 Budget'!G26+'Measure 2 Budget'!G27+'Measure 3 Budget'!G27+'Measure 4 Budget'!G27+'Measure 5 Budget'!G27+'Measure 6 Budget'!G27+'Measure 7 Budget'!G27+'Measure 8 Budget'!G27+'Measure 9 Budget'!G27</f>
        <v>2304.7444444444445</v>
      </c>
      <c r="H9" s="49">
        <f>'Measure 1 Budget'!H26+'Measure 2 Budget'!H27+'Measure 3 Budget'!H27+'Measure 4 Budget'!H27+'Measure 5 Budget'!H27+'Measure 6 Budget'!H27+'Measure 7 Budget'!H27+'Measure 8 Budget'!H27+'Measure 9 Budget'!H27</f>
        <v>2304.7444444444445</v>
      </c>
      <c r="I9" s="50"/>
      <c r="J9" s="49">
        <f t="shared" si="0"/>
        <v>10501.922222222223</v>
      </c>
    </row>
    <row r="10" spans="2:39" ht="14.5" x14ac:dyDescent="0.35">
      <c r="B10" s="23"/>
      <c r="C10" s="48" t="s">
        <v>15</v>
      </c>
      <c r="D10" s="49">
        <f>'Measure 1 Budget'!D30+'Measure 2 Budget'!D31+'Measure 3 Budget'!D31+'Measure 4 Budget'!D31+'Measure 5 Budget'!D31+'Measure 6 Budget'!D31+'Measure 7 Budget'!D31+'Measure 8 Budget'!D31+'Measure 9 Budget'!D31</f>
        <v>0</v>
      </c>
      <c r="E10" s="49">
        <f>'Measure 1 Budget'!E30+'Measure 2 Budget'!E31+'Measure 3 Budget'!E31+'Measure 4 Budget'!E31+'Measure 5 Budget'!E31+'Measure 6 Budget'!E31+'Measure 7 Budget'!E31+'Measure 8 Budget'!E31+'Measure 9 Budget'!E31</f>
        <v>0</v>
      </c>
      <c r="F10" s="49">
        <f>'Measure 1 Budget'!F30+'Measure 2 Budget'!F31+'Measure 3 Budget'!F31+'Measure 4 Budget'!F31+'Measure 5 Budget'!F31+'Measure 6 Budget'!F31+'Measure 7 Budget'!F31+'Measure 8 Budget'!F31+'Measure 9 Budget'!F31</f>
        <v>0</v>
      </c>
      <c r="G10" s="49">
        <f>'Measure 1 Budget'!G30+'Measure 2 Budget'!G31+'Measure 3 Budget'!G31+'Measure 4 Budget'!G31+'Measure 5 Budget'!G31+'Measure 6 Budget'!G31+'Measure 7 Budget'!G31+'Measure 8 Budget'!G31+'Measure 9 Budget'!G31</f>
        <v>0</v>
      </c>
      <c r="H10" s="49">
        <f>'Measure 1 Budget'!H30+'Measure 2 Budget'!H31+'Measure 3 Budget'!H31+'Measure 4 Budget'!H31+'Measure 5 Budget'!H31+'Measure 6 Budget'!H31+'Measure 7 Budget'!H31+'Measure 8 Budget'!H31+'Measure 9 Budget'!H31</f>
        <v>0</v>
      </c>
      <c r="I10" s="50"/>
      <c r="J10" s="49">
        <f t="shared" si="0"/>
        <v>0</v>
      </c>
    </row>
    <row r="11" spans="2:39" ht="14.5" x14ac:dyDescent="0.35">
      <c r="B11" s="23"/>
      <c r="C11" s="48" t="s">
        <v>16</v>
      </c>
      <c r="D11" s="49">
        <f>'Measure 1 Budget'!D34+'Measure 2 Budget'!D35+'Measure 3 Budget'!D35+'Measure 4 Budget'!D35+'Measure 5 Budget'!D35+'Measure 6 Budget'!D35+'Measure 7 Budget'!D35+'Measure 8 Budget'!D35+'Measure 9 Budget'!D35</f>
        <v>0</v>
      </c>
      <c r="E11" s="49">
        <f>'Measure 1 Budget'!E34+'Measure 2 Budget'!E35+'Measure 3 Budget'!E35+'Measure 4 Budget'!E35+'Measure 5 Budget'!E35+'Measure 6 Budget'!E35+'Measure 7 Budget'!E35+'Measure 8 Budget'!E35+'Measure 9 Budget'!E35</f>
        <v>0</v>
      </c>
      <c r="F11" s="49">
        <f>'Measure 1 Budget'!F34+'Measure 2 Budget'!F35+'Measure 3 Budget'!F35+'Measure 4 Budget'!F35+'Measure 5 Budget'!F35+'Measure 6 Budget'!F35+'Measure 7 Budget'!F35+'Measure 8 Budget'!F35+'Measure 9 Budget'!F35</f>
        <v>0</v>
      </c>
      <c r="G11" s="49">
        <f>'Measure 1 Budget'!G34+'Measure 2 Budget'!G35+'Measure 3 Budget'!G35+'Measure 4 Budget'!G35+'Measure 5 Budget'!G35+'Measure 6 Budget'!G35+'Measure 7 Budget'!G35+'Measure 8 Budget'!G35+'Measure 9 Budget'!G35</f>
        <v>0</v>
      </c>
      <c r="H11" s="49">
        <f>'Measure 1 Budget'!H34+'Measure 2 Budget'!H35+'Measure 3 Budget'!H35+'Measure 4 Budget'!H35+'Measure 5 Budget'!H35+'Measure 6 Budget'!H35+'Measure 7 Budget'!H35+'Measure 8 Budget'!H35+'Measure 9 Budget'!H35</f>
        <v>0</v>
      </c>
      <c r="I11" s="50"/>
      <c r="J11" s="49">
        <f t="shared" si="0"/>
        <v>0</v>
      </c>
    </row>
    <row r="12" spans="2:39" ht="14.5" x14ac:dyDescent="0.35">
      <c r="B12" s="23"/>
      <c r="C12" s="48" t="s">
        <v>17</v>
      </c>
      <c r="D12" s="49">
        <f>'Measure 1 Budget'!D40+'Measure 2 Budget'!D42+'Measure 3 Budget'!D42+'Measure 4 Budget'!D41+'Measure 5 Budget'!D41+'Measure 6 Budget'!D41+'Measure 7 Budget'!D41+'Measure 8 Budget'!D41+'Measure 9 Budget'!D41</f>
        <v>0</v>
      </c>
      <c r="E12" s="49">
        <f>'Measure 1 Budget'!E40+'Measure 2 Budget'!E42+'Measure 3 Budget'!E42+'Measure 4 Budget'!E41+'Measure 5 Budget'!E41+'Measure 6 Budget'!E41+'Measure 7 Budget'!E41+'Measure 8 Budget'!E41+'Measure 9 Budget'!E41</f>
        <v>9031875</v>
      </c>
      <c r="F12" s="49">
        <f>'Measure 1 Budget'!F40+'Measure 2 Budget'!F42+'Measure 3 Budget'!F42+'Measure 4 Budget'!F41+'Measure 5 Budget'!F41+'Measure 6 Budget'!F41+'Measure 7 Budget'!F41+'Measure 8 Budget'!F41+'Measure 9 Budget'!F41</f>
        <v>9031875</v>
      </c>
      <c r="G12" s="49">
        <f>'Measure 1 Budget'!G40+'Measure 2 Budget'!G42+'Measure 3 Budget'!G42+'Measure 4 Budget'!G41+'Measure 5 Budget'!G41+'Measure 6 Budget'!G41+'Measure 7 Budget'!G41+'Measure 8 Budget'!G41+'Measure 9 Budget'!G41</f>
        <v>9031875</v>
      </c>
      <c r="H12" s="49">
        <f>'Measure 1 Budget'!H40+'Measure 2 Budget'!H42+'Measure 3 Budget'!H42+'Measure 4 Budget'!H41+'Measure 5 Budget'!H41+'Measure 6 Budget'!H41+'Measure 7 Budget'!H41+'Measure 8 Budget'!H41+'Measure 9 Budget'!H41</f>
        <v>9031875</v>
      </c>
      <c r="I12" s="50"/>
      <c r="J12" s="49">
        <f t="shared" si="0"/>
        <v>36127500</v>
      </c>
    </row>
    <row r="13" spans="2:39" ht="14.5" x14ac:dyDescent="0.35">
      <c r="B13" s="23"/>
      <c r="C13" s="48" t="s">
        <v>18</v>
      </c>
      <c r="D13" s="49">
        <f>'Measure 1 Budget'!D45+'Measure 2 Budget'!D50+'Measure 3 Budget'!D50+'Measure 4 Budget'!D49+'Measure 5 Budget'!D49+'Measure 6 Budget'!D49+'Measure 7 Budget'!D49+'Measure 8 Budget'!D49+'Measure 9 Budget'!D49</f>
        <v>0</v>
      </c>
      <c r="E13" s="49">
        <f>'Measure 1 Budget'!E45+'Measure 2 Budget'!E50+'Measure 3 Budget'!E50+'Measure 4 Budget'!E49+'Measure 5 Budget'!E49+'Measure 6 Budget'!E49+'Measure 7 Budget'!E49+'Measure 8 Budget'!E49+'Measure 9 Budget'!E49</f>
        <v>0</v>
      </c>
      <c r="F13" s="49">
        <f>'Measure 1 Budget'!F45+'Measure 2 Budget'!F50+'Measure 3 Budget'!F50+'Measure 4 Budget'!F49+'Measure 5 Budget'!F49+'Measure 6 Budget'!F49+'Measure 7 Budget'!F49+'Measure 8 Budget'!F49+'Measure 9 Budget'!F49</f>
        <v>0</v>
      </c>
      <c r="G13" s="49">
        <f>'Measure 1 Budget'!G45+'Measure 2 Budget'!G50+'Measure 3 Budget'!G50+'Measure 4 Budget'!G49+'Measure 5 Budget'!G49+'Measure 6 Budget'!G49+'Measure 7 Budget'!G49+'Measure 8 Budget'!G49+'Measure 9 Budget'!G49</f>
        <v>0</v>
      </c>
      <c r="H13" s="49">
        <f>'Measure 1 Budget'!H45+'Measure 2 Budget'!H50+'Measure 3 Budget'!H50+'Measure 4 Budget'!H49+'Measure 5 Budget'!H49+'Measure 6 Budget'!H49+'Measure 7 Budget'!H49+'Measure 8 Budget'!H49+'Measure 9 Budget'!H49</f>
        <v>0</v>
      </c>
      <c r="I13" s="50"/>
      <c r="J13" s="49">
        <f t="shared" si="0"/>
        <v>0</v>
      </c>
    </row>
    <row r="14" spans="2:39" ht="14.5" x14ac:dyDescent="0.35">
      <c r="B14" s="24"/>
      <c r="C14" s="9" t="s">
        <v>19</v>
      </c>
      <c r="D14" s="16">
        <f>D13+D12+D11+D10+D9+D8+D7</f>
        <v>81962.944444444438</v>
      </c>
      <c r="E14" s="16">
        <f>E13+E12+E11+E10+E9+E8+E7</f>
        <v>9194732.944444444</v>
      </c>
      <c r="F14" s="16">
        <f>F13+F12+F11+F10+F9+F8+F7</f>
        <v>9212393.796444444</v>
      </c>
      <c r="G14" s="16">
        <f>G13+G12+G11+G10+G9+G8+G7</f>
        <v>9187264.7195644453</v>
      </c>
      <c r="H14" s="16">
        <f>H13+H12+H11+H10+H9+H8+H7</f>
        <v>9204104.0978894439</v>
      </c>
      <c r="J14" s="16">
        <f t="shared" si="0"/>
        <v>36880458.502787225</v>
      </c>
    </row>
    <row r="15" spans="2:39" ht="14.5" x14ac:dyDescent="0.35">
      <c r="B15" s="63"/>
      <c r="D15"/>
      <c r="E15"/>
      <c r="H15"/>
      <c r="I15"/>
      <c r="J15" s="18" t="s">
        <v>20</v>
      </c>
    </row>
    <row r="16" spans="2:39" ht="20.149999999999999" customHeight="1" x14ac:dyDescent="0.35">
      <c r="B16" s="63"/>
      <c r="C16" s="9" t="s">
        <v>21</v>
      </c>
      <c r="D16" s="56">
        <f>'Measure 1 Budget'!D51+'Measure 2 Budget'!D56+'Measure 3 Budget'!D56+'Measure 4 Budget'!D55+'Measure 5 Budget'!D55+'Measure 6 Budget'!D55+'Measure 7 Budget'!D55+'Measure 8 Budget'!D55+'Measure 9 Budget'!D55</f>
        <v>0</v>
      </c>
      <c r="E16" s="56">
        <f>'Measure 1 Budget'!E51+'Measure 2 Budget'!E56+'Measure 3 Budget'!E56+'Measure 4 Budget'!E55+'Measure 5 Budget'!E55+'Measure 6 Budget'!E55+'Measure 7 Budget'!E55+'Measure 8 Budget'!E55+'Measure 9 Budget'!E55</f>
        <v>0</v>
      </c>
      <c r="F16" s="56">
        <f>'Measure 1 Budget'!F51+'Measure 2 Budget'!F56+'Measure 3 Budget'!F56+'Measure 4 Budget'!F55+'Measure 5 Budget'!F55+'Measure 6 Budget'!F55+'Measure 7 Budget'!F55+'Measure 8 Budget'!F55+'Measure 9 Budget'!F55</f>
        <v>0</v>
      </c>
      <c r="G16" s="56">
        <f>'Measure 1 Budget'!G51+'Measure 2 Budget'!G56+'Measure 3 Budget'!G56+'Measure 4 Budget'!G55+'Measure 5 Budget'!G55+'Measure 6 Budget'!G55+'Measure 7 Budget'!G55+'Measure 8 Budget'!G55+'Measure 9 Budget'!G55</f>
        <v>0</v>
      </c>
      <c r="H16" s="56">
        <f>'Measure 1 Budget'!H51+'Measure 2 Budget'!H56+'Measure 3 Budget'!H56+'Measure 4 Budget'!H55+'Measure 5 Budget'!H55+'Measure 6 Budget'!H55+'Measure 7 Budget'!H55+'Measure 8 Budget'!H55+'Measure 9 Budget'!H55</f>
        <v>0</v>
      </c>
      <c r="J16" s="9">
        <f>SUM(D16:H16)</f>
        <v>0</v>
      </c>
    </row>
    <row r="17" spans="2:10" thickBot="1" x14ac:dyDescent="0.4">
      <c r="B17" s="63"/>
      <c r="D17"/>
      <c r="E17"/>
      <c r="H17"/>
      <c r="I17"/>
      <c r="J17" s="18" t="s">
        <v>20</v>
      </c>
    </row>
    <row r="18" spans="2:10" ht="31" customHeight="1" thickBot="1" x14ac:dyDescent="0.4">
      <c r="B18" s="62" t="s">
        <v>22</v>
      </c>
      <c r="C18" s="19"/>
      <c r="D18" s="51">
        <f>D14+D16</f>
        <v>81962.944444444438</v>
      </c>
      <c r="E18" s="51">
        <f>E14+E16</f>
        <v>9194732.944444444</v>
      </c>
      <c r="F18" s="51">
        <f>F14+F16</f>
        <v>9212393.796444444</v>
      </c>
      <c r="G18" s="51">
        <f>G14+G16</f>
        <v>9187264.7195644453</v>
      </c>
      <c r="H18" s="51">
        <f>H14+H16</f>
        <v>9204104.0978894439</v>
      </c>
      <c r="I18" s="52"/>
      <c r="J18" s="66">
        <f>J14+J16</f>
        <v>36880458.502787225</v>
      </c>
    </row>
    <row r="19" spans="2:10" s="1" customFormat="1" ht="14.5" x14ac:dyDescent="0.35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35">
      <c r="B20" s="6"/>
    </row>
    <row r="21" spans="2:10" ht="15" customHeight="1" x14ac:dyDescent="0.45">
      <c r="B21" s="42" t="s">
        <v>23</v>
      </c>
      <c r="C21" s="43"/>
      <c r="D21" s="43"/>
      <c r="E21" s="76"/>
      <c r="F21" s="76"/>
      <c r="H21"/>
      <c r="I21"/>
    </row>
    <row r="22" spans="2:10" ht="29.15" customHeight="1" x14ac:dyDescent="0.35">
      <c r="B22" s="44" t="s">
        <v>24</v>
      </c>
      <c r="C22" s="44" t="s">
        <v>25</v>
      </c>
      <c r="D22" s="53" t="s">
        <v>26</v>
      </c>
      <c r="E22" s="77" t="s">
        <v>27</v>
      </c>
      <c r="F22" s="77"/>
      <c r="H22"/>
      <c r="I22"/>
    </row>
    <row r="23" spans="2:10" ht="15" customHeight="1" x14ac:dyDescent="0.35">
      <c r="B23" s="48">
        <v>1</v>
      </c>
      <c r="C23" s="54" t="s">
        <v>28</v>
      </c>
      <c r="D23" s="55">
        <f>'Measure 1 Budget'!J53</f>
        <v>7103359.5867294446</v>
      </c>
      <c r="E23" s="75">
        <f>D23/D$32</f>
        <v>0.19260496954485024</v>
      </c>
      <c r="F23" s="75"/>
      <c r="H23"/>
      <c r="I23"/>
    </row>
    <row r="24" spans="2:10" ht="15" customHeight="1" x14ac:dyDescent="0.35">
      <c r="B24" s="48">
        <v>2</v>
      </c>
      <c r="C24" s="49" t="s">
        <v>29</v>
      </c>
      <c r="D24" s="55">
        <f>'Measure 2 Budget'!J58</f>
        <v>7515637.3645072225</v>
      </c>
      <c r="E24" s="75">
        <f>D24/D$32</f>
        <v>0.20378372909705644</v>
      </c>
      <c r="F24" s="75"/>
      <c r="H24"/>
      <c r="I24"/>
    </row>
    <row r="25" spans="2:10" ht="14.5" x14ac:dyDescent="0.35">
      <c r="B25" s="48">
        <v>3</v>
      </c>
      <c r="C25" s="49" t="s">
        <v>30</v>
      </c>
      <c r="D25" s="55">
        <f>'Measure 3 Budget'!J58</f>
        <v>505637.3645072222</v>
      </c>
      <c r="E25" s="75">
        <f>D25/D$32</f>
        <v>1.3710170237417439E-2</v>
      </c>
      <c r="F25" s="75"/>
      <c r="H25"/>
      <c r="I25"/>
    </row>
    <row r="26" spans="2:10" ht="14.5" x14ac:dyDescent="0.35">
      <c r="B26" s="48">
        <v>4</v>
      </c>
      <c r="C26" s="49" t="s">
        <v>31</v>
      </c>
      <c r="D26" s="55">
        <f>'Measure 4 Budget'!J57</f>
        <v>8525137.3645072207</v>
      </c>
      <c r="E26" s="75">
        <f>D26/D$32</f>
        <v>0.23115594845066634</v>
      </c>
      <c r="F26" s="75"/>
      <c r="H26"/>
      <c r="I26"/>
    </row>
    <row r="27" spans="2:10" ht="15" customHeight="1" x14ac:dyDescent="0.35">
      <c r="B27" s="48">
        <v>5</v>
      </c>
      <c r="C27" s="73" t="s">
        <v>32</v>
      </c>
      <c r="D27" s="55">
        <f>'Measure 5 Budget'!J57</f>
        <v>8615637.3645072207</v>
      </c>
      <c r="E27" s="75">
        <f>D27/D$32</f>
        <v>0.23360982249871159</v>
      </c>
      <c r="F27" s="75"/>
      <c r="H27"/>
      <c r="I27"/>
    </row>
    <row r="28" spans="2:10" ht="15" customHeight="1" x14ac:dyDescent="0.35">
      <c r="B28" s="48">
        <v>6</v>
      </c>
      <c r="C28" s="73" t="s">
        <v>33</v>
      </c>
      <c r="D28" s="55">
        <f>'Measure 6 Budget'!J57</f>
        <v>2499637.3645072221</v>
      </c>
      <c r="E28" s="75">
        <f t="shared" ref="E28:E31" si="1">D28/D$32</f>
        <v>6.7776743185508762E-2</v>
      </c>
      <c r="F28" s="75"/>
      <c r="H28"/>
      <c r="I28"/>
    </row>
    <row r="29" spans="2:10" ht="14.5" x14ac:dyDescent="0.35">
      <c r="B29" s="48">
        <v>7</v>
      </c>
      <c r="C29" s="49" t="s">
        <v>34</v>
      </c>
      <c r="D29" s="55">
        <f>'Measure 7 Budget'!J57</f>
        <v>899637.36450722232</v>
      </c>
      <c r="E29" s="75">
        <f t="shared" si="1"/>
        <v>2.4393334601283029E-2</v>
      </c>
      <c r="F29" s="75"/>
      <c r="H29"/>
      <c r="I29"/>
    </row>
    <row r="30" spans="2:10" ht="14.5" x14ac:dyDescent="0.35">
      <c r="B30" s="48">
        <v>8</v>
      </c>
      <c r="C30" s="49" t="s">
        <v>35</v>
      </c>
      <c r="D30" s="55">
        <f>'Measure 8 Budget'!J57</f>
        <v>937637.36450722232</v>
      </c>
      <c r="E30" s="75">
        <f t="shared" si="1"/>
        <v>2.542369055515839E-2</v>
      </c>
      <c r="F30" s="75"/>
      <c r="H30"/>
      <c r="I30"/>
    </row>
    <row r="31" spans="2:10" ht="14.5" x14ac:dyDescent="0.35">
      <c r="B31" s="48">
        <v>9</v>
      </c>
      <c r="C31" s="49" t="s">
        <v>36</v>
      </c>
      <c r="D31" s="55">
        <f>'Measure 9 Budget'!J57</f>
        <v>278137.3645072222</v>
      </c>
      <c r="E31" s="75">
        <f t="shared" si="1"/>
        <v>7.5415918293478415E-3</v>
      </c>
      <c r="F31" s="75"/>
      <c r="H31"/>
      <c r="I31"/>
    </row>
    <row r="32" spans="2:10" ht="14.5" x14ac:dyDescent="0.35">
      <c r="B32" s="48" t="s">
        <v>37</v>
      </c>
      <c r="C32" s="49"/>
      <c r="D32" s="55">
        <f>SUM(D23:D31)</f>
        <v>36880458.502787217</v>
      </c>
      <c r="E32" s="75">
        <f t="shared" ref="E32" si="2">SUM(E23:E31)</f>
        <v>1</v>
      </c>
      <c r="F32" s="75"/>
      <c r="H32"/>
      <c r="I32"/>
    </row>
    <row r="33" spans="8:9" ht="14.5" x14ac:dyDescent="0.35">
      <c r="H33"/>
      <c r="I33"/>
    </row>
  </sheetData>
  <mergeCells count="13">
    <mergeCell ref="B3:J3"/>
    <mergeCell ref="E27:F27"/>
    <mergeCell ref="E31:F31"/>
    <mergeCell ref="E32:F32"/>
    <mergeCell ref="E21:F21"/>
    <mergeCell ref="E22:F22"/>
    <mergeCell ref="E23:F23"/>
    <mergeCell ref="E24:F24"/>
    <mergeCell ref="E25:F25"/>
    <mergeCell ref="E26:F26"/>
    <mergeCell ref="E28:F28"/>
    <mergeCell ref="E29:F29"/>
    <mergeCell ref="E30:F30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68"/>
  <sheetViews>
    <sheetView showGridLines="0" topLeftCell="A20" zoomScale="85" zoomScaleNormal="85" workbookViewId="0">
      <selection activeCell="C36" sqref="C36"/>
    </sheetView>
  </sheetViews>
  <sheetFormatPr defaultColWidth="9.1796875" defaultRowHeight="14.5" x14ac:dyDescent="0.35"/>
  <cols>
    <col min="1" max="1" width="3.1796875" customWidth="1"/>
    <col min="2" max="2" width="10.1796875" customWidth="1"/>
    <col min="3" max="3" width="35.453125" customWidth="1"/>
    <col min="4" max="4" width="12.453125" style="6" customWidth="1"/>
    <col min="5" max="5" width="12.54296875" style="2" customWidth="1"/>
    <col min="6" max="6" width="12.453125" customWidth="1"/>
    <col min="7" max="7" width="13" customWidth="1"/>
    <col min="8" max="8" width="12.453125" style="2" customWidth="1"/>
    <col min="9" max="9" width="1.7265625" style="7" customWidth="1"/>
    <col min="10" max="10" width="12.81640625" customWidth="1"/>
    <col min="11" max="11" width="10.1796875" customWidth="1"/>
    <col min="15" max="15" width="10" bestFit="1" customWidth="1"/>
  </cols>
  <sheetData>
    <row r="2" spans="2:39" ht="23.5" x14ac:dyDescent="0.55000000000000004">
      <c r="B2" s="27" t="s">
        <v>38</v>
      </c>
    </row>
    <row r="3" spans="2:39" x14ac:dyDescent="0.35">
      <c r="B3" s="5" t="s">
        <v>39</v>
      </c>
    </row>
    <row r="4" spans="2:39" x14ac:dyDescent="0.35">
      <c r="B4" s="68" t="s">
        <v>40</v>
      </c>
    </row>
    <row r="5" spans="2:39" ht="18.5" x14ac:dyDescent="0.45">
      <c r="B5" s="33" t="s">
        <v>2</v>
      </c>
      <c r="C5" s="34"/>
      <c r="D5" s="34"/>
      <c r="E5" s="34"/>
      <c r="F5" s="34"/>
      <c r="G5" s="34"/>
      <c r="H5" s="34"/>
      <c r="I5" s="34"/>
      <c r="J5" s="35"/>
    </row>
    <row r="6" spans="2:39" x14ac:dyDescent="0.35">
      <c r="B6" s="36" t="s">
        <v>3</v>
      </c>
      <c r="C6" s="36" t="s">
        <v>4</v>
      </c>
      <c r="D6" s="36" t="s">
        <v>5</v>
      </c>
      <c r="E6" s="37" t="s">
        <v>6</v>
      </c>
      <c r="F6" s="37" t="s">
        <v>7</v>
      </c>
      <c r="G6" s="37" t="s">
        <v>8</v>
      </c>
      <c r="H6" s="38" t="s">
        <v>9</v>
      </c>
      <c r="I6" s="39"/>
      <c r="J6" s="40" t="s">
        <v>10</v>
      </c>
    </row>
    <row r="7" spans="2:39" s="5" customFormat="1" ht="29" x14ac:dyDescent="0.35">
      <c r="B7" s="67" t="s">
        <v>11</v>
      </c>
      <c r="C7" s="25" t="s">
        <v>41</v>
      </c>
      <c r="D7" s="10" t="s">
        <v>42</v>
      </c>
      <c r="E7" s="10" t="s">
        <v>42</v>
      </c>
      <c r="F7" s="10" t="s">
        <v>42</v>
      </c>
      <c r="G7" s="10"/>
      <c r="H7" s="10" t="s">
        <v>42</v>
      </c>
      <c r="I7" s="7"/>
      <c r="J7" s="8" t="s">
        <v>42</v>
      </c>
      <c r="K7"/>
      <c r="L7"/>
      <c r="M7" t="s">
        <v>43</v>
      </c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43.5" x14ac:dyDescent="0.35">
      <c r="B8" s="23"/>
      <c r="C8" s="13" t="s">
        <v>44</v>
      </c>
      <c r="D8" s="15">
        <f>(80000/9)/2</f>
        <v>4444.4444444444443</v>
      </c>
      <c r="E8" s="15">
        <f>((80000*0.11)+(80000)/9)/2</f>
        <v>8844.4444444444453</v>
      </c>
      <c r="F8" s="15">
        <f>((88800*0.11)+(88800)/9)/2</f>
        <v>9817.3333333333321</v>
      </c>
      <c r="G8" s="15">
        <f>((98568*0.06)+(98568)/9)/2</f>
        <v>8433.0400000000009</v>
      </c>
      <c r="H8" s="15">
        <f>((109410.5*0.06)+(109410.5)/9)/2</f>
        <v>9360.6761111111118</v>
      </c>
      <c r="I8" s="32"/>
      <c r="J8" s="15">
        <f>SUM(D8:H8)</f>
        <v>40899.938333333339</v>
      </c>
      <c r="M8">
        <f>(80000*0.11)+(80000)</f>
        <v>88800</v>
      </c>
      <c r="N8">
        <f>(M8*0.11)+(M8)</f>
        <v>98568</v>
      </c>
      <c r="O8">
        <f>(N8*0.11)+(N8)</f>
        <v>109410.48</v>
      </c>
    </row>
    <row r="9" spans="2:39" ht="43.5" x14ac:dyDescent="0.35">
      <c r="B9" s="23"/>
      <c r="C9" s="13" t="s">
        <v>45</v>
      </c>
      <c r="D9" s="15">
        <f>(80000/9)/2</f>
        <v>4444.4444444444443</v>
      </c>
      <c r="E9" s="15">
        <f>((80000*0.11)+(80000)/9)/2</f>
        <v>8844.4444444444453</v>
      </c>
      <c r="F9" s="15">
        <f>((88800*0.11)+(88800)/9)/2</f>
        <v>9817.3333333333321</v>
      </c>
      <c r="G9" s="15">
        <f>((98568*0.06)+(98568)/9)/2</f>
        <v>8433.0400000000009</v>
      </c>
      <c r="H9" s="15">
        <f>((109410.5*0.06)+(109410.5)/9)/2</f>
        <v>9360.6761111111118</v>
      </c>
      <c r="J9" s="15">
        <f>SUM(D9:H9)</f>
        <v>40899.938333333339</v>
      </c>
      <c r="M9" s="72" t="s">
        <v>46</v>
      </c>
      <c r="N9" s="72" t="s">
        <v>47</v>
      </c>
      <c r="O9" s="72" t="s">
        <v>48</v>
      </c>
    </row>
    <row r="10" spans="2:39" x14ac:dyDescent="0.35">
      <c r="B10" s="23"/>
      <c r="C10" s="10"/>
      <c r="D10" s="15"/>
      <c r="E10" s="11"/>
      <c r="F10" s="11"/>
      <c r="G10" s="11"/>
      <c r="H10" s="11"/>
      <c r="J10" s="15">
        <f>SUM(D10:H10)</f>
        <v>0</v>
      </c>
    </row>
    <row r="11" spans="2:39" x14ac:dyDescent="0.35">
      <c r="B11" s="23"/>
      <c r="C11" s="9" t="s">
        <v>12</v>
      </c>
      <c r="D11" s="16">
        <f>SUM(D8:D10)</f>
        <v>8888.8888888888887</v>
      </c>
      <c r="E11" s="16">
        <f t="shared" ref="E11:J11" si="0">SUM(E8:E10)</f>
        <v>17688.888888888891</v>
      </c>
      <c r="F11" s="16">
        <f t="shared" si="0"/>
        <v>19634.666666666664</v>
      </c>
      <c r="G11" s="16">
        <f t="shared" si="0"/>
        <v>16866.080000000002</v>
      </c>
      <c r="H11" s="16">
        <f t="shared" si="0"/>
        <v>18721.352222222224</v>
      </c>
      <c r="J11" s="16">
        <f t="shared" si="0"/>
        <v>81799.876666666678</v>
      </c>
    </row>
    <row r="12" spans="2:39" x14ac:dyDescent="0.35">
      <c r="B12" s="23"/>
      <c r="C12" s="14" t="s">
        <v>49</v>
      </c>
      <c r="D12" s="13" t="s">
        <v>42</v>
      </c>
      <c r="E12" s="10"/>
      <c r="F12" s="10"/>
      <c r="G12" s="10"/>
      <c r="H12" s="10"/>
      <c r="J12" s="8" t="s">
        <v>42</v>
      </c>
    </row>
    <row r="13" spans="2:39" ht="29" x14ac:dyDescent="0.35">
      <c r="B13" s="23"/>
      <c r="C13" s="13" t="s">
        <v>50</v>
      </c>
      <c r="D13" s="15">
        <f>(D8*0.0765)/9</f>
        <v>37.777777777777779</v>
      </c>
      <c r="E13" s="15">
        <f t="shared" ref="E13:H13" si="1">(E8*0.0765)/9</f>
        <v>75.177777777777777</v>
      </c>
      <c r="F13" s="15">
        <f t="shared" si="1"/>
        <v>83.447333333333319</v>
      </c>
      <c r="G13" s="15">
        <f t="shared" si="1"/>
        <v>71.680840000000003</v>
      </c>
      <c r="H13" s="15">
        <f t="shared" si="1"/>
        <v>79.565746944444456</v>
      </c>
      <c r="J13" s="15">
        <f>SUM(D13:H13)</f>
        <v>347.64947583333333</v>
      </c>
    </row>
    <row r="14" spans="2:39" ht="29" x14ac:dyDescent="0.35">
      <c r="B14" s="23"/>
      <c r="C14" s="13" t="s">
        <v>50</v>
      </c>
      <c r="D14" s="15">
        <f>(D9*0.0765)/9</f>
        <v>37.777777777777779</v>
      </c>
      <c r="E14" s="15">
        <f t="shared" ref="E14:H14" si="2">(E9*0.0765)/9</f>
        <v>75.177777777777777</v>
      </c>
      <c r="F14" s="15">
        <f t="shared" si="2"/>
        <v>83.447333333333319</v>
      </c>
      <c r="G14" s="15">
        <f t="shared" si="2"/>
        <v>71.680840000000003</v>
      </c>
      <c r="H14" s="15">
        <f t="shared" si="2"/>
        <v>79.565746944444456</v>
      </c>
      <c r="J14" s="15">
        <f t="shared" ref="J14:J15" si="3">SUM(D14:H14)</f>
        <v>347.64947583333333</v>
      </c>
    </row>
    <row r="15" spans="2:39" x14ac:dyDescent="0.35">
      <c r="B15" s="23"/>
      <c r="C15" s="10"/>
      <c r="D15" s="15"/>
      <c r="E15" s="11"/>
      <c r="F15" s="11"/>
      <c r="G15" s="11"/>
      <c r="H15" s="11"/>
      <c r="J15" s="15">
        <f t="shared" si="3"/>
        <v>0</v>
      </c>
    </row>
    <row r="16" spans="2:39" x14ac:dyDescent="0.35">
      <c r="B16" s="23"/>
      <c r="C16" s="9" t="s">
        <v>13</v>
      </c>
      <c r="D16" s="16">
        <f>SUM(D13:D15)</f>
        <v>75.555555555555557</v>
      </c>
      <c r="E16" s="16">
        <f t="shared" ref="E16:J16" si="4">SUM(E13:E15)</f>
        <v>150.35555555555555</v>
      </c>
      <c r="F16" s="16">
        <f t="shared" si="4"/>
        <v>166.89466666666664</v>
      </c>
      <c r="G16" s="16">
        <f t="shared" si="4"/>
        <v>143.36168000000001</v>
      </c>
      <c r="H16" s="16">
        <f t="shared" si="4"/>
        <v>159.13149388888891</v>
      </c>
      <c r="J16" s="16">
        <f t="shared" si="4"/>
        <v>695.29895166666665</v>
      </c>
    </row>
    <row r="17" spans="2:13" x14ac:dyDescent="0.35">
      <c r="B17" s="23"/>
      <c r="C17" s="14" t="s">
        <v>51</v>
      </c>
      <c r="D17" s="13" t="s">
        <v>42</v>
      </c>
      <c r="E17" s="10"/>
      <c r="F17" s="10"/>
      <c r="G17" s="10"/>
      <c r="H17" s="10"/>
      <c r="J17" s="8" t="s">
        <v>42</v>
      </c>
    </row>
    <row r="18" spans="2:13" ht="29" x14ac:dyDescent="0.35">
      <c r="B18" s="23"/>
      <c r="C18" s="71" t="s">
        <v>52</v>
      </c>
      <c r="D18" s="15"/>
      <c r="E18" s="11"/>
      <c r="F18" s="11"/>
      <c r="G18" s="11"/>
      <c r="H18" s="11"/>
      <c r="J18" s="15">
        <f>SUM(D18:H18)</f>
        <v>0</v>
      </c>
    </row>
    <row r="19" spans="2:13" ht="29" x14ac:dyDescent="0.35">
      <c r="B19" s="23"/>
      <c r="C19" s="13" t="s">
        <v>53</v>
      </c>
      <c r="D19" s="15">
        <f>400/9</f>
        <v>44.444444444444443</v>
      </c>
      <c r="E19" s="15">
        <f t="shared" ref="E19:H19" si="5">400/9</f>
        <v>44.444444444444443</v>
      </c>
      <c r="F19" s="15">
        <f t="shared" si="5"/>
        <v>44.444444444444443</v>
      </c>
      <c r="G19" s="15">
        <f t="shared" si="5"/>
        <v>44.444444444444443</v>
      </c>
      <c r="H19" s="15">
        <f t="shared" si="5"/>
        <v>44.444444444444443</v>
      </c>
      <c r="I19" s="32"/>
      <c r="J19" s="15">
        <f>SUM(D19:H19)</f>
        <v>222.22222222222223</v>
      </c>
    </row>
    <row r="20" spans="2:13" ht="29" x14ac:dyDescent="0.35">
      <c r="B20" s="23"/>
      <c r="C20" s="13" t="s">
        <v>54</v>
      </c>
      <c r="D20" s="15">
        <f>(25*2)/9</f>
        <v>5.5555555555555554</v>
      </c>
      <c r="E20" s="15">
        <f t="shared" ref="E20:H20" si="6">(25*2)/9</f>
        <v>5.5555555555555554</v>
      </c>
      <c r="F20" s="15">
        <f t="shared" si="6"/>
        <v>5.5555555555555554</v>
      </c>
      <c r="G20" s="15">
        <f t="shared" si="6"/>
        <v>5.5555555555555554</v>
      </c>
      <c r="H20" s="15">
        <f t="shared" si="6"/>
        <v>5.5555555555555554</v>
      </c>
      <c r="I20" s="32"/>
      <c r="J20" s="15">
        <f t="shared" ref="J20:J25" si="7">SUM(D20:H20)</f>
        <v>27.777777777777779</v>
      </c>
    </row>
    <row r="21" spans="2:13" ht="29" x14ac:dyDescent="0.35">
      <c r="B21" s="23"/>
      <c r="C21" s="13" t="s">
        <v>55</v>
      </c>
      <c r="D21" s="15">
        <f>(250*3)/9</f>
        <v>83.333333333333329</v>
      </c>
      <c r="E21" s="15">
        <f t="shared" ref="E21:H21" si="8">(250*3)/9</f>
        <v>83.333333333333329</v>
      </c>
      <c r="F21" s="15">
        <f t="shared" si="8"/>
        <v>83.333333333333329</v>
      </c>
      <c r="G21" s="15">
        <f t="shared" si="8"/>
        <v>83.333333333333329</v>
      </c>
      <c r="H21" s="15">
        <f t="shared" si="8"/>
        <v>83.333333333333329</v>
      </c>
      <c r="I21" s="32"/>
      <c r="J21" s="15">
        <f t="shared" si="7"/>
        <v>416.66666666666663</v>
      </c>
    </row>
    <row r="22" spans="2:13" ht="29" x14ac:dyDescent="0.35">
      <c r="B22" s="23"/>
      <c r="C22" s="13" t="s">
        <v>56</v>
      </c>
      <c r="D22" s="15">
        <f>((71*3)+35.5)/9</f>
        <v>27.611111111111111</v>
      </c>
      <c r="E22" s="15">
        <f t="shared" ref="E22:H22" si="9">((71*3)+35.5)/9</f>
        <v>27.611111111111111</v>
      </c>
      <c r="F22" s="15">
        <f t="shared" si="9"/>
        <v>27.611111111111111</v>
      </c>
      <c r="G22" s="15">
        <f t="shared" si="9"/>
        <v>27.611111111111111</v>
      </c>
      <c r="H22" s="15">
        <f t="shared" si="9"/>
        <v>27.611111111111111</v>
      </c>
      <c r="I22" s="32"/>
      <c r="J22" s="15">
        <f t="shared" si="7"/>
        <v>138.05555555555554</v>
      </c>
    </row>
    <row r="23" spans="2:13" ht="35.25" customHeight="1" x14ac:dyDescent="0.35">
      <c r="B23" s="23"/>
      <c r="C23" s="13" t="s">
        <v>57</v>
      </c>
      <c r="D23" s="15">
        <f>(45*2)/9</f>
        <v>10</v>
      </c>
      <c r="E23" s="15">
        <f t="shared" ref="E23:H23" si="10">(45*2)/9</f>
        <v>10</v>
      </c>
      <c r="F23" s="15">
        <f t="shared" si="10"/>
        <v>10</v>
      </c>
      <c r="G23" s="15">
        <f t="shared" si="10"/>
        <v>10</v>
      </c>
      <c r="H23" s="15">
        <f t="shared" si="10"/>
        <v>10</v>
      </c>
      <c r="I23" s="32"/>
      <c r="J23" s="15">
        <f t="shared" si="7"/>
        <v>50</v>
      </c>
    </row>
    <row r="24" spans="2:13" x14ac:dyDescent="0.35">
      <c r="B24" s="23"/>
      <c r="C24" s="13" t="s">
        <v>58</v>
      </c>
      <c r="D24" s="15">
        <f>(25*4)/9</f>
        <v>11.111111111111111</v>
      </c>
      <c r="E24" s="15">
        <f t="shared" ref="E24:H24" si="11">(25*4)/9</f>
        <v>11.111111111111111</v>
      </c>
      <c r="F24" s="15">
        <f t="shared" si="11"/>
        <v>11.111111111111111</v>
      </c>
      <c r="G24" s="15">
        <f t="shared" si="11"/>
        <v>11.111111111111111</v>
      </c>
      <c r="H24" s="15">
        <f t="shared" si="11"/>
        <v>11.111111111111111</v>
      </c>
      <c r="I24" s="32"/>
      <c r="J24" s="15">
        <f t="shared" si="7"/>
        <v>55.555555555555557</v>
      </c>
      <c r="M24" t="s">
        <v>59</v>
      </c>
    </row>
    <row r="25" spans="2:13" ht="29" x14ac:dyDescent="0.35">
      <c r="B25" s="23"/>
      <c r="C25" s="13" t="s">
        <v>60</v>
      </c>
      <c r="D25" s="15">
        <v>0</v>
      </c>
      <c r="E25" s="15">
        <f>(1560*0.655)/9</f>
        <v>113.53333333333335</v>
      </c>
      <c r="F25" s="15">
        <f t="shared" ref="F25:H25" si="12">(1560*0.655)/9</f>
        <v>113.53333333333335</v>
      </c>
      <c r="G25" s="15">
        <f t="shared" si="12"/>
        <v>113.53333333333335</v>
      </c>
      <c r="H25" s="15">
        <f t="shared" si="12"/>
        <v>113.53333333333335</v>
      </c>
      <c r="I25" s="32"/>
      <c r="J25" s="15">
        <f t="shared" si="7"/>
        <v>454.13333333333338</v>
      </c>
      <c r="M25">
        <f>(1560*0.655)</f>
        <v>1021.8000000000001</v>
      </c>
    </row>
    <row r="26" spans="2:13" x14ac:dyDescent="0.35">
      <c r="B26" s="23"/>
      <c r="C26" s="9" t="s">
        <v>14</v>
      </c>
      <c r="D26" s="16">
        <f>SUM(D19:D25)</f>
        <v>182.05555555555554</v>
      </c>
      <c r="E26" s="16">
        <f t="shared" ref="E26:H26" si="13">SUM(E19:E25)</f>
        <v>295.5888888888889</v>
      </c>
      <c r="F26" s="16">
        <f t="shared" si="13"/>
        <v>295.5888888888889</v>
      </c>
      <c r="G26" s="16">
        <f t="shared" si="13"/>
        <v>295.5888888888889</v>
      </c>
      <c r="H26" s="16">
        <f t="shared" si="13"/>
        <v>295.5888888888889</v>
      </c>
      <c r="J26" s="16">
        <f>SUM(J18:J25)</f>
        <v>1364.411111111111</v>
      </c>
    </row>
    <row r="27" spans="2:13" x14ac:dyDescent="0.35">
      <c r="B27" s="23"/>
      <c r="C27" s="14" t="s">
        <v>61</v>
      </c>
      <c r="D27" s="15"/>
      <c r="E27" s="10"/>
      <c r="F27" s="10"/>
      <c r="G27" s="10"/>
      <c r="H27" s="10"/>
      <c r="J27" s="15" t="s">
        <v>20</v>
      </c>
    </row>
    <row r="28" spans="2:13" x14ac:dyDescent="0.35">
      <c r="B28" s="23"/>
      <c r="C28" s="13"/>
      <c r="D28" s="15"/>
      <c r="E28" s="10"/>
      <c r="F28" s="10"/>
      <c r="G28" s="10"/>
      <c r="H28" s="10"/>
      <c r="J28" s="15">
        <f>SUM(D28:H28)</f>
        <v>0</v>
      </c>
    </row>
    <row r="29" spans="2:13" x14ac:dyDescent="0.35">
      <c r="B29" s="23" t="s">
        <v>62</v>
      </c>
      <c r="C29" s="26" t="s">
        <v>62</v>
      </c>
      <c r="D29" s="13" t="s">
        <v>42</v>
      </c>
      <c r="E29" s="10"/>
      <c r="F29" s="10"/>
      <c r="G29" s="10"/>
      <c r="H29" s="10"/>
      <c r="J29" s="15">
        <f t="shared" ref="J29:J46" si="14">SUM(D29:H29)</f>
        <v>0</v>
      </c>
    </row>
    <row r="30" spans="2:13" x14ac:dyDescent="0.35">
      <c r="B30" s="23"/>
      <c r="C30" s="9" t="s">
        <v>15</v>
      </c>
      <c r="D30" s="12">
        <f>SUM(D28:D29)</f>
        <v>0</v>
      </c>
      <c r="E30" s="12">
        <f t="shared" ref="E30:H30" si="15">SUM(E28:E29)</f>
        <v>0</v>
      </c>
      <c r="F30" s="12">
        <f t="shared" si="15"/>
        <v>0</v>
      </c>
      <c r="G30" s="12">
        <f t="shared" si="15"/>
        <v>0</v>
      </c>
      <c r="H30" s="12">
        <f t="shared" si="15"/>
        <v>0</v>
      </c>
      <c r="J30" s="16">
        <f>SUM(J28:J29)</f>
        <v>0</v>
      </c>
    </row>
    <row r="31" spans="2:13" x14ac:dyDescent="0.35">
      <c r="B31" s="23"/>
      <c r="C31" s="14" t="s">
        <v>63</v>
      </c>
      <c r="D31" s="13" t="s">
        <v>42</v>
      </c>
      <c r="E31" s="10"/>
      <c r="F31" s="10"/>
      <c r="G31" s="10"/>
      <c r="H31" s="10"/>
      <c r="J31" s="15"/>
    </row>
    <row r="32" spans="2:13" x14ac:dyDescent="0.35">
      <c r="B32" s="23"/>
      <c r="C32" s="13"/>
      <c r="D32" s="15"/>
      <c r="E32" s="15"/>
      <c r="F32" s="15"/>
      <c r="G32" s="15"/>
      <c r="H32" s="15"/>
      <c r="I32" s="32"/>
      <c r="J32" s="15">
        <f t="shared" si="14"/>
        <v>0</v>
      </c>
    </row>
    <row r="33" spans="2:10" x14ac:dyDescent="0.35">
      <c r="B33" s="23"/>
      <c r="C33" s="13"/>
      <c r="D33" s="15"/>
      <c r="E33" s="11"/>
      <c r="F33" s="11"/>
      <c r="G33" s="11"/>
      <c r="H33" s="11"/>
      <c r="J33" s="15">
        <f t="shared" si="14"/>
        <v>0</v>
      </c>
    </row>
    <row r="34" spans="2:10" x14ac:dyDescent="0.35">
      <c r="B34" s="23"/>
      <c r="C34" s="9" t="s">
        <v>16</v>
      </c>
      <c r="D34" s="16">
        <f>SUM(D32:D33)</f>
        <v>0</v>
      </c>
      <c r="E34" s="16">
        <f t="shared" ref="E34:H34" si="16">SUM(E32:E33)</f>
        <v>0</v>
      </c>
      <c r="F34" s="16">
        <f t="shared" si="16"/>
        <v>0</v>
      </c>
      <c r="G34" s="16">
        <f t="shared" si="16"/>
        <v>0</v>
      </c>
      <c r="H34" s="16">
        <f t="shared" si="16"/>
        <v>0</v>
      </c>
      <c r="J34" s="16">
        <f>SUM(J32:J33)</f>
        <v>0</v>
      </c>
    </row>
    <row r="35" spans="2:10" x14ac:dyDescent="0.35">
      <c r="B35" s="23"/>
      <c r="C35" s="14" t="s">
        <v>64</v>
      </c>
      <c r="D35" s="13" t="s">
        <v>42</v>
      </c>
      <c r="E35" s="10"/>
      <c r="F35" s="10"/>
      <c r="G35" s="10"/>
      <c r="H35" s="10"/>
      <c r="J35" s="15"/>
    </row>
    <row r="36" spans="2:10" ht="58" x14ac:dyDescent="0.35">
      <c r="B36" s="23"/>
      <c r="C36" s="13" t="s">
        <v>65</v>
      </c>
      <c r="D36" s="15">
        <v>0</v>
      </c>
      <c r="E36" s="15">
        <f>(43000*(100/4))+4000</f>
        <v>1079000</v>
      </c>
      <c r="F36" s="15">
        <f t="shared" ref="F36:H36" si="17">(43000*(100/4))+4000</f>
        <v>1079000</v>
      </c>
      <c r="G36" s="15">
        <f t="shared" si="17"/>
        <v>1079000</v>
      </c>
      <c r="H36" s="15">
        <f t="shared" si="17"/>
        <v>1079000</v>
      </c>
      <c r="I36" s="32"/>
      <c r="J36" s="15">
        <f t="shared" si="14"/>
        <v>4316000</v>
      </c>
    </row>
    <row r="37" spans="2:10" ht="72.5" x14ac:dyDescent="0.35">
      <c r="B37" s="23"/>
      <c r="C37" s="13" t="s">
        <v>66</v>
      </c>
      <c r="D37" s="15">
        <v>0</v>
      </c>
      <c r="E37" s="15">
        <f>((43000*(50/4))+(10750*(50/4)))+4000</f>
        <v>675875</v>
      </c>
      <c r="F37" s="15">
        <f t="shared" ref="F37:H37" si="18">((43000*(50/4))+(10750*(50/4)))+4000</f>
        <v>675875</v>
      </c>
      <c r="G37" s="15">
        <f t="shared" si="18"/>
        <v>675875</v>
      </c>
      <c r="H37" s="15">
        <f t="shared" si="18"/>
        <v>675875</v>
      </c>
      <c r="I37" s="32"/>
      <c r="J37" s="15">
        <f t="shared" si="14"/>
        <v>2703500</v>
      </c>
    </row>
    <row r="38" spans="2:10" x14ac:dyDescent="0.35">
      <c r="B38" s="23"/>
      <c r="C38" s="13"/>
      <c r="D38" s="15"/>
      <c r="E38" s="15"/>
      <c r="F38" s="15"/>
      <c r="G38" s="15"/>
      <c r="H38" s="15"/>
      <c r="I38" s="32"/>
      <c r="J38" s="15">
        <f t="shared" si="14"/>
        <v>0</v>
      </c>
    </row>
    <row r="39" spans="2:10" x14ac:dyDescent="0.35">
      <c r="B39" s="23"/>
      <c r="C39" s="13"/>
      <c r="D39" s="15"/>
      <c r="E39" s="11"/>
      <c r="F39" s="11"/>
      <c r="G39" s="11"/>
      <c r="H39" s="11"/>
      <c r="J39" s="15">
        <f t="shared" si="14"/>
        <v>0</v>
      </c>
    </row>
    <row r="40" spans="2:10" x14ac:dyDescent="0.35">
      <c r="B40" s="23"/>
      <c r="C40" s="9" t="s">
        <v>17</v>
      </c>
      <c r="D40" s="16">
        <f>SUM(D36:D39)</f>
        <v>0</v>
      </c>
      <c r="E40" s="16">
        <f t="shared" ref="E40:H40" si="19">SUM(E36:E39)</f>
        <v>1754875</v>
      </c>
      <c r="F40" s="16">
        <f t="shared" si="19"/>
        <v>1754875</v>
      </c>
      <c r="G40" s="16">
        <f t="shared" si="19"/>
        <v>1754875</v>
      </c>
      <c r="H40" s="16">
        <f t="shared" si="19"/>
        <v>1754875</v>
      </c>
      <c r="J40" s="16">
        <f>SUM(J36:J39)</f>
        <v>7019500</v>
      </c>
    </row>
    <row r="41" spans="2:10" x14ac:dyDescent="0.35">
      <c r="B41" s="23"/>
      <c r="C41" s="14" t="s">
        <v>67</v>
      </c>
      <c r="D41" s="13" t="s">
        <v>42</v>
      </c>
      <c r="E41" s="10"/>
      <c r="F41" s="10"/>
      <c r="G41" s="10"/>
      <c r="H41" s="10"/>
      <c r="J41" s="15"/>
    </row>
    <row r="42" spans="2:10" x14ac:dyDescent="0.35">
      <c r="B42" s="23"/>
      <c r="C42" s="13"/>
      <c r="D42" s="15"/>
      <c r="E42" s="41"/>
      <c r="F42" s="41"/>
      <c r="G42" s="41"/>
      <c r="H42" s="41"/>
      <c r="J42" s="15">
        <f t="shared" si="14"/>
        <v>0</v>
      </c>
    </row>
    <row r="43" spans="2:10" x14ac:dyDescent="0.35">
      <c r="B43" s="23"/>
      <c r="C43" s="13"/>
      <c r="D43" s="15"/>
      <c r="E43" s="57"/>
      <c r="F43" s="57"/>
      <c r="G43" s="57"/>
      <c r="H43" s="57"/>
      <c r="J43" s="15">
        <f t="shared" si="14"/>
        <v>0</v>
      </c>
    </row>
    <row r="44" spans="2:10" x14ac:dyDescent="0.35">
      <c r="B44" s="23"/>
      <c r="C44" s="10"/>
      <c r="D44" s="15"/>
      <c r="E44" s="11"/>
      <c r="F44" s="11"/>
      <c r="G44" s="11"/>
      <c r="H44" s="11"/>
      <c r="J44" s="15">
        <f t="shared" si="14"/>
        <v>0</v>
      </c>
    </row>
    <row r="45" spans="2:10" x14ac:dyDescent="0.35">
      <c r="B45" s="24"/>
      <c r="C45" s="9" t="s">
        <v>18</v>
      </c>
      <c r="D45" s="16">
        <f>SUM(D42:D44)</f>
        <v>0</v>
      </c>
      <c r="E45" s="16">
        <f>SUM(E42:E44)</f>
        <v>0</v>
      </c>
      <c r="F45" s="16">
        <f>SUM(F42:F44)</f>
        <v>0</v>
      </c>
      <c r="G45" s="16">
        <f>SUM(G42:G44)</f>
        <v>0</v>
      </c>
      <c r="H45" s="16">
        <f>SUM(H42:H44)</f>
        <v>0</v>
      </c>
      <c r="J45" s="16">
        <f>SUM(J42:J44)</f>
        <v>0</v>
      </c>
    </row>
    <row r="46" spans="2:10" x14ac:dyDescent="0.35">
      <c r="B46" s="24"/>
      <c r="C46" s="9" t="s">
        <v>19</v>
      </c>
      <c r="D46" s="16">
        <f>SUM(D45,D40,D34,D30,D26,D16,D11)</f>
        <v>9146.5</v>
      </c>
      <c r="E46" s="16">
        <f>SUM(E45,E40,E34,E30,E26,E16,E11)</f>
        <v>1773009.8333333335</v>
      </c>
      <c r="F46" s="16">
        <f>SUM(F45,F40,F34,F30,F26,F16,F11)</f>
        <v>1774972.1502222223</v>
      </c>
      <c r="G46" s="16">
        <f>SUM(G45,G40,G34,G30,G26,G16,G11)</f>
        <v>1772180.0305688891</v>
      </c>
      <c r="H46" s="16">
        <f>SUM(H45,H40,H34,H30,H26,H16,H11)</f>
        <v>1774051.0726049999</v>
      </c>
      <c r="J46" s="16">
        <f t="shared" si="14"/>
        <v>7103359.5867294446</v>
      </c>
    </row>
    <row r="47" spans="2:10" x14ac:dyDescent="0.35">
      <c r="B47" s="6"/>
      <c r="D47"/>
      <c r="E47"/>
      <c r="H47"/>
      <c r="I47"/>
      <c r="J47" t="s">
        <v>20</v>
      </c>
    </row>
    <row r="48" spans="2:10" ht="29" x14ac:dyDescent="0.35">
      <c r="B48" s="67" t="s">
        <v>68</v>
      </c>
      <c r="C48" s="17" t="s">
        <v>68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35">
      <c r="B49" s="23"/>
      <c r="C49" s="13"/>
      <c r="D49" s="13"/>
      <c r="E49" s="10"/>
      <c r="F49" s="10"/>
      <c r="G49" s="10"/>
      <c r="H49" s="10"/>
      <c r="J49" s="15">
        <f>SUM(D49:H49)</f>
        <v>0</v>
      </c>
    </row>
    <row r="50" spans="2:10" x14ac:dyDescent="0.35">
      <c r="B50" s="23"/>
      <c r="C50" s="13"/>
      <c r="D50" s="13"/>
      <c r="E50" s="10"/>
      <c r="F50" s="10"/>
      <c r="G50" s="10"/>
      <c r="H50" s="10"/>
      <c r="J50" s="15">
        <f t="shared" ref="J50" si="20">SUM(D50:H50)</f>
        <v>0</v>
      </c>
    </row>
    <row r="51" spans="2:10" x14ac:dyDescent="0.35">
      <c r="B51" s="24"/>
      <c r="C51" s="9" t="s">
        <v>21</v>
      </c>
      <c r="D51" s="16">
        <f>SUM(D49:D50)</f>
        <v>0</v>
      </c>
      <c r="E51" s="16">
        <f t="shared" ref="E51:H51" si="21">SUM(E49:E50)</f>
        <v>0</v>
      </c>
      <c r="F51" s="16">
        <f t="shared" si="21"/>
        <v>0</v>
      </c>
      <c r="G51" s="16">
        <f t="shared" si="21"/>
        <v>0</v>
      </c>
      <c r="H51" s="16">
        <f t="shared" si="21"/>
        <v>0</v>
      </c>
      <c r="J51" s="16">
        <f>SUM(J49:J50)</f>
        <v>0</v>
      </c>
    </row>
    <row r="52" spans="2:10" ht="15" thickBot="1" x14ac:dyDescent="0.4">
      <c r="B52" s="6"/>
      <c r="D52"/>
      <c r="E52"/>
      <c r="H52"/>
      <c r="I52"/>
      <c r="J52" t="s">
        <v>20</v>
      </c>
    </row>
    <row r="53" spans="2:10" s="1" customFormat="1" ht="29.5" thickBot="1" x14ac:dyDescent="0.4">
      <c r="B53" s="19" t="s">
        <v>22</v>
      </c>
      <c r="C53" s="19"/>
      <c r="D53" s="20">
        <f>SUM(D51,D46)</f>
        <v>9146.5</v>
      </c>
      <c r="E53" s="20">
        <f t="shared" ref="E53:J53" si="22">SUM(E51,E46)</f>
        <v>1773009.8333333335</v>
      </c>
      <c r="F53" s="20">
        <f t="shared" si="22"/>
        <v>1774972.1502222223</v>
      </c>
      <c r="G53" s="20">
        <f t="shared" si="22"/>
        <v>1772180.0305688891</v>
      </c>
      <c r="H53" s="20">
        <f t="shared" si="22"/>
        <v>1774051.0726049999</v>
      </c>
      <c r="I53" s="7"/>
      <c r="J53" s="20">
        <f t="shared" si="22"/>
        <v>7103359.5867294446</v>
      </c>
    </row>
    <row r="54" spans="2:10" x14ac:dyDescent="0.35">
      <c r="B54" s="6"/>
    </row>
    <row r="55" spans="2:10" x14ac:dyDescent="0.35">
      <c r="B55" s="6"/>
    </row>
    <row r="56" spans="2:10" x14ac:dyDescent="0.35">
      <c r="B56" s="6"/>
    </row>
    <row r="57" spans="2:10" x14ac:dyDescent="0.35">
      <c r="B57" s="6"/>
    </row>
    <row r="58" spans="2:10" x14ac:dyDescent="0.35">
      <c r="B58" s="6"/>
    </row>
    <row r="59" spans="2:10" x14ac:dyDescent="0.35">
      <c r="B59" s="6"/>
    </row>
    <row r="60" spans="2:10" x14ac:dyDescent="0.35">
      <c r="B60" s="6"/>
    </row>
    <row r="61" spans="2:10" x14ac:dyDescent="0.35">
      <c r="B61" s="6"/>
    </row>
    <row r="62" spans="2:10" x14ac:dyDescent="0.35">
      <c r="B62" s="6"/>
    </row>
    <row r="63" spans="2:10" x14ac:dyDescent="0.35">
      <c r="B63" s="6"/>
    </row>
    <row r="64" spans="2:10" x14ac:dyDescent="0.35">
      <c r="B64" s="6"/>
    </row>
    <row r="65" spans="2:2" x14ac:dyDescent="0.35">
      <c r="B65" s="6"/>
    </row>
    <row r="66" spans="2:2" x14ac:dyDescent="0.35">
      <c r="B66" s="6"/>
    </row>
    <row r="67" spans="2:2" x14ac:dyDescent="0.35">
      <c r="B67" s="6"/>
    </row>
    <row r="68" spans="2:2" x14ac:dyDescent="0.35">
      <c r="B68" s="6"/>
    </row>
  </sheetData>
  <pageMargins left="0.7" right="0.7" top="0.75" bottom="0.75" header="0.3" footer="0.3"/>
  <pageSetup scale="97" fitToHeight="0" orientation="landscape" r:id="rId1"/>
  <ignoredErrors>
    <ignoredError sqref="J19:J25 J32 J36:J38 J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C37" sqref="C37"/>
    </sheetView>
  </sheetViews>
  <sheetFormatPr defaultColWidth="9.1796875" defaultRowHeight="14.5" x14ac:dyDescent="0.35"/>
  <cols>
    <col min="1" max="1" width="3.1796875" customWidth="1"/>
    <col min="2" max="2" width="9.7265625" customWidth="1"/>
    <col min="3" max="3" width="44.453125" customWidth="1"/>
    <col min="4" max="4" width="12.81640625" style="6" customWidth="1"/>
    <col min="5" max="5" width="12.453125" style="2" customWidth="1"/>
    <col min="6" max="6" width="12.7265625" customWidth="1"/>
    <col min="7" max="7" width="12.81640625" customWidth="1"/>
    <col min="8" max="8" width="13.453125" style="2" customWidth="1"/>
    <col min="9" max="9" width="0.81640625" style="7" customWidth="1"/>
    <col min="10" max="10" width="14.453125" customWidth="1"/>
    <col min="11" max="11" width="10.1796875" customWidth="1"/>
  </cols>
  <sheetData>
    <row r="2" spans="2:39" ht="23.5" x14ac:dyDescent="0.55000000000000004">
      <c r="B2" s="27" t="s">
        <v>38</v>
      </c>
    </row>
    <row r="3" spans="2:39" x14ac:dyDescent="0.35">
      <c r="B3" s="5" t="s">
        <v>39</v>
      </c>
    </row>
    <row r="4" spans="2:39" s="1" customFormat="1" x14ac:dyDescent="0.35">
      <c r="B4" s="68" t="s">
        <v>69</v>
      </c>
      <c r="D4" s="69"/>
      <c r="E4" s="70"/>
      <c r="H4" s="70"/>
      <c r="I4" s="52"/>
    </row>
    <row r="5" spans="2:39" ht="18.5" x14ac:dyDescent="0.45">
      <c r="B5" s="33" t="s">
        <v>2</v>
      </c>
      <c r="C5" s="34"/>
      <c r="D5" s="34"/>
      <c r="E5" s="34"/>
      <c r="F5" s="34"/>
      <c r="G5" s="34"/>
      <c r="H5" s="34"/>
      <c r="I5" s="34"/>
      <c r="J5" s="35"/>
    </row>
    <row r="6" spans="2:39" ht="29" x14ac:dyDescent="0.35">
      <c r="B6" s="36" t="s">
        <v>3</v>
      </c>
      <c r="C6" s="36" t="s">
        <v>4</v>
      </c>
      <c r="D6" s="36" t="s">
        <v>5</v>
      </c>
      <c r="E6" s="37" t="s">
        <v>6</v>
      </c>
      <c r="F6" s="37" t="s">
        <v>7</v>
      </c>
      <c r="G6" s="37" t="s">
        <v>8</v>
      </c>
      <c r="H6" s="38" t="s">
        <v>9</v>
      </c>
      <c r="I6" s="39"/>
      <c r="J6" s="40" t="s">
        <v>10</v>
      </c>
    </row>
    <row r="7" spans="2:39" s="5" customFormat="1" x14ac:dyDescent="0.35">
      <c r="B7" s="22" t="s">
        <v>11</v>
      </c>
      <c r="C7" s="25" t="s">
        <v>41</v>
      </c>
      <c r="D7" s="10" t="s">
        <v>42</v>
      </c>
      <c r="E7" s="10" t="s">
        <v>42</v>
      </c>
      <c r="F7" s="10" t="s">
        <v>42</v>
      </c>
      <c r="G7" s="10"/>
      <c r="H7" s="10" t="s">
        <v>42</v>
      </c>
      <c r="I7" s="7"/>
      <c r="J7" s="8" t="s">
        <v>42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9" x14ac:dyDescent="0.35">
      <c r="B8" s="23"/>
      <c r="C8" s="13" t="s">
        <v>44</v>
      </c>
      <c r="D8" s="15">
        <f>(80000/9)/2</f>
        <v>4444.4444444444443</v>
      </c>
      <c r="E8" s="15">
        <f>((80000*0.11)+(80000)/9)/2</f>
        <v>8844.4444444444453</v>
      </c>
      <c r="F8" s="15">
        <f>((88800*0.11)+(88800)/9)/2</f>
        <v>9817.3333333333321</v>
      </c>
      <c r="G8" s="15">
        <f>((98568*0.06)+(98568)/9)/2</f>
        <v>8433.0400000000009</v>
      </c>
      <c r="H8" s="15">
        <f>((109410.5*0.06)+(109410.5)/9)/2</f>
        <v>9360.6761111111118</v>
      </c>
      <c r="I8" s="32">
        <v>450000</v>
      </c>
      <c r="J8" s="15">
        <f>SUM(D8:H8)</f>
        <v>40899.938333333339</v>
      </c>
    </row>
    <row r="9" spans="2:39" ht="29" x14ac:dyDescent="0.35">
      <c r="B9" s="23"/>
      <c r="C9" s="13" t="s">
        <v>45</v>
      </c>
      <c r="D9" s="15">
        <f>(80000/9)/2</f>
        <v>4444.4444444444443</v>
      </c>
      <c r="E9" s="15">
        <f>((80000*0.11)+(80000)/9)/2</f>
        <v>8844.4444444444453</v>
      </c>
      <c r="F9" s="15">
        <f>((88800*0.11)+(88800)/9)/2</f>
        <v>9817.3333333333321</v>
      </c>
      <c r="G9" s="15">
        <f>((98568*0.06)+(98568)/9)/2</f>
        <v>8433.0400000000009</v>
      </c>
      <c r="H9" s="15">
        <f>((109410.5*0.06)+(109410.5)/9)/2</f>
        <v>9360.6761111111118</v>
      </c>
      <c r="J9" s="15">
        <f>SUM(D9:H9)</f>
        <v>40899.938333333339</v>
      </c>
    </row>
    <row r="10" spans="2:39" x14ac:dyDescent="0.35">
      <c r="B10" s="23"/>
      <c r="C10" s="10"/>
      <c r="D10" s="15"/>
      <c r="E10" s="11"/>
      <c r="F10" s="11"/>
      <c r="G10" s="11"/>
      <c r="H10" s="11"/>
      <c r="J10" s="15">
        <f>SUM(D10:H10)</f>
        <v>0</v>
      </c>
    </row>
    <row r="11" spans="2:39" x14ac:dyDescent="0.35">
      <c r="B11" s="23"/>
      <c r="C11" s="9" t="s">
        <v>12</v>
      </c>
      <c r="D11" s="16">
        <f>SUM(D8:D10)</f>
        <v>8888.8888888888887</v>
      </c>
      <c r="E11" s="16">
        <f t="shared" ref="E11:J11" si="0">SUM(E8:E10)</f>
        <v>17688.888888888891</v>
      </c>
      <c r="F11" s="16">
        <f t="shared" si="0"/>
        <v>19634.666666666664</v>
      </c>
      <c r="G11" s="16">
        <f t="shared" si="0"/>
        <v>16866.080000000002</v>
      </c>
      <c r="H11" s="16">
        <f t="shared" si="0"/>
        <v>18721.352222222224</v>
      </c>
      <c r="I11" s="7">
        <f t="shared" si="0"/>
        <v>450000</v>
      </c>
      <c r="J11" s="16">
        <f t="shared" si="0"/>
        <v>81799.876666666678</v>
      </c>
    </row>
    <row r="12" spans="2:39" x14ac:dyDescent="0.35">
      <c r="B12" s="23"/>
      <c r="C12" s="14" t="s">
        <v>49</v>
      </c>
      <c r="D12" s="13" t="s">
        <v>42</v>
      </c>
      <c r="E12" s="10"/>
      <c r="F12" s="10"/>
      <c r="G12" s="10"/>
      <c r="H12" s="10"/>
      <c r="J12" s="8" t="s">
        <v>42</v>
      </c>
    </row>
    <row r="13" spans="2:39" x14ac:dyDescent="0.35">
      <c r="B13" s="23"/>
      <c r="C13" s="13" t="s">
        <v>50</v>
      </c>
      <c r="D13" s="15">
        <f>(D8*0.0765)/9</f>
        <v>37.777777777777779</v>
      </c>
      <c r="E13" s="15">
        <f t="shared" ref="E13:H14" si="1">(E8*0.0765)/9</f>
        <v>75.177777777777777</v>
      </c>
      <c r="F13" s="15">
        <f t="shared" si="1"/>
        <v>83.447333333333319</v>
      </c>
      <c r="G13" s="15">
        <f t="shared" si="1"/>
        <v>71.680840000000003</v>
      </c>
      <c r="H13" s="15">
        <f t="shared" si="1"/>
        <v>79.565746944444456</v>
      </c>
      <c r="J13" s="15">
        <f>SUM(D13:H13)</f>
        <v>347.64947583333333</v>
      </c>
    </row>
    <row r="14" spans="2:39" x14ac:dyDescent="0.35">
      <c r="B14" s="23"/>
      <c r="C14" s="13" t="s">
        <v>50</v>
      </c>
      <c r="D14" s="15">
        <f>(D9*0.0765)/9</f>
        <v>37.777777777777779</v>
      </c>
      <c r="E14" s="15">
        <f t="shared" si="1"/>
        <v>75.177777777777777</v>
      </c>
      <c r="F14" s="15">
        <f t="shared" si="1"/>
        <v>83.447333333333319</v>
      </c>
      <c r="G14" s="15">
        <f t="shared" si="1"/>
        <v>71.680840000000003</v>
      </c>
      <c r="H14" s="15">
        <f t="shared" si="1"/>
        <v>79.565746944444456</v>
      </c>
      <c r="J14" s="15">
        <f t="shared" ref="J14:J15" si="2">SUM(D14:H14)</f>
        <v>347.64947583333333</v>
      </c>
    </row>
    <row r="15" spans="2:39" x14ac:dyDescent="0.3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35">
      <c r="B16" s="23"/>
      <c r="C16" s="9" t="s">
        <v>13</v>
      </c>
      <c r="D16" s="16">
        <f>SUM(D13:D15)</f>
        <v>75.555555555555557</v>
      </c>
      <c r="E16" s="16">
        <f t="shared" ref="E16:J16" si="3">SUM(E13:E15)</f>
        <v>150.35555555555555</v>
      </c>
      <c r="F16" s="16">
        <f t="shared" si="3"/>
        <v>166.89466666666664</v>
      </c>
      <c r="G16" s="16">
        <f t="shared" si="3"/>
        <v>143.36168000000001</v>
      </c>
      <c r="H16" s="16">
        <f t="shared" si="3"/>
        <v>159.13149388888891</v>
      </c>
      <c r="I16" s="7">
        <f t="shared" si="3"/>
        <v>0</v>
      </c>
      <c r="J16" s="16">
        <f t="shared" si="3"/>
        <v>695.29895166666665</v>
      </c>
    </row>
    <row r="17" spans="2:10" x14ac:dyDescent="0.35">
      <c r="B17" s="23"/>
      <c r="C17" s="14" t="s">
        <v>51</v>
      </c>
      <c r="D17" s="13" t="s">
        <v>42</v>
      </c>
      <c r="E17" s="10"/>
      <c r="F17" s="10"/>
      <c r="G17" s="10"/>
      <c r="H17" s="10"/>
      <c r="J17" s="8" t="s">
        <v>42</v>
      </c>
    </row>
    <row r="18" spans="2:10" ht="29" x14ac:dyDescent="0.35">
      <c r="B18" s="23"/>
      <c r="C18" s="71" t="s">
        <v>52</v>
      </c>
      <c r="D18" s="15"/>
      <c r="E18" s="11"/>
      <c r="F18" s="11"/>
      <c r="G18" s="11"/>
      <c r="H18" s="11"/>
      <c r="J18" s="15">
        <f>SUM(D18:H18)</f>
        <v>0</v>
      </c>
    </row>
    <row r="19" spans="2:10" x14ac:dyDescent="0.35">
      <c r="B19" s="23"/>
      <c r="C19" s="13" t="s">
        <v>53</v>
      </c>
      <c r="D19" s="15">
        <f>400/9</f>
        <v>44.444444444444443</v>
      </c>
      <c r="E19" s="15">
        <f t="shared" ref="E19:H19" si="4">400/9</f>
        <v>44.444444444444443</v>
      </c>
      <c r="F19" s="15">
        <f t="shared" si="4"/>
        <v>44.444444444444443</v>
      </c>
      <c r="G19" s="15">
        <f t="shared" si="4"/>
        <v>44.444444444444443</v>
      </c>
      <c r="H19" s="15">
        <f t="shared" si="4"/>
        <v>44.444444444444443</v>
      </c>
      <c r="J19" s="15">
        <f>SUM(D19:H19)</f>
        <v>222.22222222222223</v>
      </c>
    </row>
    <row r="20" spans="2:10" x14ac:dyDescent="0.35">
      <c r="B20" s="23"/>
      <c r="C20" s="13" t="s">
        <v>54</v>
      </c>
      <c r="D20" s="15">
        <f>(25*2)/9</f>
        <v>5.5555555555555554</v>
      </c>
      <c r="E20" s="15">
        <f t="shared" ref="E20:H20" si="5">(25*2)/9</f>
        <v>5.5555555555555554</v>
      </c>
      <c r="F20" s="15">
        <f t="shared" si="5"/>
        <v>5.5555555555555554</v>
      </c>
      <c r="G20" s="15">
        <f t="shared" si="5"/>
        <v>5.5555555555555554</v>
      </c>
      <c r="H20" s="15">
        <f t="shared" si="5"/>
        <v>5.5555555555555554</v>
      </c>
      <c r="I20" s="32">
        <v>2000</v>
      </c>
      <c r="J20" s="15">
        <f>SUM(D20:H20)</f>
        <v>27.777777777777779</v>
      </c>
    </row>
    <row r="21" spans="2:10" x14ac:dyDescent="0.35">
      <c r="B21" s="23"/>
      <c r="C21" s="13" t="s">
        <v>55</v>
      </c>
      <c r="D21" s="15">
        <f>(250*3)/9</f>
        <v>83.333333333333329</v>
      </c>
      <c r="E21" s="15">
        <f t="shared" ref="E21:H21" si="6">(250*3)/9</f>
        <v>83.333333333333329</v>
      </c>
      <c r="F21" s="15">
        <f t="shared" si="6"/>
        <v>83.333333333333329</v>
      </c>
      <c r="G21" s="15">
        <f t="shared" si="6"/>
        <v>83.333333333333329</v>
      </c>
      <c r="H21" s="15">
        <f t="shared" si="6"/>
        <v>83.333333333333329</v>
      </c>
      <c r="I21" s="32">
        <v>250</v>
      </c>
      <c r="J21" s="15">
        <f t="shared" ref="J21:J26" si="7">SUM(D21:H21)</f>
        <v>416.66666666666663</v>
      </c>
    </row>
    <row r="22" spans="2:10" x14ac:dyDescent="0.35">
      <c r="B22" s="23"/>
      <c r="C22" s="13" t="s">
        <v>56</v>
      </c>
      <c r="D22" s="15">
        <f>((71*3)+35.5)/9</f>
        <v>27.611111111111111</v>
      </c>
      <c r="E22" s="15">
        <f t="shared" ref="E22:H22" si="8">((71*3)+35.5)/9</f>
        <v>27.611111111111111</v>
      </c>
      <c r="F22" s="15">
        <f t="shared" si="8"/>
        <v>27.611111111111111</v>
      </c>
      <c r="G22" s="15">
        <f t="shared" si="8"/>
        <v>27.611111111111111</v>
      </c>
      <c r="H22" s="15">
        <f t="shared" si="8"/>
        <v>27.611111111111111</v>
      </c>
      <c r="I22" s="32">
        <v>2250</v>
      </c>
      <c r="J22" s="15">
        <f t="shared" si="7"/>
        <v>138.05555555555554</v>
      </c>
    </row>
    <row r="23" spans="2:10" ht="29" x14ac:dyDescent="0.35">
      <c r="B23" s="23"/>
      <c r="C23" s="13" t="s">
        <v>57</v>
      </c>
      <c r="D23" s="15">
        <f>(45*2)/9</f>
        <v>10</v>
      </c>
      <c r="E23" s="15">
        <f t="shared" ref="E23:H23" si="9">(45*2)/9</f>
        <v>10</v>
      </c>
      <c r="F23" s="15">
        <f t="shared" si="9"/>
        <v>10</v>
      </c>
      <c r="G23" s="15">
        <f t="shared" si="9"/>
        <v>10</v>
      </c>
      <c r="H23" s="15">
        <f t="shared" si="9"/>
        <v>10</v>
      </c>
      <c r="I23" s="32">
        <v>1243</v>
      </c>
      <c r="J23" s="15">
        <f t="shared" si="7"/>
        <v>50</v>
      </c>
    </row>
    <row r="24" spans="2:10" x14ac:dyDescent="0.35">
      <c r="B24" s="23"/>
      <c r="C24" s="13" t="s">
        <v>58</v>
      </c>
      <c r="D24" s="15">
        <f>(25*4)/9</f>
        <v>11.111111111111111</v>
      </c>
      <c r="E24" s="15">
        <f t="shared" ref="E24:H24" si="10">(25*4)/9</f>
        <v>11.111111111111111</v>
      </c>
      <c r="F24" s="15">
        <f t="shared" si="10"/>
        <v>11.111111111111111</v>
      </c>
      <c r="G24" s="15">
        <f t="shared" si="10"/>
        <v>11.111111111111111</v>
      </c>
      <c r="H24" s="15">
        <f t="shared" si="10"/>
        <v>11.111111111111111</v>
      </c>
      <c r="I24" s="32">
        <v>225</v>
      </c>
      <c r="J24" s="15">
        <f t="shared" si="7"/>
        <v>55.555555555555557</v>
      </c>
    </row>
    <row r="25" spans="2:10" ht="29" x14ac:dyDescent="0.35">
      <c r="B25" s="23"/>
      <c r="C25" s="13" t="s">
        <v>60</v>
      </c>
      <c r="D25" s="15">
        <v>0</v>
      </c>
      <c r="E25" s="15">
        <f>(1560*0.655)/9</f>
        <v>113.53333333333335</v>
      </c>
      <c r="F25" s="15">
        <f t="shared" ref="F25:H25" si="11">(1560*0.655)/9</f>
        <v>113.53333333333335</v>
      </c>
      <c r="G25" s="15">
        <f t="shared" si="11"/>
        <v>113.53333333333335</v>
      </c>
      <c r="H25" s="15">
        <f t="shared" si="11"/>
        <v>113.53333333333335</v>
      </c>
      <c r="I25" s="32">
        <v>400</v>
      </c>
      <c r="J25" s="15">
        <f t="shared" si="7"/>
        <v>454.13333333333338</v>
      </c>
    </row>
    <row r="26" spans="2:10" x14ac:dyDescent="0.35">
      <c r="B26" s="23"/>
      <c r="C26" s="13"/>
      <c r="D26" s="15"/>
      <c r="E26" s="15"/>
      <c r="F26" s="15"/>
      <c r="G26" s="15"/>
      <c r="H26" s="15"/>
      <c r="I26" s="32">
        <v>1638</v>
      </c>
      <c r="J26" s="15">
        <f t="shared" si="7"/>
        <v>0</v>
      </c>
    </row>
    <row r="27" spans="2:10" x14ac:dyDescent="0.35">
      <c r="B27" s="23"/>
      <c r="C27" s="9" t="s">
        <v>14</v>
      </c>
      <c r="D27" s="16">
        <f>SUM(D20:D26)</f>
        <v>137.61111111111111</v>
      </c>
      <c r="E27" s="16">
        <f t="shared" ref="E27:H27" si="12">SUM(E20:E26)</f>
        <v>251.14444444444445</v>
      </c>
      <c r="F27" s="16">
        <f t="shared" si="12"/>
        <v>251.14444444444445</v>
      </c>
      <c r="G27" s="16">
        <f t="shared" si="12"/>
        <v>251.14444444444445</v>
      </c>
      <c r="H27" s="16">
        <f t="shared" si="12"/>
        <v>251.14444444444445</v>
      </c>
      <c r="J27" s="16">
        <f>SUM(J18:J26)</f>
        <v>1364.411111111111</v>
      </c>
    </row>
    <row r="28" spans="2:10" x14ac:dyDescent="0.35">
      <c r="B28" s="23"/>
      <c r="C28" s="14" t="s">
        <v>61</v>
      </c>
      <c r="D28" s="15"/>
      <c r="E28" s="10"/>
      <c r="F28" s="10"/>
      <c r="G28" s="10"/>
      <c r="H28" s="10"/>
      <c r="J28" s="15" t="s">
        <v>20</v>
      </c>
    </row>
    <row r="29" spans="2:10" x14ac:dyDescent="0.35">
      <c r="B29" s="23"/>
      <c r="C29" s="13"/>
      <c r="D29" s="15"/>
      <c r="E29" s="10"/>
      <c r="F29" s="10"/>
      <c r="G29" s="10"/>
      <c r="H29" s="10"/>
      <c r="J29" s="15">
        <f>SUM(D29:H29)</f>
        <v>0</v>
      </c>
    </row>
    <row r="30" spans="2:10" x14ac:dyDescent="0.35">
      <c r="B30" s="23" t="s">
        <v>62</v>
      </c>
      <c r="C30" s="26" t="s">
        <v>62</v>
      </c>
      <c r="D30" s="13" t="s">
        <v>42</v>
      </c>
      <c r="E30" s="10"/>
      <c r="F30" s="10"/>
      <c r="G30" s="10"/>
      <c r="H30" s="10"/>
      <c r="J30" s="15">
        <f t="shared" ref="J30:J51" si="13">SUM(D30:H30)</f>
        <v>0</v>
      </c>
    </row>
    <row r="31" spans="2:10" x14ac:dyDescent="0.35">
      <c r="B31" s="23"/>
      <c r="C31" s="9" t="s">
        <v>15</v>
      </c>
      <c r="D31" s="12">
        <f>SUM(D29:D30)</f>
        <v>0</v>
      </c>
      <c r="E31" s="12">
        <f t="shared" ref="E31:H31" si="14">SUM(E29:E30)</f>
        <v>0</v>
      </c>
      <c r="F31" s="12">
        <f t="shared" si="14"/>
        <v>0</v>
      </c>
      <c r="G31" s="12">
        <f t="shared" si="14"/>
        <v>0</v>
      </c>
      <c r="H31" s="12">
        <f t="shared" si="14"/>
        <v>0</v>
      </c>
      <c r="J31" s="16">
        <f>SUM(J29:J30)</f>
        <v>0</v>
      </c>
    </row>
    <row r="32" spans="2:10" x14ac:dyDescent="0.35">
      <c r="B32" s="23"/>
      <c r="C32" s="14" t="s">
        <v>63</v>
      </c>
      <c r="D32" s="13" t="s">
        <v>42</v>
      </c>
      <c r="E32" s="10"/>
      <c r="F32" s="10"/>
      <c r="G32" s="10"/>
      <c r="H32" s="10"/>
      <c r="J32" s="15"/>
    </row>
    <row r="33" spans="2:10" x14ac:dyDescent="0.35">
      <c r="B33" s="23"/>
      <c r="C33" s="13"/>
      <c r="D33" s="15"/>
      <c r="E33" s="15"/>
      <c r="F33" s="15"/>
      <c r="G33" s="15"/>
      <c r="H33" s="15"/>
      <c r="I33" s="32">
        <v>5000</v>
      </c>
      <c r="J33" s="15">
        <f t="shared" si="13"/>
        <v>0</v>
      </c>
    </row>
    <row r="34" spans="2:10" x14ac:dyDescent="0.35">
      <c r="B34" s="23"/>
      <c r="C34" s="13"/>
      <c r="D34" s="15"/>
      <c r="E34" s="11"/>
      <c r="F34" s="11"/>
      <c r="G34" s="11"/>
      <c r="H34" s="11"/>
      <c r="J34" s="15">
        <f t="shared" si="13"/>
        <v>0</v>
      </c>
    </row>
    <row r="35" spans="2:10" x14ac:dyDescent="0.35">
      <c r="B35" s="23"/>
      <c r="C35" s="9" t="s">
        <v>16</v>
      </c>
      <c r="D35" s="16">
        <f>SUM(D33:D34)</f>
        <v>0</v>
      </c>
      <c r="E35" s="16">
        <f t="shared" ref="E35:H35" si="15">SUM(E33:E34)</f>
        <v>0</v>
      </c>
      <c r="F35" s="16">
        <f t="shared" si="15"/>
        <v>0</v>
      </c>
      <c r="G35" s="16">
        <f t="shared" si="15"/>
        <v>0</v>
      </c>
      <c r="H35" s="16">
        <f t="shared" si="15"/>
        <v>0</v>
      </c>
      <c r="J35" s="16">
        <f>SUM(J33:J34)</f>
        <v>0</v>
      </c>
    </row>
    <row r="36" spans="2:10" x14ac:dyDescent="0.35">
      <c r="B36" s="23"/>
      <c r="C36" s="14" t="s">
        <v>64</v>
      </c>
      <c r="D36" s="13" t="s">
        <v>42</v>
      </c>
      <c r="E36" s="10"/>
      <c r="F36" s="10"/>
      <c r="G36" s="10"/>
      <c r="H36" s="10"/>
      <c r="J36" s="15"/>
    </row>
    <row r="37" spans="2:10" ht="58" x14ac:dyDescent="0.35">
      <c r="B37" s="23"/>
      <c r="C37" s="13" t="s">
        <v>70</v>
      </c>
      <c r="D37" s="15">
        <v>0</v>
      </c>
      <c r="E37" s="15">
        <f>(50000*(100/4))+4000</f>
        <v>1254000</v>
      </c>
      <c r="F37" s="15">
        <f t="shared" ref="F37:H37" si="16">(50000*(100/4))+4000</f>
        <v>1254000</v>
      </c>
      <c r="G37" s="15">
        <f t="shared" si="16"/>
        <v>1254000</v>
      </c>
      <c r="H37" s="15">
        <f t="shared" si="16"/>
        <v>1254000</v>
      </c>
      <c r="I37" s="32"/>
      <c r="J37" s="15">
        <f t="shared" si="13"/>
        <v>5016000</v>
      </c>
    </row>
    <row r="38" spans="2:10" ht="43.5" x14ac:dyDescent="0.35">
      <c r="B38" s="23"/>
      <c r="C38" s="13" t="s">
        <v>71</v>
      </c>
      <c r="D38" s="15">
        <v>0</v>
      </c>
      <c r="E38" s="15">
        <f>(30000*(100/5))+4000</f>
        <v>604000</v>
      </c>
      <c r="F38" s="15">
        <f t="shared" ref="F38:H38" si="17">(30000*(100/5))+4000</f>
        <v>604000</v>
      </c>
      <c r="G38" s="15">
        <f t="shared" si="17"/>
        <v>604000</v>
      </c>
      <c r="H38" s="15">
        <f t="shared" si="17"/>
        <v>604000</v>
      </c>
      <c r="I38" s="32"/>
      <c r="J38" s="15">
        <f t="shared" si="13"/>
        <v>2416000</v>
      </c>
    </row>
    <row r="39" spans="2:10" x14ac:dyDescent="0.35">
      <c r="B39" s="23"/>
      <c r="C39" s="13"/>
      <c r="D39" s="15"/>
      <c r="E39" s="15"/>
      <c r="F39" s="15"/>
      <c r="G39" s="15"/>
      <c r="H39" s="15"/>
      <c r="I39" s="32"/>
      <c r="J39" s="15">
        <f t="shared" si="13"/>
        <v>0</v>
      </c>
    </row>
    <row r="40" spans="2:10" x14ac:dyDescent="0.35">
      <c r="B40" s="23"/>
      <c r="C40" s="58"/>
      <c r="D40" s="15"/>
      <c r="E40" s="15"/>
      <c r="F40" s="15"/>
      <c r="G40" s="15"/>
      <c r="H40" s="15"/>
      <c r="I40" s="32"/>
      <c r="J40" s="15">
        <f t="shared" si="13"/>
        <v>0</v>
      </c>
    </row>
    <row r="41" spans="2:10" x14ac:dyDescent="0.35">
      <c r="B41" s="23"/>
      <c r="C41" s="13"/>
      <c r="D41" s="15"/>
      <c r="E41" s="11"/>
      <c r="F41" s="11"/>
      <c r="G41" s="11"/>
      <c r="H41" s="11"/>
      <c r="J41" s="15">
        <f t="shared" si="13"/>
        <v>0</v>
      </c>
    </row>
    <row r="42" spans="2:10" x14ac:dyDescent="0.35">
      <c r="B42" s="23"/>
      <c r="C42" s="9" t="s">
        <v>17</v>
      </c>
      <c r="D42" s="16">
        <f>SUM(D37:D41)</f>
        <v>0</v>
      </c>
      <c r="E42" s="16">
        <f t="shared" ref="E42:H42" si="18">SUM(E37:E41)</f>
        <v>1858000</v>
      </c>
      <c r="F42" s="16">
        <f t="shared" si="18"/>
        <v>1858000</v>
      </c>
      <c r="G42" s="16">
        <f t="shared" si="18"/>
        <v>1858000</v>
      </c>
      <c r="H42" s="16">
        <f t="shared" si="18"/>
        <v>1858000</v>
      </c>
      <c r="J42" s="16">
        <f>SUM(J37:J41)</f>
        <v>7432000</v>
      </c>
    </row>
    <row r="43" spans="2:10" x14ac:dyDescent="0.35">
      <c r="B43" s="23"/>
      <c r="C43" s="14" t="s">
        <v>67</v>
      </c>
      <c r="D43" s="13" t="s">
        <v>42</v>
      </c>
      <c r="E43" s="10"/>
      <c r="F43" s="10"/>
      <c r="G43" s="10"/>
      <c r="H43" s="10"/>
      <c r="J43" s="15"/>
    </row>
    <row r="44" spans="2:10" x14ac:dyDescent="0.35">
      <c r="B44" s="23"/>
      <c r="C44" s="13"/>
      <c r="D44" s="15"/>
      <c r="E44" s="15"/>
      <c r="F44" s="15"/>
      <c r="G44" s="15"/>
      <c r="H44" s="15"/>
      <c r="I44" s="32">
        <v>375000</v>
      </c>
      <c r="J44" s="15">
        <f t="shared" si="13"/>
        <v>0</v>
      </c>
    </row>
    <row r="45" spans="2:10" x14ac:dyDescent="0.35">
      <c r="B45" s="23"/>
      <c r="C45" s="13"/>
      <c r="D45" s="15"/>
      <c r="E45" s="15"/>
      <c r="F45" s="15"/>
      <c r="G45" s="15"/>
      <c r="H45" s="15"/>
      <c r="I45" s="32">
        <v>781250</v>
      </c>
      <c r="J45" s="15">
        <f t="shared" si="13"/>
        <v>0</v>
      </c>
    </row>
    <row r="46" spans="2:10" x14ac:dyDescent="0.35">
      <c r="B46" s="23"/>
      <c r="C46" s="13"/>
      <c r="D46" s="15"/>
      <c r="E46" s="15"/>
      <c r="F46" s="15"/>
      <c r="G46" s="15"/>
      <c r="H46" s="15"/>
      <c r="I46" s="32">
        <v>2083335</v>
      </c>
      <c r="J46" s="15">
        <f t="shared" si="13"/>
        <v>0</v>
      </c>
    </row>
    <row r="47" spans="2:10" x14ac:dyDescent="0.35">
      <c r="B47" s="23"/>
      <c r="C47" s="13"/>
      <c r="D47" s="15"/>
      <c r="E47" s="11"/>
      <c r="F47" s="11"/>
      <c r="G47" s="11"/>
      <c r="H47" s="11"/>
      <c r="J47" s="15">
        <f t="shared" si="13"/>
        <v>0</v>
      </c>
    </row>
    <row r="48" spans="2:10" x14ac:dyDescent="0.35">
      <c r="B48" s="23"/>
      <c r="C48" s="13"/>
      <c r="D48" s="15"/>
      <c r="E48" s="11"/>
      <c r="F48" s="11"/>
      <c r="G48" s="11"/>
      <c r="H48" s="11"/>
      <c r="J48" s="15">
        <f t="shared" si="13"/>
        <v>0</v>
      </c>
    </row>
    <row r="49" spans="2:10" x14ac:dyDescent="0.35">
      <c r="B49" s="23"/>
      <c r="C49" s="10"/>
      <c r="D49" s="15"/>
      <c r="E49" s="11"/>
      <c r="F49" s="11"/>
      <c r="G49" s="11"/>
      <c r="H49" s="11"/>
      <c r="J49" s="15">
        <f t="shared" si="13"/>
        <v>0</v>
      </c>
    </row>
    <row r="50" spans="2:10" x14ac:dyDescent="0.35">
      <c r="B50" s="24"/>
      <c r="C50" s="9" t="s">
        <v>18</v>
      </c>
      <c r="D50" s="16">
        <f>SUM(D44:D49)</f>
        <v>0</v>
      </c>
      <c r="E50" s="16">
        <f t="shared" ref="E50:H50" si="19">SUM(E44:E49)</f>
        <v>0</v>
      </c>
      <c r="F50" s="16">
        <f t="shared" si="19"/>
        <v>0</v>
      </c>
      <c r="G50" s="16">
        <f t="shared" si="19"/>
        <v>0</v>
      </c>
      <c r="H50" s="16">
        <f t="shared" si="19"/>
        <v>0</v>
      </c>
      <c r="J50" s="16">
        <f>SUM(J44:J49)</f>
        <v>0</v>
      </c>
    </row>
    <row r="51" spans="2:10" x14ac:dyDescent="0.35">
      <c r="B51" s="24"/>
      <c r="C51" s="9" t="s">
        <v>19</v>
      </c>
      <c r="D51" s="16">
        <f>SUM(D50,D42,D35,D31,D27,D16,D11)</f>
        <v>9102.0555555555547</v>
      </c>
      <c r="E51" s="16">
        <f t="shared" ref="E51:H51" si="20">SUM(E50,E42,E35,E31,E27,E16,E11)</f>
        <v>1876090.388888889</v>
      </c>
      <c r="F51" s="16">
        <f t="shared" si="20"/>
        <v>1878052.7057777778</v>
      </c>
      <c r="G51" s="16">
        <f t="shared" si="20"/>
        <v>1875260.5861244446</v>
      </c>
      <c r="H51" s="16">
        <f t="shared" si="20"/>
        <v>1877131.6281605554</v>
      </c>
      <c r="J51" s="16">
        <f t="shared" si="13"/>
        <v>7515637.3645072225</v>
      </c>
    </row>
    <row r="52" spans="2:10" x14ac:dyDescent="0.35">
      <c r="B52" s="6"/>
      <c r="D52"/>
      <c r="E52"/>
      <c r="H52"/>
      <c r="I52"/>
      <c r="J52" t="s">
        <v>20</v>
      </c>
    </row>
    <row r="53" spans="2:10" x14ac:dyDescent="0.35">
      <c r="B53" s="22" t="s">
        <v>68</v>
      </c>
      <c r="C53" s="17" t="s">
        <v>68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35">
      <c r="B54" s="23"/>
      <c r="C54" s="13"/>
      <c r="D54" s="13"/>
      <c r="E54" s="10"/>
      <c r="F54" s="10"/>
      <c r="G54" s="10"/>
      <c r="H54" s="10"/>
      <c r="J54" s="15">
        <f>SUM(D54:H54)</f>
        <v>0</v>
      </c>
    </row>
    <row r="55" spans="2:10" x14ac:dyDescent="0.35">
      <c r="B55" s="23"/>
      <c r="C55" s="13"/>
      <c r="D55" s="13"/>
      <c r="E55" s="10"/>
      <c r="F55" s="10"/>
      <c r="G55" s="10"/>
      <c r="H55" s="10"/>
      <c r="J55" s="15">
        <f t="shared" ref="J55:J56" si="21">SUM(D55:H55)</f>
        <v>0</v>
      </c>
    </row>
    <row r="56" spans="2:10" x14ac:dyDescent="0.35">
      <c r="B56" s="24"/>
      <c r="C56" s="9" t="s">
        <v>21</v>
      </c>
      <c r="D56" s="16">
        <f>SUM(D54:D55)</f>
        <v>0</v>
      </c>
      <c r="E56" s="16">
        <f t="shared" ref="E56:H56" si="22">SUM(E54:E55)</f>
        <v>0</v>
      </c>
      <c r="F56" s="16">
        <f t="shared" si="22"/>
        <v>0</v>
      </c>
      <c r="G56" s="16">
        <f t="shared" si="22"/>
        <v>0</v>
      </c>
      <c r="H56" s="16">
        <f t="shared" si="22"/>
        <v>0</v>
      </c>
      <c r="J56" s="16">
        <f t="shared" si="21"/>
        <v>0</v>
      </c>
    </row>
    <row r="57" spans="2:10" ht="15" thickBot="1" x14ac:dyDescent="0.4">
      <c r="B57" s="6"/>
      <c r="D57"/>
      <c r="E57"/>
      <c r="H57"/>
      <c r="I57"/>
      <c r="J57" t="s">
        <v>20</v>
      </c>
    </row>
    <row r="58" spans="2:10" s="1" customFormat="1" ht="29.5" thickBot="1" x14ac:dyDescent="0.4">
      <c r="B58" s="19" t="s">
        <v>22</v>
      </c>
      <c r="C58" s="19"/>
      <c r="D58" s="20">
        <f>SUM(D56,D51)</f>
        <v>9102.0555555555547</v>
      </c>
      <c r="E58" s="20">
        <f t="shared" ref="E58:J58" si="23">SUM(E56,E51)</f>
        <v>1876090.388888889</v>
      </c>
      <c r="F58" s="20">
        <f t="shared" si="23"/>
        <v>1878052.7057777778</v>
      </c>
      <c r="G58" s="20">
        <f t="shared" si="23"/>
        <v>1875260.5861244446</v>
      </c>
      <c r="H58" s="20">
        <f t="shared" si="23"/>
        <v>1877131.6281605554</v>
      </c>
      <c r="I58" s="7">
        <f>SUM(I56,I51)</f>
        <v>0</v>
      </c>
      <c r="J58" s="20">
        <f t="shared" si="23"/>
        <v>7515637.3645072225</v>
      </c>
    </row>
    <row r="59" spans="2:10" x14ac:dyDescent="0.35">
      <c r="B59" s="6"/>
    </row>
    <row r="60" spans="2:10" x14ac:dyDescent="0.35">
      <c r="B60" s="6"/>
    </row>
    <row r="61" spans="2:10" x14ac:dyDescent="0.35">
      <c r="B61" s="6"/>
    </row>
    <row r="62" spans="2:10" x14ac:dyDescent="0.35">
      <c r="B62" s="6"/>
    </row>
    <row r="63" spans="2:10" x14ac:dyDescent="0.35">
      <c r="B63" s="6"/>
    </row>
    <row r="64" spans="2:10" x14ac:dyDescent="0.35">
      <c r="B64" s="6"/>
    </row>
    <row r="65" spans="2:2" x14ac:dyDescent="0.35">
      <c r="B65" s="6"/>
    </row>
    <row r="66" spans="2:2" x14ac:dyDescent="0.35">
      <c r="B66" s="6"/>
    </row>
    <row r="67" spans="2:2" x14ac:dyDescent="0.35">
      <c r="B67" s="6"/>
    </row>
    <row r="68" spans="2:2" x14ac:dyDescent="0.35">
      <c r="B68" s="6"/>
    </row>
    <row r="69" spans="2:2" x14ac:dyDescent="0.35">
      <c r="B69" s="6"/>
    </row>
    <row r="70" spans="2:2" x14ac:dyDescent="0.35">
      <c r="B70" s="6"/>
    </row>
    <row r="71" spans="2:2" x14ac:dyDescent="0.35">
      <c r="B71" s="6"/>
    </row>
    <row r="72" spans="2:2" x14ac:dyDescent="0.35">
      <c r="B72" s="6"/>
    </row>
    <row r="73" spans="2:2" x14ac:dyDescent="0.35">
      <c r="B73" s="6"/>
    </row>
  </sheetData>
  <pageMargins left="0.7" right="0.7" top="0.75" bottom="0.75" header="0.3" footer="0.3"/>
  <pageSetup scale="89" fitToHeight="0" orientation="landscape" r:id="rId1"/>
  <ignoredErrors>
    <ignoredError sqref="J8 J20:J26 J33 J44:J4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33" activePane="bottomRight" state="frozen"/>
      <selection pane="topRight" activeCell="R20" sqref="R20:W20"/>
      <selection pane="bottomLeft" activeCell="R20" sqref="R20:W20"/>
      <selection pane="bottomRight" activeCell="C37" sqref="C37"/>
    </sheetView>
  </sheetViews>
  <sheetFormatPr defaultColWidth="9.1796875" defaultRowHeight="14.5" x14ac:dyDescent="0.35"/>
  <cols>
    <col min="1" max="1" width="3.1796875" customWidth="1"/>
    <col min="2" max="2" width="10.7265625" customWidth="1"/>
    <col min="3" max="3" width="45.54296875" customWidth="1"/>
    <col min="4" max="4" width="12.7265625" style="6" customWidth="1"/>
    <col min="5" max="5" width="12.54296875" style="2" customWidth="1"/>
    <col min="6" max="7" width="12.453125" customWidth="1"/>
    <col min="8" max="8" width="12.54296875" style="2" customWidth="1"/>
    <col min="9" max="9" width="0.81640625" style="7" customWidth="1"/>
    <col min="10" max="10" width="13.54296875" customWidth="1"/>
    <col min="11" max="11" width="10.1796875" customWidth="1"/>
  </cols>
  <sheetData>
    <row r="2" spans="2:39" ht="23.5" x14ac:dyDescent="0.55000000000000004">
      <c r="B2" s="27" t="s">
        <v>38</v>
      </c>
    </row>
    <row r="3" spans="2:39" x14ac:dyDescent="0.35">
      <c r="B3" s="61" t="s">
        <v>39</v>
      </c>
    </row>
    <row r="4" spans="2:39" s="1" customFormat="1" x14ac:dyDescent="0.35">
      <c r="B4" s="68" t="s">
        <v>72</v>
      </c>
      <c r="D4" s="69"/>
      <c r="E4" s="70"/>
      <c r="H4" s="70"/>
      <c r="I4" s="52"/>
    </row>
    <row r="5" spans="2:39" ht="18.5" x14ac:dyDescent="0.45">
      <c r="B5" s="33" t="s">
        <v>2</v>
      </c>
      <c r="C5" s="34"/>
      <c r="D5" s="34"/>
      <c r="E5" s="34"/>
      <c r="F5" s="34"/>
      <c r="G5" s="34"/>
      <c r="H5" s="34"/>
      <c r="I5" s="34"/>
      <c r="J5" s="35"/>
    </row>
    <row r="6" spans="2:39" x14ac:dyDescent="0.35">
      <c r="B6" s="36" t="s">
        <v>3</v>
      </c>
      <c r="C6" s="36" t="s">
        <v>4</v>
      </c>
      <c r="D6" s="36" t="s">
        <v>5</v>
      </c>
      <c r="E6" s="37" t="s">
        <v>6</v>
      </c>
      <c r="F6" s="37" t="s">
        <v>7</v>
      </c>
      <c r="G6" s="37" t="s">
        <v>8</v>
      </c>
      <c r="H6" s="38" t="s">
        <v>9</v>
      </c>
      <c r="I6" s="39"/>
      <c r="J6" s="40" t="s">
        <v>10</v>
      </c>
    </row>
    <row r="7" spans="2:39" s="5" customFormat="1" x14ac:dyDescent="0.35">
      <c r="B7" s="22" t="s">
        <v>11</v>
      </c>
      <c r="C7" s="25" t="s">
        <v>41</v>
      </c>
      <c r="D7" s="10" t="s">
        <v>42</v>
      </c>
      <c r="E7" s="10" t="s">
        <v>42</v>
      </c>
      <c r="F7" s="10" t="s">
        <v>42</v>
      </c>
      <c r="G7" s="10"/>
      <c r="H7" s="10" t="s">
        <v>42</v>
      </c>
      <c r="I7" s="7"/>
      <c r="J7" s="8" t="s">
        <v>42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9" x14ac:dyDescent="0.35">
      <c r="B8" s="23"/>
      <c r="C8" s="13" t="s">
        <v>44</v>
      </c>
      <c r="D8" s="15">
        <f>(80000/9)/2</f>
        <v>4444.4444444444443</v>
      </c>
      <c r="E8" s="15">
        <f>((80000*0.11)+(80000)/9)/2</f>
        <v>8844.4444444444453</v>
      </c>
      <c r="F8" s="15">
        <f>((88800*0.11)+(88800)/9)/2</f>
        <v>9817.3333333333321</v>
      </c>
      <c r="G8" s="15">
        <f>((98568*0.06)+(98568)/9)/2</f>
        <v>8433.0400000000009</v>
      </c>
      <c r="H8" s="15">
        <f>((109410.5*0.06)+(109410.5)/9)/2</f>
        <v>9360.6761111111118</v>
      </c>
      <c r="I8" s="32">
        <v>450000</v>
      </c>
      <c r="J8" s="15">
        <f>SUM(D8:H8)</f>
        <v>40899.938333333339</v>
      </c>
    </row>
    <row r="9" spans="2:39" ht="29" x14ac:dyDescent="0.35">
      <c r="B9" s="23"/>
      <c r="C9" s="13" t="s">
        <v>45</v>
      </c>
      <c r="D9" s="15">
        <f>(80000/9)/2</f>
        <v>4444.4444444444443</v>
      </c>
      <c r="E9" s="15">
        <f>((80000*0.11)+(80000)/9)/2</f>
        <v>8844.4444444444453</v>
      </c>
      <c r="F9" s="15">
        <f>((88800*0.11)+(88800)/9)/2</f>
        <v>9817.3333333333321</v>
      </c>
      <c r="G9" s="15">
        <f>((98568*0.06)+(98568)/9)/2</f>
        <v>8433.0400000000009</v>
      </c>
      <c r="H9" s="15">
        <f>((109410.5*0.06)+(109410.5)/9)/2</f>
        <v>9360.6761111111118</v>
      </c>
      <c r="J9" s="15">
        <f>SUM(D9:H9)</f>
        <v>40899.938333333339</v>
      </c>
    </row>
    <row r="10" spans="2:39" x14ac:dyDescent="0.35">
      <c r="B10" s="23"/>
      <c r="C10" s="10"/>
      <c r="D10" s="15"/>
      <c r="E10" s="11"/>
      <c r="F10" s="11"/>
      <c r="G10" s="11"/>
      <c r="H10" s="11"/>
      <c r="J10" s="15">
        <f>SUM(D10:H10)</f>
        <v>0</v>
      </c>
    </row>
    <row r="11" spans="2:39" x14ac:dyDescent="0.35">
      <c r="B11" s="23"/>
      <c r="C11" s="9" t="s">
        <v>12</v>
      </c>
      <c r="D11" s="16">
        <f>SUM(D8:D10)</f>
        <v>8888.8888888888887</v>
      </c>
      <c r="E11" s="16">
        <f t="shared" ref="E11:J11" si="0">SUM(E8:E10)</f>
        <v>17688.888888888891</v>
      </c>
      <c r="F11" s="16">
        <f t="shared" si="0"/>
        <v>19634.666666666664</v>
      </c>
      <c r="G11" s="16">
        <f t="shared" si="0"/>
        <v>16866.080000000002</v>
      </c>
      <c r="H11" s="16">
        <f t="shared" si="0"/>
        <v>18721.352222222224</v>
      </c>
      <c r="I11" s="7">
        <f t="shared" si="0"/>
        <v>450000</v>
      </c>
      <c r="J11" s="16">
        <f t="shared" si="0"/>
        <v>81799.876666666678</v>
      </c>
    </row>
    <row r="12" spans="2:39" x14ac:dyDescent="0.35">
      <c r="B12" s="23"/>
      <c r="C12" s="14" t="s">
        <v>49</v>
      </c>
      <c r="D12" s="13" t="s">
        <v>42</v>
      </c>
      <c r="E12" s="10"/>
      <c r="F12" s="10"/>
      <c r="G12" s="10"/>
      <c r="H12" s="10"/>
      <c r="J12" s="8" t="s">
        <v>42</v>
      </c>
    </row>
    <row r="13" spans="2:39" x14ac:dyDescent="0.35">
      <c r="B13" s="23"/>
      <c r="C13" s="13" t="s">
        <v>50</v>
      </c>
      <c r="D13" s="15">
        <f>(D8*0.0765)/9</f>
        <v>37.777777777777779</v>
      </c>
      <c r="E13" s="15">
        <f t="shared" ref="E13:H14" si="1">(E8*0.0765)/9</f>
        <v>75.177777777777777</v>
      </c>
      <c r="F13" s="15">
        <f t="shared" si="1"/>
        <v>83.447333333333319</v>
      </c>
      <c r="G13" s="15">
        <f t="shared" si="1"/>
        <v>71.680840000000003</v>
      </c>
      <c r="H13" s="15">
        <f t="shared" si="1"/>
        <v>79.565746944444456</v>
      </c>
      <c r="J13" s="15">
        <f>SUM(D13:H13)</f>
        <v>347.64947583333333</v>
      </c>
    </row>
    <row r="14" spans="2:39" x14ac:dyDescent="0.35">
      <c r="B14" s="23"/>
      <c r="C14" s="13" t="s">
        <v>50</v>
      </c>
      <c r="D14" s="15">
        <f>(D9*0.0765)/9</f>
        <v>37.777777777777779</v>
      </c>
      <c r="E14" s="15">
        <f t="shared" si="1"/>
        <v>75.177777777777777</v>
      </c>
      <c r="F14" s="15">
        <f t="shared" si="1"/>
        <v>83.447333333333319</v>
      </c>
      <c r="G14" s="15">
        <f t="shared" si="1"/>
        <v>71.680840000000003</v>
      </c>
      <c r="H14" s="15">
        <f t="shared" si="1"/>
        <v>79.565746944444456</v>
      </c>
      <c r="J14" s="15">
        <f t="shared" ref="J14:J15" si="2">SUM(D14:H14)</f>
        <v>347.64947583333333</v>
      </c>
    </row>
    <row r="15" spans="2:39" x14ac:dyDescent="0.3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35">
      <c r="B16" s="23"/>
      <c r="C16" s="9" t="s">
        <v>13</v>
      </c>
      <c r="D16" s="16">
        <f>SUM(D13:D15)</f>
        <v>75.555555555555557</v>
      </c>
      <c r="E16" s="16">
        <f t="shared" ref="E16:J16" si="3">SUM(E13:E15)</f>
        <v>150.35555555555555</v>
      </c>
      <c r="F16" s="16">
        <f t="shared" si="3"/>
        <v>166.89466666666664</v>
      </c>
      <c r="G16" s="16">
        <f t="shared" si="3"/>
        <v>143.36168000000001</v>
      </c>
      <c r="H16" s="16">
        <f t="shared" si="3"/>
        <v>159.13149388888891</v>
      </c>
      <c r="I16" s="7">
        <f t="shared" si="3"/>
        <v>0</v>
      </c>
      <c r="J16" s="16">
        <f t="shared" si="3"/>
        <v>695.29895166666665</v>
      </c>
    </row>
    <row r="17" spans="2:10" x14ac:dyDescent="0.35">
      <c r="B17" s="23"/>
      <c r="C17" s="14" t="s">
        <v>51</v>
      </c>
      <c r="D17" s="13" t="s">
        <v>42</v>
      </c>
      <c r="E17" s="10"/>
      <c r="F17" s="10"/>
      <c r="G17" s="10"/>
      <c r="H17" s="10"/>
      <c r="J17" s="8" t="s">
        <v>42</v>
      </c>
    </row>
    <row r="18" spans="2:10" x14ac:dyDescent="0.35">
      <c r="B18" s="23"/>
      <c r="C18" s="71" t="s">
        <v>52</v>
      </c>
      <c r="D18" s="15"/>
      <c r="E18" s="11"/>
      <c r="F18" s="11"/>
      <c r="G18" s="11"/>
      <c r="H18" s="11"/>
      <c r="J18" s="15">
        <f t="shared" ref="J18:J19" si="4">SUM(D18:H18)</f>
        <v>0</v>
      </c>
    </row>
    <row r="19" spans="2:10" x14ac:dyDescent="0.35">
      <c r="B19" s="23"/>
      <c r="C19" s="13" t="s">
        <v>53</v>
      </c>
      <c r="D19" s="15">
        <f>400/9</f>
        <v>44.444444444444443</v>
      </c>
      <c r="E19" s="15">
        <f t="shared" ref="E19:H19" si="5">400/9</f>
        <v>44.444444444444443</v>
      </c>
      <c r="F19" s="15">
        <f t="shared" si="5"/>
        <v>44.444444444444443</v>
      </c>
      <c r="G19" s="15">
        <f t="shared" si="5"/>
        <v>44.444444444444443</v>
      </c>
      <c r="H19" s="15">
        <f t="shared" si="5"/>
        <v>44.444444444444443</v>
      </c>
      <c r="J19" s="15">
        <f t="shared" si="4"/>
        <v>222.22222222222223</v>
      </c>
    </row>
    <row r="20" spans="2:10" x14ac:dyDescent="0.35">
      <c r="B20" s="23"/>
      <c r="C20" s="13" t="s">
        <v>54</v>
      </c>
      <c r="D20" s="15">
        <f>(25*2)/9</f>
        <v>5.5555555555555554</v>
      </c>
      <c r="E20" s="15">
        <f t="shared" ref="E20:H20" si="6">(25*2)/9</f>
        <v>5.5555555555555554</v>
      </c>
      <c r="F20" s="15">
        <f t="shared" si="6"/>
        <v>5.5555555555555554</v>
      </c>
      <c r="G20" s="15">
        <f t="shared" si="6"/>
        <v>5.5555555555555554</v>
      </c>
      <c r="H20" s="15">
        <f t="shared" si="6"/>
        <v>5.5555555555555554</v>
      </c>
      <c r="I20" s="32">
        <v>2000</v>
      </c>
      <c r="J20" s="15">
        <f>SUM(D20:H20)</f>
        <v>27.777777777777779</v>
      </c>
    </row>
    <row r="21" spans="2:10" x14ac:dyDescent="0.35">
      <c r="B21" s="23"/>
      <c r="C21" s="13" t="s">
        <v>55</v>
      </c>
      <c r="D21" s="15">
        <f>(250*3)/9</f>
        <v>83.333333333333329</v>
      </c>
      <c r="E21" s="15">
        <f t="shared" ref="E21:H21" si="7">(250*3)/9</f>
        <v>83.333333333333329</v>
      </c>
      <c r="F21" s="15">
        <f t="shared" si="7"/>
        <v>83.333333333333329</v>
      </c>
      <c r="G21" s="15">
        <f t="shared" si="7"/>
        <v>83.333333333333329</v>
      </c>
      <c r="H21" s="15">
        <f t="shared" si="7"/>
        <v>83.333333333333329</v>
      </c>
      <c r="I21" s="32">
        <v>250</v>
      </c>
      <c r="J21" s="15">
        <f t="shared" ref="J21:J26" si="8">SUM(D21:H21)</f>
        <v>416.66666666666663</v>
      </c>
    </row>
    <row r="22" spans="2:10" x14ac:dyDescent="0.35">
      <c r="B22" s="23"/>
      <c r="C22" s="13" t="s">
        <v>56</v>
      </c>
      <c r="D22" s="15">
        <f>((71*3)+35.5)/9</f>
        <v>27.611111111111111</v>
      </c>
      <c r="E22" s="15">
        <f t="shared" ref="E22:H22" si="9">((71*3)+35.5)/9</f>
        <v>27.611111111111111</v>
      </c>
      <c r="F22" s="15">
        <f t="shared" si="9"/>
        <v>27.611111111111111</v>
      </c>
      <c r="G22" s="15">
        <f t="shared" si="9"/>
        <v>27.611111111111111</v>
      </c>
      <c r="H22" s="15">
        <f t="shared" si="9"/>
        <v>27.611111111111111</v>
      </c>
      <c r="I22" s="32">
        <v>2250</v>
      </c>
      <c r="J22" s="15">
        <f t="shared" si="8"/>
        <v>138.05555555555554</v>
      </c>
    </row>
    <row r="23" spans="2:10" ht="29" x14ac:dyDescent="0.35">
      <c r="B23" s="23"/>
      <c r="C23" s="13" t="s">
        <v>57</v>
      </c>
      <c r="D23" s="15">
        <f>(45*2)/9</f>
        <v>10</v>
      </c>
      <c r="E23" s="15">
        <f t="shared" ref="E23:H23" si="10">(45*2)/9</f>
        <v>10</v>
      </c>
      <c r="F23" s="15">
        <f t="shared" si="10"/>
        <v>10</v>
      </c>
      <c r="G23" s="15">
        <f t="shared" si="10"/>
        <v>10</v>
      </c>
      <c r="H23" s="15">
        <f t="shared" si="10"/>
        <v>10</v>
      </c>
      <c r="I23" s="32">
        <v>1243</v>
      </c>
      <c r="J23" s="15">
        <f t="shared" si="8"/>
        <v>50</v>
      </c>
    </row>
    <row r="24" spans="2:10" x14ac:dyDescent="0.35">
      <c r="B24" s="23"/>
      <c r="C24" s="13" t="s">
        <v>58</v>
      </c>
      <c r="D24" s="15">
        <f>(25*4)/9</f>
        <v>11.111111111111111</v>
      </c>
      <c r="E24" s="15">
        <f t="shared" ref="E24:H24" si="11">(25*4)/9</f>
        <v>11.111111111111111</v>
      </c>
      <c r="F24" s="15">
        <f t="shared" si="11"/>
        <v>11.111111111111111</v>
      </c>
      <c r="G24" s="15">
        <f t="shared" si="11"/>
        <v>11.111111111111111</v>
      </c>
      <c r="H24" s="15">
        <f t="shared" si="11"/>
        <v>11.111111111111111</v>
      </c>
      <c r="I24" s="32">
        <v>225</v>
      </c>
      <c r="J24" s="15">
        <f t="shared" si="8"/>
        <v>55.555555555555557</v>
      </c>
    </row>
    <row r="25" spans="2:10" ht="29" x14ac:dyDescent="0.35">
      <c r="B25" s="23"/>
      <c r="C25" s="13" t="s">
        <v>60</v>
      </c>
      <c r="D25" s="15">
        <v>0</v>
      </c>
      <c r="E25" s="15">
        <f>(1560*0.655)/9</f>
        <v>113.53333333333335</v>
      </c>
      <c r="F25" s="15">
        <f t="shared" ref="F25:H25" si="12">(1560*0.655)/9</f>
        <v>113.53333333333335</v>
      </c>
      <c r="G25" s="15">
        <f t="shared" si="12"/>
        <v>113.53333333333335</v>
      </c>
      <c r="H25" s="15">
        <f t="shared" si="12"/>
        <v>113.53333333333335</v>
      </c>
      <c r="I25" s="32">
        <v>400</v>
      </c>
      <c r="J25" s="15">
        <f t="shared" si="8"/>
        <v>454.13333333333338</v>
      </c>
    </row>
    <row r="26" spans="2:10" x14ac:dyDescent="0.35">
      <c r="B26" s="23"/>
      <c r="C26" s="13"/>
      <c r="D26" s="15"/>
      <c r="E26" s="15"/>
      <c r="F26" s="15"/>
      <c r="G26" s="15"/>
      <c r="H26" s="15"/>
      <c r="I26" s="32">
        <v>1638</v>
      </c>
      <c r="J26" s="15">
        <f t="shared" si="8"/>
        <v>0</v>
      </c>
    </row>
    <row r="27" spans="2:10" x14ac:dyDescent="0.35">
      <c r="B27" s="23"/>
      <c r="C27" s="9" t="s">
        <v>14</v>
      </c>
      <c r="D27" s="16">
        <f>SUM(D20:D26)</f>
        <v>137.61111111111111</v>
      </c>
      <c r="E27" s="16">
        <f t="shared" ref="E27:H27" si="13">SUM(E20:E26)</f>
        <v>251.14444444444445</v>
      </c>
      <c r="F27" s="16">
        <f t="shared" si="13"/>
        <v>251.14444444444445</v>
      </c>
      <c r="G27" s="16">
        <f t="shared" si="13"/>
        <v>251.14444444444445</v>
      </c>
      <c r="H27" s="16">
        <f t="shared" si="13"/>
        <v>251.14444444444445</v>
      </c>
      <c r="J27" s="16">
        <f>SUM(D27:H27)</f>
        <v>1142.1888888888889</v>
      </c>
    </row>
    <row r="28" spans="2:10" x14ac:dyDescent="0.35">
      <c r="B28" s="23"/>
      <c r="C28" s="14" t="s">
        <v>61</v>
      </c>
      <c r="D28" s="15"/>
      <c r="E28" s="10"/>
      <c r="F28" s="10"/>
      <c r="G28" s="10"/>
      <c r="H28" s="10"/>
      <c r="J28" s="15" t="s">
        <v>20</v>
      </c>
    </row>
    <row r="29" spans="2:10" x14ac:dyDescent="0.35">
      <c r="B29" s="23"/>
      <c r="C29" s="13"/>
      <c r="D29" s="15"/>
      <c r="E29" s="10"/>
      <c r="F29" s="10"/>
      <c r="G29" s="10"/>
      <c r="H29" s="10"/>
      <c r="J29" s="15">
        <f>SUM(D29:H29)</f>
        <v>0</v>
      </c>
    </row>
    <row r="30" spans="2:10" x14ac:dyDescent="0.35">
      <c r="B30" s="23" t="s">
        <v>62</v>
      </c>
      <c r="C30" s="26" t="s">
        <v>62</v>
      </c>
      <c r="D30" s="13" t="s">
        <v>42</v>
      </c>
      <c r="E30" s="10"/>
      <c r="F30" s="10"/>
      <c r="G30" s="10"/>
      <c r="H30" s="10"/>
      <c r="J30" s="15">
        <f t="shared" ref="J30:J51" si="14">SUM(D30:H30)</f>
        <v>0</v>
      </c>
    </row>
    <row r="31" spans="2:10" x14ac:dyDescent="0.35">
      <c r="B31" s="23"/>
      <c r="C31" s="9" t="s">
        <v>15</v>
      </c>
      <c r="D31" s="12">
        <f>SUM(D29:D30)</f>
        <v>0</v>
      </c>
      <c r="E31" s="12">
        <f t="shared" ref="E31:H31" si="15">SUM(E29:E30)</f>
        <v>0</v>
      </c>
      <c r="F31" s="12">
        <f t="shared" si="15"/>
        <v>0</v>
      </c>
      <c r="G31" s="12">
        <f t="shared" si="15"/>
        <v>0</v>
      </c>
      <c r="H31" s="12">
        <f t="shared" si="15"/>
        <v>0</v>
      </c>
      <c r="J31" s="16">
        <f t="shared" si="14"/>
        <v>0</v>
      </c>
    </row>
    <row r="32" spans="2:10" x14ac:dyDescent="0.35">
      <c r="B32" s="23"/>
      <c r="C32" s="14" t="s">
        <v>63</v>
      </c>
      <c r="D32" s="13" t="s">
        <v>42</v>
      </c>
      <c r="E32" s="10"/>
      <c r="F32" s="10"/>
      <c r="G32" s="10"/>
      <c r="H32" s="10"/>
      <c r="J32" s="15"/>
    </row>
    <row r="33" spans="2:10" x14ac:dyDescent="0.35">
      <c r="B33" s="23"/>
      <c r="C33" s="13"/>
      <c r="D33" s="15"/>
      <c r="E33" s="15"/>
      <c r="F33" s="15"/>
      <c r="G33" s="15"/>
      <c r="H33" s="15"/>
      <c r="I33" s="32">
        <v>5000</v>
      </c>
      <c r="J33" s="15">
        <f t="shared" si="14"/>
        <v>0</v>
      </c>
    </row>
    <row r="34" spans="2:10" x14ac:dyDescent="0.35">
      <c r="B34" s="23"/>
      <c r="C34" s="13"/>
      <c r="D34" s="15"/>
      <c r="E34" s="11"/>
      <c r="F34" s="11"/>
      <c r="G34" s="11"/>
      <c r="H34" s="11"/>
      <c r="J34" s="15">
        <f t="shared" si="14"/>
        <v>0</v>
      </c>
    </row>
    <row r="35" spans="2:10" x14ac:dyDescent="0.35">
      <c r="B35" s="23"/>
      <c r="C35" s="9" t="s">
        <v>16</v>
      </c>
      <c r="D35" s="16">
        <f>SUM(D33:D34)</f>
        <v>0</v>
      </c>
      <c r="E35" s="16">
        <f t="shared" ref="E35:H35" si="16">SUM(E33:E34)</f>
        <v>0</v>
      </c>
      <c r="F35" s="16">
        <f t="shared" si="16"/>
        <v>0</v>
      </c>
      <c r="G35" s="16">
        <f t="shared" si="16"/>
        <v>0</v>
      </c>
      <c r="H35" s="16">
        <f t="shared" si="16"/>
        <v>0</v>
      </c>
      <c r="J35" s="16">
        <f t="shared" si="14"/>
        <v>0</v>
      </c>
    </row>
    <row r="36" spans="2:10" x14ac:dyDescent="0.35">
      <c r="B36" s="23"/>
      <c r="C36" s="14" t="s">
        <v>64</v>
      </c>
      <c r="D36" s="13" t="s">
        <v>42</v>
      </c>
      <c r="E36" s="10"/>
      <c r="F36" s="10"/>
      <c r="G36" s="10"/>
      <c r="H36" s="10"/>
      <c r="J36" s="15"/>
    </row>
    <row r="37" spans="2:10" ht="58" x14ac:dyDescent="0.35">
      <c r="B37" s="23"/>
      <c r="C37" s="13" t="s">
        <v>65</v>
      </c>
      <c r="D37" s="15">
        <v>0</v>
      </c>
      <c r="E37" s="15">
        <f>(2400*(100/4))+4000</f>
        <v>64000</v>
      </c>
      <c r="F37" s="15">
        <f t="shared" ref="F37:H37" si="17">(2400*(100/4))+4000</f>
        <v>64000</v>
      </c>
      <c r="G37" s="15">
        <f t="shared" si="17"/>
        <v>64000</v>
      </c>
      <c r="H37" s="15">
        <f t="shared" si="17"/>
        <v>64000</v>
      </c>
      <c r="I37" s="32"/>
      <c r="J37" s="15">
        <f t="shared" si="14"/>
        <v>256000</v>
      </c>
    </row>
    <row r="38" spans="2:10" ht="58" x14ac:dyDescent="0.35">
      <c r="B38" s="23"/>
      <c r="C38" s="13" t="s">
        <v>73</v>
      </c>
      <c r="D38" s="15">
        <v>0</v>
      </c>
      <c r="E38" s="15">
        <f>((2400*(50/4))+(600*(50/4)))+4000</f>
        <v>41500</v>
      </c>
      <c r="F38" s="15">
        <f t="shared" ref="F38:H38" si="18">((2400*(50/4))+(600*(50/4)))+4000</f>
        <v>41500</v>
      </c>
      <c r="G38" s="15">
        <f t="shared" si="18"/>
        <v>41500</v>
      </c>
      <c r="H38" s="15">
        <f t="shared" si="18"/>
        <v>41500</v>
      </c>
      <c r="I38" s="32">
        <v>22500000</v>
      </c>
      <c r="J38" s="15">
        <f t="shared" si="14"/>
        <v>166000</v>
      </c>
    </row>
    <row r="39" spans="2:10" x14ac:dyDescent="0.35">
      <c r="B39" s="23"/>
      <c r="C39" s="13"/>
      <c r="D39" s="15"/>
      <c r="E39" s="15"/>
      <c r="F39" s="15"/>
      <c r="G39" s="15"/>
      <c r="H39" s="15"/>
      <c r="I39" s="32">
        <v>75000000</v>
      </c>
      <c r="J39" s="15">
        <f t="shared" si="14"/>
        <v>0</v>
      </c>
    </row>
    <row r="40" spans="2:10" x14ac:dyDescent="0.35">
      <c r="B40" s="23"/>
      <c r="C40" s="13"/>
      <c r="D40" s="15"/>
      <c r="E40" s="15"/>
      <c r="F40" s="15"/>
      <c r="G40" s="15"/>
      <c r="H40" s="15"/>
      <c r="I40" s="32"/>
      <c r="J40" s="15">
        <f t="shared" si="14"/>
        <v>0</v>
      </c>
    </row>
    <row r="41" spans="2:10" x14ac:dyDescent="0.35">
      <c r="B41" s="23"/>
      <c r="C41" s="13"/>
      <c r="D41" s="15"/>
      <c r="E41" s="15"/>
      <c r="F41" s="15"/>
      <c r="G41" s="15"/>
      <c r="H41" s="15"/>
      <c r="J41" s="15">
        <f t="shared" si="14"/>
        <v>0</v>
      </c>
    </row>
    <row r="42" spans="2:10" x14ac:dyDescent="0.35">
      <c r="B42" s="23"/>
      <c r="C42" s="9" t="s">
        <v>17</v>
      </c>
      <c r="D42" s="16">
        <f>SUM(D37:D41)</f>
        <v>0</v>
      </c>
      <c r="E42" s="16">
        <f t="shared" ref="E42:H42" si="19">SUM(E37:E41)</f>
        <v>105500</v>
      </c>
      <c r="F42" s="16">
        <f t="shared" si="19"/>
        <v>105500</v>
      </c>
      <c r="G42" s="16">
        <f t="shared" si="19"/>
        <v>105500</v>
      </c>
      <c r="H42" s="16">
        <f t="shared" si="19"/>
        <v>105500</v>
      </c>
      <c r="J42" s="16">
        <f t="shared" si="14"/>
        <v>422000</v>
      </c>
    </row>
    <row r="43" spans="2:10" x14ac:dyDescent="0.35">
      <c r="B43" s="23"/>
      <c r="C43" s="14" t="s">
        <v>67</v>
      </c>
      <c r="D43" s="13" t="s">
        <v>42</v>
      </c>
      <c r="E43" s="10"/>
      <c r="F43" s="10"/>
      <c r="G43" s="10"/>
      <c r="H43" s="10"/>
      <c r="J43" s="15"/>
    </row>
    <row r="44" spans="2:10" x14ac:dyDescent="0.35">
      <c r="B44" s="23"/>
      <c r="C44" s="13"/>
      <c r="D44" s="15"/>
      <c r="E44" s="15"/>
      <c r="F44" s="15"/>
      <c r="G44" s="15"/>
      <c r="H44" s="15"/>
      <c r="I44" s="32">
        <v>375000</v>
      </c>
      <c r="J44" s="15">
        <f t="shared" si="14"/>
        <v>0</v>
      </c>
    </row>
    <row r="45" spans="2:10" x14ac:dyDescent="0.35">
      <c r="B45" s="23"/>
      <c r="C45" s="13"/>
      <c r="D45" s="15"/>
      <c r="E45" s="15"/>
      <c r="F45" s="15"/>
      <c r="G45" s="15"/>
      <c r="H45" s="15"/>
      <c r="I45" s="32">
        <v>781250</v>
      </c>
      <c r="J45" s="15">
        <f t="shared" si="14"/>
        <v>0</v>
      </c>
    </row>
    <row r="46" spans="2:10" x14ac:dyDescent="0.35">
      <c r="B46" s="23"/>
      <c r="C46" s="13"/>
      <c r="D46" s="15"/>
      <c r="E46" s="15"/>
      <c r="F46" s="15"/>
      <c r="G46" s="15"/>
      <c r="H46" s="15"/>
      <c r="I46" s="32">
        <v>2083335</v>
      </c>
      <c r="J46" s="15">
        <f t="shared" si="14"/>
        <v>0</v>
      </c>
    </row>
    <row r="47" spans="2:10" x14ac:dyDescent="0.35">
      <c r="B47" s="23"/>
      <c r="C47" s="13"/>
      <c r="D47" s="15"/>
      <c r="E47" s="11"/>
      <c r="F47" s="11"/>
      <c r="G47" s="11"/>
      <c r="H47" s="11"/>
      <c r="J47" s="15">
        <f t="shared" si="14"/>
        <v>0</v>
      </c>
    </row>
    <row r="48" spans="2:10" x14ac:dyDescent="0.35">
      <c r="B48" s="23"/>
      <c r="C48" s="13"/>
      <c r="D48" s="15"/>
      <c r="E48" s="11"/>
      <c r="F48" s="11"/>
      <c r="G48" s="11"/>
      <c r="H48" s="11"/>
      <c r="J48" s="15">
        <f t="shared" si="14"/>
        <v>0</v>
      </c>
    </row>
    <row r="49" spans="2:10" x14ac:dyDescent="0.35">
      <c r="B49" s="23"/>
      <c r="C49" s="10"/>
      <c r="D49" s="15"/>
      <c r="E49" s="11"/>
      <c r="F49" s="11"/>
      <c r="G49" s="11"/>
      <c r="H49" s="11"/>
      <c r="J49" s="15">
        <f t="shared" si="14"/>
        <v>0</v>
      </c>
    </row>
    <row r="50" spans="2:10" x14ac:dyDescent="0.35">
      <c r="B50" s="24"/>
      <c r="C50" s="9" t="s">
        <v>18</v>
      </c>
      <c r="D50" s="16">
        <f>SUM(D44:D49)</f>
        <v>0</v>
      </c>
      <c r="E50" s="16">
        <f t="shared" ref="E50:H50" si="20">SUM(E44:E49)</f>
        <v>0</v>
      </c>
      <c r="F50" s="16">
        <f t="shared" si="20"/>
        <v>0</v>
      </c>
      <c r="G50" s="16">
        <f t="shared" si="20"/>
        <v>0</v>
      </c>
      <c r="H50" s="16">
        <f t="shared" si="20"/>
        <v>0</v>
      </c>
      <c r="J50" s="16">
        <f t="shared" si="14"/>
        <v>0</v>
      </c>
    </row>
    <row r="51" spans="2:10" x14ac:dyDescent="0.35">
      <c r="B51" s="24"/>
      <c r="C51" s="9" t="s">
        <v>19</v>
      </c>
      <c r="D51" s="16">
        <f>SUM(D50,D42,D35,D31,D27,D16,D11)</f>
        <v>9102.0555555555547</v>
      </c>
      <c r="E51" s="16">
        <f t="shared" ref="E51:H51" si="21">SUM(E50,E42,E35,E31,E27,E16,E11)</f>
        <v>123590.38888888889</v>
      </c>
      <c r="F51" s="16">
        <f t="shared" si="21"/>
        <v>125552.70577777777</v>
      </c>
      <c r="G51" s="16">
        <f t="shared" si="21"/>
        <v>122760.58612444445</v>
      </c>
      <c r="H51" s="16">
        <f t="shared" si="21"/>
        <v>124631.62816055556</v>
      </c>
      <c r="J51" s="16">
        <f t="shared" si="14"/>
        <v>505637.3645072222</v>
      </c>
    </row>
    <row r="52" spans="2:10" x14ac:dyDescent="0.35">
      <c r="B52" s="6"/>
      <c r="D52"/>
      <c r="E52"/>
      <c r="H52"/>
      <c r="I52"/>
      <c r="J52" t="s">
        <v>20</v>
      </c>
    </row>
    <row r="53" spans="2:10" ht="29" x14ac:dyDescent="0.35">
      <c r="B53" s="67" t="s">
        <v>68</v>
      </c>
      <c r="C53" s="17" t="s">
        <v>68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35">
      <c r="B54" s="23"/>
      <c r="C54" s="13"/>
      <c r="D54" s="13"/>
      <c r="E54" s="10"/>
      <c r="F54" s="10"/>
      <c r="G54" s="10"/>
      <c r="H54" s="10"/>
      <c r="J54" s="15">
        <f>SUM(D54:H54)</f>
        <v>0</v>
      </c>
    </row>
    <row r="55" spans="2:10" x14ac:dyDescent="0.35">
      <c r="B55" s="23"/>
      <c r="C55" s="13"/>
      <c r="D55" s="13"/>
      <c r="E55" s="10"/>
      <c r="F55" s="10"/>
      <c r="G55" s="10"/>
      <c r="H55" s="10"/>
      <c r="J55" s="15">
        <f t="shared" ref="J55:J56" si="22">SUM(D55:H55)</f>
        <v>0</v>
      </c>
    </row>
    <row r="56" spans="2:10" x14ac:dyDescent="0.35">
      <c r="B56" s="24"/>
      <c r="C56" s="9" t="s">
        <v>21</v>
      </c>
      <c r="D56" s="16">
        <f>SUM(D54:D55)</f>
        <v>0</v>
      </c>
      <c r="E56" s="16">
        <f t="shared" ref="E56:H56" si="23">SUM(E54:E55)</f>
        <v>0</v>
      </c>
      <c r="F56" s="16">
        <f t="shared" si="23"/>
        <v>0</v>
      </c>
      <c r="G56" s="16">
        <f t="shared" si="23"/>
        <v>0</v>
      </c>
      <c r="H56" s="16">
        <f t="shared" si="23"/>
        <v>0</v>
      </c>
      <c r="J56" s="16">
        <f t="shared" si="22"/>
        <v>0</v>
      </c>
    </row>
    <row r="57" spans="2:10" ht="15" thickBot="1" x14ac:dyDescent="0.4">
      <c r="B57" s="6"/>
      <c r="D57"/>
      <c r="E57"/>
      <c r="H57"/>
      <c r="I57"/>
      <c r="J57" t="s">
        <v>20</v>
      </c>
    </row>
    <row r="58" spans="2:10" s="1" customFormat="1" ht="29.5" thickBot="1" x14ac:dyDescent="0.4">
      <c r="B58" s="19" t="s">
        <v>22</v>
      </c>
      <c r="C58" s="19"/>
      <c r="D58" s="20">
        <f>SUM(D56,D51)</f>
        <v>9102.0555555555547</v>
      </c>
      <c r="E58" s="20">
        <f t="shared" ref="E58:J58" si="24">SUM(E56,E51)</f>
        <v>123590.38888888889</v>
      </c>
      <c r="F58" s="20">
        <f t="shared" si="24"/>
        <v>125552.70577777777</v>
      </c>
      <c r="G58" s="20">
        <f t="shared" si="24"/>
        <v>122760.58612444445</v>
      </c>
      <c r="H58" s="20">
        <f t="shared" si="24"/>
        <v>124631.62816055556</v>
      </c>
      <c r="I58" s="7">
        <f>SUM(I56,I51)</f>
        <v>0</v>
      </c>
      <c r="J58" s="20">
        <f t="shared" si="24"/>
        <v>505637.3645072222</v>
      </c>
    </row>
    <row r="59" spans="2:10" x14ac:dyDescent="0.35">
      <c r="B59" s="6"/>
    </row>
    <row r="60" spans="2:10" x14ac:dyDescent="0.35">
      <c r="B60" s="6"/>
    </row>
    <row r="61" spans="2:10" x14ac:dyDescent="0.35">
      <c r="B61" s="6"/>
    </row>
    <row r="62" spans="2:10" x14ac:dyDescent="0.35">
      <c r="B62" s="6"/>
    </row>
    <row r="63" spans="2:10" x14ac:dyDescent="0.35">
      <c r="B63" s="6"/>
    </row>
    <row r="64" spans="2:10" x14ac:dyDescent="0.35">
      <c r="B64" s="6"/>
    </row>
    <row r="65" spans="2:2" x14ac:dyDescent="0.35">
      <c r="B65" s="6"/>
    </row>
    <row r="66" spans="2:2" x14ac:dyDescent="0.35">
      <c r="B66" s="6"/>
    </row>
    <row r="67" spans="2:2" x14ac:dyDescent="0.35">
      <c r="B67" s="6"/>
    </row>
    <row r="68" spans="2:2" x14ac:dyDescent="0.35">
      <c r="B68" s="6"/>
    </row>
    <row r="69" spans="2:2" x14ac:dyDescent="0.35">
      <c r="B69" s="6"/>
    </row>
    <row r="70" spans="2:2" x14ac:dyDescent="0.35">
      <c r="B70" s="6"/>
    </row>
    <row r="71" spans="2:2" x14ac:dyDescent="0.35">
      <c r="B71" s="6"/>
    </row>
    <row r="72" spans="2:2" x14ac:dyDescent="0.35">
      <c r="B72" s="6"/>
    </row>
    <row r="73" spans="2:2" x14ac:dyDescent="0.35">
      <c r="B73" s="6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34" activePane="bottomRight" state="frozen"/>
      <selection pane="topRight" activeCell="R20" sqref="R20:W20"/>
      <selection pane="bottomLeft" activeCell="R20" sqref="R20:W20"/>
      <selection pane="bottomRight" activeCell="C37" sqref="C37"/>
    </sheetView>
  </sheetViews>
  <sheetFormatPr defaultColWidth="9.1796875" defaultRowHeight="14.5" x14ac:dyDescent="0.35"/>
  <cols>
    <col min="1" max="1" width="3.1796875" customWidth="1"/>
    <col min="2" max="2" width="10" customWidth="1"/>
    <col min="3" max="3" width="46.81640625" customWidth="1"/>
    <col min="4" max="4" width="12.7265625" style="6" customWidth="1"/>
    <col min="5" max="5" width="12.453125" style="2" customWidth="1"/>
    <col min="6" max="6" width="12.81640625" customWidth="1"/>
    <col min="7" max="7" width="12.453125" customWidth="1"/>
    <col min="8" max="8" width="12.7265625" style="2" customWidth="1"/>
    <col min="9" max="9" width="0.81640625" style="7" customWidth="1"/>
    <col min="10" max="10" width="12.7265625" bestFit="1" customWidth="1"/>
    <col min="11" max="11" width="10.1796875" customWidth="1"/>
  </cols>
  <sheetData>
    <row r="2" spans="2:39" ht="23.5" x14ac:dyDescent="0.55000000000000004">
      <c r="B2" s="27" t="s">
        <v>38</v>
      </c>
    </row>
    <row r="3" spans="2:39" x14ac:dyDescent="0.35">
      <c r="B3" s="61" t="s">
        <v>39</v>
      </c>
    </row>
    <row r="4" spans="2:39" s="1" customFormat="1" x14ac:dyDescent="0.35">
      <c r="B4" s="68" t="s">
        <v>74</v>
      </c>
      <c r="D4" s="69"/>
      <c r="E4" s="70"/>
      <c r="H4" s="70"/>
      <c r="I4" s="52"/>
    </row>
    <row r="5" spans="2:39" ht="18.5" x14ac:dyDescent="0.45">
      <c r="B5" s="33" t="s">
        <v>2</v>
      </c>
      <c r="C5" s="34"/>
      <c r="D5" s="34"/>
      <c r="E5" s="34"/>
      <c r="F5" s="34"/>
      <c r="G5" s="34"/>
      <c r="H5" s="34"/>
      <c r="I5" s="34"/>
      <c r="J5" s="35"/>
    </row>
    <row r="6" spans="2:39" x14ac:dyDescent="0.35">
      <c r="B6" s="36" t="s">
        <v>3</v>
      </c>
      <c r="C6" s="36" t="s">
        <v>4</v>
      </c>
      <c r="D6" s="36" t="s">
        <v>5</v>
      </c>
      <c r="E6" s="37" t="s">
        <v>6</v>
      </c>
      <c r="F6" s="37" t="s">
        <v>7</v>
      </c>
      <c r="G6" s="37" t="s">
        <v>8</v>
      </c>
      <c r="H6" s="38" t="s">
        <v>9</v>
      </c>
      <c r="I6" s="39"/>
      <c r="J6" s="40" t="s">
        <v>10</v>
      </c>
    </row>
    <row r="7" spans="2:39" s="5" customFormat="1" x14ac:dyDescent="0.35">
      <c r="B7" s="22" t="s">
        <v>11</v>
      </c>
      <c r="C7" s="25" t="s">
        <v>41</v>
      </c>
      <c r="D7" s="10" t="s">
        <v>42</v>
      </c>
      <c r="E7" s="10" t="s">
        <v>42</v>
      </c>
      <c r="F7" s="10" t="s">
        <v>42</v>
      </c>
      <c r="G7" s="10"/>
      <c r="H7" s="10" t="s">
        <v>42</v>
      </c>
      <c r="I7" s="7"/>
      <c r="J7" s="8" t="s">
        <v>42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9" x14ac:dyDescent="0.35">
      <c r="B8" s="23"/>
      <c r="C8" s="13" t="s">
        <v>44</v>
      </c>
      <c r="D8" s="15">
        <f>(80000/9)/2</f>
        <v>4444.4444444444443</v>
      </c>
      <c r="E8" s="15">
        <f>((80000*0.11)+(80000)/9)/2</f>
        <v>8844.4444444444453</v>
      </c>
      <c r="F8" s="15">
        <f>((88800*0.11)+(88800)/9)/2</f>
        <v>9817.3333333333321</v>
      </c>
      <c r="G8" s="15">
        <f>((98568*0.06)+(98568)/9)/2</f>
        <v>8433.0400000000009</v>
      </c>
      <c r="H8" s="15">
        <f>((109410.5*0.06)+(109410.5)/9)/2</f>
        <v>9360.6761111111118</v>
      </c>
      <c r="I8" s="32">
        <v>450000</v>
      </c>
      <c r="J8" s="15">
        <f>SUM(D8:H8)</f>
        <v>40899.938333333339</v>
      </c>
    </row>
    <row r="9" spans="2:39" ht="29" x14ac:dyDescent="0.35">
      <c r="B9" s="23"/>
      <c r="C9" s="13" t="s">
        <v>45</v>
      </c>
      <c r="D9" s="15">
        <f>(80000/9)/2</f>
        <v>4444.4444444444443</v>
      </c>
      <c r="E9" s="15">
        <f>((80000*0.11)+(80000)/9)/2</f>
        <v>8844.4444444444453</v>
      </c>
      <c r="F9" s="15">
        <f>((88800*0.11)+(88800)/9)/2</f>
        <v>9817.3333333333321</v>
      </c>
      <c r="G9" s="15">
        <f>((98568*0.06)+(98568)/9)/2</f>
        <v>8433.0400000000009</v>
      </c>
      <c r="H9" s="15">
        <f>((109410.5*0.06)+(109410.5)/9)/2</f>
        <v>9360.6761111111118</v>
      </c>
      <c r="J9" s="15">
        <f>SUM(D9:H9)</f>
        <v>40899.938333333339</v>
      </c>
    </row>
    <row r="10" spans="2:39" x14ac:dyDescent="0.35">
      <c r="B10" s="23"/>
      <c r="C10" s="10"/>
      <c r="D10" s="15"/>
      <c r="E10" s="11"/>
      <c r="F10" s="11"/>
      <c r="G10" s="11"/>
      <c r="H10" s="11"/>
      <c r="J10" s="15">
        <f>SUM(D10:H10)</f>
        <v>0</v>
      </c>
    </row>
    <row r="11" spans="2:39" x14ac:dyDescent="0.35">
      <c r="B11" s="23"/>
      <c r="C11" s="9" t="s">
        <v>12</v>
      </c>
      <c r="D11" s="16">
        <f>SUM(D8:D10)</f>
        <v>8888.8888888888887</v>
      </c>
      <c r="E11" s="16">
        <f t="shared" ref="E11:J11" si="0">SUM(E8:E10)</f>
        <v>17688.888888888891</v>
      </c>
      <c r="F11" s="16">
        <f t="shared" si="0"/>
        <v>19634.666666666664</v>
      </c>
      <c r="G11" s="16">
        <f t="shared" si="0"/>
        <v>16866.080000000002</v>
      </c>
      <c r="H11" s="16">
        <f t="shared" si="0"/>
        <v>18721.352222222224</v>
      </c>
      <c r="I11" s="7">
        <f t="shared" si="0"/>
        <v>450000</v>
      </c>
      <c r="J11" s="16">
        <f t="shared" si="0"/>
        <v>81799.876666666678</v>
      </c>
    </row>
    <row r="12" spans="2:39" x14ac:dyDescent="0.35">
      <c r="B12" s="23"/>
      <c r="C12" s="14" t="s">
        <v>49</v>
      </c>
      <c r="D12" s="13" t="s">
        <v>42</v>
      </c>
      <c r="E12" s="10"/>
      <c r="F12" s="10"/>
      <c r="G12" s="10"/>
      <c r="H12" s="10"/>
      <c r="J12" s="8" t="s">
        <v>42</v>
      </c>
    </row>
    <row r="13" spans="2:39" x14ac:dyDescent="0.35">
      <c r="B13" s="23"/>
      <c r="C13" s="13" t="s">
        <v>50</v>
      </c>
      <c r="D13" s="15">
        <f>(D8*0.0765)/9</f>
        <v>37.777777777777779</v>
      </c>
      <c r="E13" s="15">
        <f t="shared" ref="E13:H14" si="1">(E8*0.0765)/9</f>
        <v>75.177777777777777</v>
      </c>
      <c r="F13" s="15">
        <f t="shared" si="1"/>
        <v>83.447333333333319</v>
      </c>
      <c r="G13" s="15">
        <f t="shared" si="1"/>
        <v>71.680840000000003</v>
      </c>
      <c r="H13" s="15">
        <f t="shared" si="1"/>
        <v>79.565746944444456</v>
      </c>
      <c r="J13" s="15">
        <f>SUM(D13:H13)</f>
        <v>347.64947583333333</v>
      </c>
    </row>
    <row r="14" spans="2:39" x14ac:dyDescent="0.35">
      <c r="B14" s="23"/>
      <c r="C14" s="13" t="s">
        <v>50</v>
      </c>
      <c r="D14" s="15">
        <f>(D9*0.0765)/9</f>
        <v>37.777777777777779</v>
      </c>
      <c r="E14" s="15">
        <f t="shared" si="1"/>
        <v>75.177777777777777</v>
      </c>
      <c r="F14" s="15">
        <f t="shared" si="1"/>
        <v>83.447333333333319</v>
      </c>
      <c r="G14" s="15">
        <f t="shared" si="1"/>
        <v>71.680840000000003</v>
      </c>
      <c r="H14" s="15">
        <f t="shared" si="1"/>
        <v>79.565746944444456</v>
      </c>
      <c r="J14" s="15">
        <f t="shared" ref="J14:J15" si="2">SUM(D14:H14)</f>
        <v>347.64947583333333</v>
      </c>
    </row>
    <row r="15" spans="2:39" x14ac:dyDescent="0.3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35">
      <c r="B16" s="23"/>
      <c r="C16" s="9" t="s">
        <v>13</v>
      </c>
      <c r="D16" s="16">
        <f>SUM(D13:D15)</f>
        <v>75.555555555555557</v>
      </c>
      <c r="E16" s="16">
        <f t="shared" ref="E16:J16" si="3">SUM(E13:E15)</f>
        <v>150.35555555555555</v>
      </c>
      <c r="F16" s="16">
        <f t="shared" si="3"/>
        <v>166.89466666666664</v>
      </c>
      <c r="G16" s="16">
        <f t="shared" si="3"/>
        <v>143.36168000000001</v>
      </c>
      <c r="H16" s="16">
        <f t="shared" si="3"/>
        <v>159.13149388888891</v>
      </c>
      <c r="I16" s="7">
        <f t="shared" si="3"/>
        <v>0</v>
      </c>
      <c r="J16" s="16">
        <f t="shared" si="3"/>
        <v>695.29895166666665</v>
      </c>
    </row>
    <row r="17" spans="2:10" x14ac:dyDescent="0.35">
      <c r="B17" s="23"/>
      <c r="C17" s="14" t="s">
        <v>51</v>
      </c>
      <c r="D17" s="13" t="s">
        <v>42</v>
      </c>
      <c r="E17" s="10"/>
      <c r="F17" s="10"/>
      <c r="G17" s="10"/>
      <c r="H17" s="10"/>
      <c r="J17" s="8" t="s">
        <v>42</v>
      </c>
    </row>
    <row r="18" spans="2:10" x14ac:dyDescent="0.35">
      <c r="B18" s="23"/>
      <c r="C18" s="71" t="s">
        <v>52</v>
      </c>
      <c r="D18" s="15"/>
      <c r="E18" s="11"/>
      <c r="F18" s="11"/>
      <c r="G18" s="11"/>
      <c r="H18" s="11"/>
      <c r="J18" s="15">
        <f t="shared" ref="J18:J19" si="4">SUM(D18:H18)</f>
        <v>0</v>
      </c>
    </row>
    <row r="19" spans="2:10" x14ac:dyDescent="0.35">
      <c r="B19" s="23"/>
      <c r="C19" s="13" t="s">
        <v>53</v>
      </c>
      <c r="D19" s="15">
        <f>400/9</f>
        <v>44.444444444444443</v>
      </c>
      <c r="E19" s="15">
        <f t="shared" ref="E19:H19" si="5">400/9</f>
        <v>44.444444444444443</v>
      </c>
      <c r="F19" s="15">
        <f t="shared" si="5"/>
        <v>44.444444444444443</v>
      </c>
      <c r="G19" s="15">
        <f t="shared" si="5"/>
        <v>44.444444444444443</v>
      </c>
      <c r="H19" s="15">
        <f t="shared" si="5"/>
        <v>44.444444444444443</v>
      </c>
      <c r="J19" s="15">
        <f t="shared" si="4"/>
        <v>222.22222222222223</v>
      </c>
    </row>
    <row r="20" spans="2:10" x14ac:dyDescent="0.35">
      <c r="B20" s="23"/>
      <c r="C20" s="13" t="s">
        <v>54</v>
      </c>
      <c r="D20" s="15">
        <f>(25*2)/9</f>
        <v>5.5555555555555554</v>
      </c>
      <c r="E20" s="15">
        <f t="shared" ref="E20:H20" si="6">(25*2)/9</f>
        <v>5.5555555555555554</v>
      </c>
      <c r="F20" s="15">
        <f t="shared" si="6"/>
        <v>5.5555555555555554</v>
      </c>
      <c r="G20" s="15">
        <f t="shared" si="6"/>
        <v>5.5555555555555554</v>
      </c>
      <c r="H20" s="15">
        <f t="shared" si="6"/>
        <v>5.5555555555555554</v>
      </c>
      <c r="I20" s="32">
        <v>2000</v>
      </c>
      <c r="J20" s="15">
        <f>SUM(D20:H20)</f>
        <v>27.777777777777779</v>
      </c>
    </row>
    <row r="21" spans="2:10" x14ac:dyDescent="0.35">
      <c r="B21" s="23"/>
      <c r="C21" s="13" t="s">
        <v>55</v>
      </c>
      <c r="D21" s="15">
        <f>(250*3)/9</f>
        <v>83.333333333333329</v>
      </c>
      <c r="E21" s="15">
        <f t="shared" ref="E21:H21" si="7">(250*3)/9</f>
        <v>83.333333333333329</v>
      </c>
      <c r="F21" s="15">
        <f t="shared" si="7"/>
        <v>83.333333333333329</v>
      </c>
      <c r="G21" s="15">
        <f t="shared" si="7"/>
        <v>83.333333333333329</v>
      </c>
      <c r="H21" s="15">
        <f t="shared" si="7"/>
        <v>83.333333333333329</v>
      </c>
      <c r="I21" s="32">
        <v>250</v>
      </c>
      <c r="J21" s="15">
        <f t="shared" ref="J21:J26" si="8">SUM(D21:H21)</f>
        <v>416.66666666666663</v>
      </c>
    </row>
    <row r="22" spans="2:10" x14ac:dyDescent="0.35">
      <c r="B22" s="23"/>
      <c r="C22" s="13" t="s">
        <v>56</v>
      </c>
      <c r="D22" s="15">
        <f>((71*3)+35.5)/9</f>
        <v>27.611111111111111</v>
      </c>
      <c r="E22" s="15">
        <f t="shared" ref="E22:H22" si="9">((71*3)+35.5)/9</f>
        <v>27.611111111111111</v>
      </c>
      <c r="F22" s="15">
        <f t="shared" si="9"/>
        <v>27.611111111111111</v>
      </c>
      <c r="G22" s="15">
        <f t="shared" si="9"/>
        <v>27.611111111111111</v>
      </c>
      <c r="H22" s="15">
        <f t="shared" si="9"/>
        <v>27.611111111111111</v>
      </c>
      <c r="I22" s="32">
        <v>2250</v>
      </c>
      <c r="J22" s="15">
        <f t="shared" si="8"/>
        <v>138.05555555555554</v>
      </c>
    </row>
    <row r="23" spans="2:10" ht="29" x14ac:dyDescent="0.35">
      <c r="B23" s="23"/>
      <c r="C23" s="13" t="s">
        <v>57</v>
      </c>
      <c r="D23" s="15">
        <f>(45*2)/9</f>
        <v>10</v>
      </c>
      <c r="E23" s="15">
        <f t="shared" ref="E23:H23" si="10">(45*2)/9</f>
        <v>10</v>
      </c>
      <c r="F23" s="15">
        <f t="shared" si="10"/>
        <v>10</v>
      </c>
      <c r="G23" s="15">
        <f t="shared" si="10"/>
        <v>10</v>
      </c>
      <c r="H23" s="15">
        <f t="shared" si="10"/>
        <v>10</v>
      </c>
      <c r="I23" s="32">
        <v>1243</v>
      </c>
      <c r="J23" s="15">
        <f t="shared" si="8"/>
        <v>50</v>
      </c>
    </row>
    <row r="24" spans="2:10" x14ac:dyDescent="0.35">
      <c r="B24" s="23"/>
      <c r="C24" s="13" t="s">
        <v>58</v>
      </c>
      <c r="D24" s="15">
        <f>(25*4)/9</f>
        <v>11.111111111111111</v>
      </c>
      <c r="E24" s="15">
        <f t="shared" ref="E24:H24" si="11">(25*4)/9</f>
        <v>11.111111111111111</v>
      </c>
      <c r="F24" s="15">
        <f t="shared" si="11"/>
        <v>11.111111111111111</v>
      </c>
      <c r="G24" s="15">
        <f t="shared" si="11"/>
        <v>11.111111111111111</v>
      </c>
      <c r="H24" s="15">
        <f t="shared" si="11"/>
        <v>11.111111111111111</v>
      </c>
      <c r="I24" s="32">
        <v>225</v>
      </c>
      <c r="J24" s="15">
        <f t="shared" si="8"/>
        <v>55.555555555555557</v>
      </c>
    </row>
    <row r="25" spans="2:10" ht="29" x14ac:dyDescent="0.35">
      <c r="B25" s="23"/>
      <c r="C25" s="13" t="s">
        <v>60</v>
      </c>
      <c r="D25" s="15">
        <v>0</v>
      </c>
      <c r="E25" s="15">
        <f>(1560*0.655)/9</f>
        <v>113.53333333333335</v>
      </c>
      <c r="F25" s="15">
        <f t="shared" ref="F25:H25" si="12">(1560*0.655)/9</f>
        <v>113.53333333333335</v>
      </c>
      <c r="G25" s="15">
        <f t="shared" si="12"/>
        <v>113.53333333333335</v>
      </c>
      <c r="H25" s="15">
        <f t="shared" si="12"/>
        <v>113.53333333333335</v>
      </c>
      <c r="I25" s="32">
        <v>400</v>
      </c>
      <c r="J25" s="15">
        <f t="shared" si="8"/>
        <v>454.13333333333338</v>
      </c>
    </row>
    <row r="26" spans="2:10" x14ac:dyDescent="0.35">
      <c r="B26" s="23"/>
      <c r="C26" s="13"/>
      <c r="D26" s="15"/>
      <c r="E26" s="15"/>
      <c r="F26" s="15"/>
      <c r="G26" s="15"/>
      <c r="H26" s="15"/>
      <c r="I26" s="32">
        <v>1638</v>
      </c>
      <c r="J26" s="15">
        <f t="shared" si="8"/>
        <v>0</v>
      </c>
    </row>
    <row r="27" spans="2:10" x14ac:dyDescent="0.35">
      <c r="B27" s="23"/>
      <c r="C27" s="9" t="s">
        <v>14</v>
      </c>
      <c r="D27" s="16">
        <f>SUM(D20:D26)</f>
        <v>137.61111111111111</v>
      </c>
      <c r="E27" s="16">
        <f t="shared" ref="E27:H27" si="13">SUM(E20:E26)</f>
        <v>251.14444444444445</v>
      </c>
      <c r="F27" s="16">
        <f t="shared" si="13"/>
        <v>251.14444444444445</v>
      </c>
      <c r="G27" s="16">
        <f t="shared" si="13"/>
        <v>251.14444444444445</v>
      </c>
      <c r="H27" s="16">
        <f t="shared" si="13"/>
        <v>251.14444444444445</v>
      </c>
      <c r="J27" s="16">
        <f>SUM(D27:H27)</f>
        <v>1142.1888888888889</v>
      </c>
    </row>
    <row r="28" spans="2:10" x14ac:dyDescent="0.35">
      <c r="B28" s="23"/>
      <c r="C28" s="14" t="s">
        <v>61</v>
      </c>
      <c r="D28" s="15"/>
      <c r="E28" s="10"/>
      <c r="F28" s="10"/>
      <c r="G28" s="10"/>
      <c r="H28" s="10"/>
      <c r="J28" s="15" t="s">
        <v>20</v>
      </c>
    </row>
    <row r="29" spans="2:10" x14ac:dyDescent="0.35">
      <c r="B29" s="23"/>
      <c r="C29" s="13"/>
      <c r="D29" s="15"/>
      <c r="E29" s="10"/>
      <c r="F29" s="10"/>
      <c r="G29" s="10"/>
      <c r="H29" s="10"/>
      <c r="J29" s="15">
        <f>SUM(D29:H29)</f>
        <v>0</v>
      </c>
    </row>
    <row r="30" spans="2:10" x14ac:dyDescent="0.35">
      <c r="B30" s="23" t="s">
        <v>62</v>
      </c>
      <c r="C30" s="26" t="s">
        <v>62</v>
      </c>
      <c r="D30" s="13" t="s">
        <v>42</v>
      </c>
      <c r="E30" s="10"/>
      <c r="F30" s="10"/>
      <c r="G30" s="10"/>
      <c r="H30" s="10"/>
      <c r="J30" s="15">
        <f t="shared" ref="J30:J50" si="14">SUM(D30:H30)</f>
        <v>0</v>
      </c>
    </row>
    <row r="31" spans="2:10" x14ac:dyDescent="0.35">
      <c r="B31" s="23"/>
      <c r="C31" s="9" t="s">
        <v>15</v>
      </c>
      <c r="D31" s="12">
        <f>SUM(D29:D30)</f>
        <v>0</v>
      </c>
      <c r="E31" s="12">
        <f t="shared" ref="E31:H31" si="15">SUM(E29:E30)</f>
        <v>0</v>
      </c>
      <c r="F31" s="12">
        <f t="shared" si="15"/>
        <v>0</v>
      </c>
      <c r="G31" s="12">
        <f t="shared" si="15"/>
        <v>0</v>
      </c>
      <c r="H31" s="12">
        <f t="shared" si="15"/>
        <v>0</v>
      </c>
      <c r="J31" s="16">
        <f t="shared" si="14"/>
        <v>0</v>
      </c>
    </row>
    <row r="32" spans="2:10" x14ac:dyDescent="0.35">
      <c r="B32" s="23"/>
      <c r="C32" s="14" t="s">
        <v>63</v>
      </c>
      <c r="D32" s="13" t="s">
        <v>42</v>
      </c>
      <c r="E32" s="10"/>
      <c r="F32" s="10"/>
      <c r="G32" s="10"/>
      <c r="H32" s="10"/>
      <c r="J32" s="15"/>
    </row>
    <row r="33" spans="2:10" x14ac:dyDescent="0.35">
      <c r="B33" s="23"/>
      <c r="C33" s="13"/>
      <c r="D33" s="15"/>
      <c r="E33" s="15"/>
      <c r="F33" s="15"/>
      <c r="G33" s="15"/>
      <c r="H33" s="15"/>
      <c r="I33" s="32">
        <v>5000</v>
      </c>
      <c r="J33" s="15">
        <f t="shared" si="14"/>
        <v>0</v>
      </c>
    </row>
    <row r="34" spans="2:10" x14ac:dyDescent="0.35">
      <c r="B34" s="23"/>
      <c r="C34" s="13"/>
      <c r="D34" s="15"/>
      <c r="E34" s="11"/>
      <c r="F34" s="11"/>
      <c r="G34" s="11"/>
      <c r="H34" s="11"/>
      <c r="J34" s="15">
        <f t="shared" si="14"/>
        <v>0</v>
      </c>
    </row>
    <row r="35" spans="2:10" x14ac:dyDescent="0.35">
      <c r="B35" s="23"/>
      <c r="C35" s="9" t="s">
        <v>16</v>
      </c>
      <c r="D35" s="16">
        <f>SUM(D33:D34)</f>
        <v>0</v>
      </c>
      <c r="E35" s="16">
        <f t="shared" ref="E35:H35" si="16">SUM(E33:E34)</f>
        <v>0</v>
      </c>
      <c r="F35" s="16">
        <f t="shared" si="16"/>
        <v>0</v>
      </c>
      <c r="G35" s="16">
        <f t="shared" si="16"/>
        <v>0</v>
      </c>
      <c r="H35" s="16">
        <f t="shared" si="16"/>
        <v>0</v>
      </c>
      <c r="J35" s="16">
        <f t="shared" si="14"/>
        <v>0</v>
      </c>
    </row>
    <row r="36" spans="2:10" x14ac:dyDescent="0.35">
      <c r="B36" s="23"/>
      <c r="C36" s="14" t="s">
        <v>64</v>
      </c>
      <c r="D36" s="13" t="s">
        <v>42</v>
      </c>
      <c r="E36" s="10"/>
      <c r="F36" s="10"/>
      <c r="G36" s="10"/>
      <c r="H36" s="10"/>
      <c r="J36" s="15"/>
    </row>
    <row r="37" spans="2:10" ht="43.5" x14ac:dyDescent="0.35">
      <c r="B37" s="23"/>
      <c r="C37" s="13" t="s">
        <v>65</v>
      </c>
      <c r="D37" s="15">
        <v>0</v>
      </c>
      <c r="E37" s="15">
        <f>(41400*(100/4))+4000</f>
        <v>1039000</v>
      </c>
      <c r="F37" s="15">
        <f t="shared" ref="F37:H37" si="17">(41400*(100/4))+4000</f>
        <v>1039000</v>
      </c>
      <c r="G37" s="15">
        <f t="shared" si="17"/>
        <v>1039000</v>
      </c>
      <c r="H37" s="15">
        <f t="shared" si="17"/>
        <v>1039000</v>
      </c>
      <c r="I37" s="32">
        <v>5106000</v>
      </c>
      <c r="J37" s="15">
        <f t="shared" si="14"/>
        <v>4156000</v>
      </c>
    </row>
    <row r="38" spans="2:10" ht="43.5" x14ac:dyDescent="0.35">
      <c r="B38" s="23"/>
      <c r="C38" s="13" t="s">
        <v>71</v>
      </c>
      <c r="D38" s="15">
        <v>0</v>
      </c>
      <c r="E38" s="15">
        <f>(41660*(100/4))+4000</f>
        <v>1045500</v>
      </c>
      <c r="F38" s="15">
        <f t="shared" ref="F38:H38" si="18">(41660*(100/4))+4000</f>
        <v>1045500</v>
      </c>
      <c r="G38" s="15">
        <f t="shared" si="18"/>
        <v>1045500</v>
      </c>
      <c r="H38" s="15">
        <f t="shared" si="18"/>
        <v>1045500</v>
      </c>
      <c r="I38" s="32">
        <v>22500000</v>
      </c>
      <c r="J38" s="15">
        <f t="shared" si="14"/>
        <v>4182000</v>
      </c>
    </row>
    <row r="39" spans="2:10" ht="58" x14ac:dyDescent="0.35">
      <c r="B39" s="23"/>
      <c r="C39" s="13" t="s">
        <v>66</v>
      </c>
      <c r="D39" s="15">
        <v>0</v>
      </c>
      <c r="E39" s="15">
        <f>((1400*(50/4))+(350*(50/4)))+4000</f>
        <v>25875</v>
      </c>
      <c r="F39" s="15">
        <f t="shared" ref="F39:H39" si="19">((1400*(50/4))+(350*(50/4)))+4000</f>
        <v>25875</v>
      </c>
      <c r="G39" s="15">
        <f t="shared" si="19"/>
        <v>25875</v>
      </c>
      <c r="H39" s="15">
        <f t="shared" si="19"/>
        <v>25875</v>
      </c>
      <c r="I39" s="32">
        <v>75000000</v>
      </c>
      <c r="J39" s="15">
        <f t="shared" si="14"/>
        <v>103500</v>
      </c>
    </row>
    <row r="40" spans="2:10" x14ac:dyDescent="0.35">
      <c r="B40" s="23"/>
      <c r="C40" s="13"/>
      <c r="D40" s="15"/>
      <c r="E40" s="11"/>
      <c r="F40" s="11"/>
      <c r="G40" s="11"/>
      <c r="H40" s="11"/>
      <c r="J40" s="15">
        <f t="shared" si="14"/>
        <v>0</v>
      </c>
    </row>
    <row r="41" spans="2:10" x14ac:dyDescent="0.35">
      <c r="B41" s="23"/>
      <c r="C41" s="9" t="s">
        <v>75</v>
      </c>
      <c r="D41" s="16">
        <f>SUM(D37:D40)</f>
        <v>0</v>
      </c>
      <c r="E41" s="16">
        <f t="shared" ref="E41:H41" si="20">SUM(E37:E40)</f>
        <v>2110375</v>
      </c>
      <c r="F41" s="16">
        <f t="shared" si="20"/>
        <v>2110375</v>
      </c>
      <c r="G41" s="16">
        <f t="shared" si="20"/>
        <v>2110375</v>
      </c>
      <c r="H41" s="16">
        <f t="shared" si="20"/>
        <v>2110375</v>
      </c>
      <c r="J41" s="16">
        <f t="shared" si="14"/>
        <v>8441500</v>
      </c>
    </row>
    <row r="42" spans="2:10" x14ac:dyDescent="0.35">
      <c r="B42" s="23"/>
      <c r="C42" s="14" t="s">
        <v>76</v>
      </c>
      <c r="D42" s="13" t="s">
        <v>42</v>
      </c>
      <c r="E42" s="10"/>
      <c r="F42" s="10"/>
      <c r="G42" s="10"/>
      <c r="H42" s="10"/>
      <c r="J42" s="15"/>
    </row>
    <row r="43" spans="2:10" x14ac:dyDescent="0.35">
      <c r="B43" s="23"/>
      <c r="C43" s="13"/>
      <c r="D43" s="15"/>
      <c r="E43" s="15"/>
      <c r="F43" s="15"/>
      <c r="G43" s="15"/>
      <c r="H43" s="15"/>
      <c r="I43" s="32">
        <v>375000</v>
      </c>
      <c r="J43" s="15">
        <f t="shared" si="14"/>
        <v>0</v>
      </c>
    </row>
    <row r="44" spans="2:10" x14ac:dyDescent="0.35">
      <c r="B44" s="23"/>
      <c r="C44" s="13"/>
      <c r="D44" s="15"/>
      <c r="E44" s="15"/>
      <c r="F44" s="15"/>
      <c r="G44" s="15"/>
      <c r="H44" s="15"/>
      <c r="I44" s="32">
        <v>781250</v>
      </c>
      <c r="J44" s="15">
        <f t="shared" si="14"/>
        <v>0</v>
      </c>
    </row>
    <row r="45" spans="2:10" x14ac:dyDescent="0.35">
      <c r="B45" s="23"/>
      <c r="C45" s="13"/>
      <c r="D45" s="15"/>
      <c r="E45" s="15"/>
      <c r="F45" s="15"/>
      <c r="G45" s="15"/>
      <c r="H45" s="15"/>
      <c r="I45" s="32">
        <v>2083335</v>
      </c>
      <c r="J45" s="15">
        <f t="shared" si="14"/>
        <v>0</v>
      </c>
    </row>
    <row r="46" spans="2:10" x14ac:dyDescent="0.35">
      <c r="B46" s="23"/>
      <c r="C46" s="13"/>
      <c r="D46" s="15"/>
      <c r="E46" s="11"/>
      <c r="F46" s="11"/>
      <c r="G46" s="11"/>
      <c r="H46" s="11"/>
      <c r="J46" s="15">
        <f t="shared" si="14"/>
        <v>0</v>
      </c>
    </row>
    <row r="47" spans="2:10" x14ac:dyDescent="0.35">
      <c r="B47" s="23"/>
      <c r="C47" s="13"/>
      <c r="D47" s="15"/>
      <c r="E47" s="11"/>
      <c r="F47" s="11"/>
      <c r="G47" s="11"/>
      <c r="H47" s="11"/>
      <c r="J47" s="15">
        <f t="shared" si="14"/>
        <v>0</v>
      </c>
    </row>
    <row r="48" spans="2:10" x14ac:dyDescent="0.35">
      <c r="B48" s="23"/>
      <c r="C48" s="10"/>
      <c r="D48" s="15"/>
      <c r="E48" s="11"/>
      <c r="F48" s="11"/>
      <c r="G48" s="11"/>
      <c r="H48" s="11"/>
      <c r="J48" s="15">
        <f t="shared" si="14"/>
        <v>0</v>
      </c>
    </row>
    <row r="49" spans="2:10" x14ac:dyDescent="0.35">
      <c r="B49" s="24"/>
      <c r="C49" s="9" t="s">
        <v>18</v>
      </c>
      <c r="D49" s="16">
        <f>SUM(D43:D48)</f>
        <v>0</v>
      </c>
      <c r="E49" s="16">
        <f t="shared" ref="E49:H49" si="21">SUM(E43:E48)</f>
        <v>0</v>
      </c>
      <c r="F49" s="16">
        <f t="shared" si="21"/>
        <v>0</v>
      </c>
      <c r="G49" s="16">
        <f t="shared" si="21"/>
        <v>0</v>
      </c>
      <c r="H49" s="16">
        <f t="shared" si="21"/>
        <v>0</v>
      </c>
      <c r="J49" s="16">
        <f t="shared" si="14"/>
        <v>0</v>
      </c>
    </row>
    <row r="50" spans="2:10" x14ac:dyDescent="0.35">
      <c r="B50" s="24"/>
      <c r="C50" s="9" t="s">
        <v>19</v>
      </c>
      <c r="D50" s="16">
        <f>SUM(D49,D41,D35,D31,D27,D16,D11)</f>
        <v>9102.0555555555547</v>
      </c>
      <c r="E50" s="16">
        <f t="shared" ref="E50:H50" si="22">SUM(E49,E41,E35,E31,E27,E16,E11)</f>
        <v>2128465.388888889</v>
      </c>
      <c r="F50" s="16">
        <f t="shared" si="22"/>
        <v>2130427.7057777774</v>
      </c>
      <c r="G50" s="16">
        <f t="shared" si="22"/>
        <v>2127635.5861244444</v>
      </c>
      <c r="H50" s="16">
        <f t="shared" si="22"/>
        <v>2129506.6281605554</v>
      </c>
      <c r="J50" s="16">
        <f t="shared" si="14"/>
        <v>8525137.3645072207</v>
      </c>
    </row>
    <row r="51" spans="2:10" x14ac:dyDescent="0.35">
      <c r="B51" s="6"/>
      <c r="D51"/>
      <c r="E51"/>
      <c r="H51"/>
      <c r="I51"/>
      <c r="J51" t="s">
        <v>20</v>
      </c>
    </row>
    <row r="52" spans="2:10" ht="29" x14ac:dyDescent="0.35">
      <c r="B52" s="67" t="s">
        <v>68</v>
      </c>
      <c r="C52" s="17" t="s">
        <v>68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35">
      <c r="B53" s="23"/>
      <c r="C53" s="13"/>
      <c r="D53" s="13"/>
      <c r="E53" s="10"/>
      <c r="F53" s="10"/>
      <c r="G53" s="10"/>
      <c r="H53" s="10"/>
      <c r="J53" s="15">
        <f>SUM(D53:H53)</f>
        <v>0</v>
      </c>
    </row>
    <row r="54" spans="2:10" x14ac:dyDescent="0.35">
      <c r="B54" s="23"/>
      <c r="C54" s="13"/>
      <c r="D54" s="13"/>
      <c r="E54" s="10"/>
      <c r="F54" s="10"/>
      <c r="G54" s="10"/>
      <c r="H54" s="10"/>
      <c r="J54" s="15">
        <f t="shared" ref="J54:J55" si="23">SUM(D54:H54)</f>
        <v>0</v>
      </c>
    </row>
    <row r="55" spans="2:10" x14ac:dyDescent="0.35">
      <c r="B55" s="24"/>
      <c r="C55" s="9" t="s">
        <v>21</v>
      </c>
      <c r="D55" s="16">
        <f>SUM(D53:D54)</f>
        <v>0</v>
      </c>
      <c r="E55" s="16">
        <f t="shared" ref="E55:H55" si="24">SUM(E53:E54)</f>
        <v>0</v>
      </c>
      <c r="F55" s="16">
        <f t="shared" si="24"/>
        <v>0</v>
      </c>
      <c r="G55" s="16">
        <f t="shared" si="24"/>
        <v>0</v>
      </c>
      <c r="H55" s="16">
        <f t="shared" si="24"/>
        <v>0</v>
      </c>
      <c r="J55" s="16">
        <f t="shared" si="23"/>
        <v>0</v>
      </c>
    </row>
    <row r="56" spans="2:10" ht="15" thickBot="1" x14ac:dyDescent="0.4">
      <c r="B56" s="6"/>
      <c r="D56"/>
      <c r="E56"/>
      <c r="H56"/>
      <c r="I56"/>
      <c r="J56" t="s">
        <v>20</v>
      </c>
    </row>
    <row r="57" spans="2:10" s="1" customFormat="1" ht="29.5" thickBot="1" x14ac:dyDescent="0.4">
      <c r="B57" s="19" t="s">
        <v>22</v>
      </c>
      <c r="C57" s="19"/>
      <c r="D57" s="20">
        <f>SUM(D55,D50)</f>
        <v>9102.0555555555547</v>
      </c>
      <c r="E57" s="20">
        <f t="shared" ref="E57:J57" si="25">SUM(E55,E50)</f>
        <v>2128465.388888889</v>
      </c>
      <c r="F57" s="20">
        <f t="shared" si="25"/>
        <v>2130427.7057777774</v>
      </c>
      <c r="G57" s="20">
        <f t="shared" si="25"/>
        <v>2127635.5861244444</v>
      </c>
      <c r="H57" s="20">
        <f t="shared" si="25"/>
        <v>2129506.6281605554</v>
      </c>
      <c r="I57" s="7">
        <f>SUM(I55,I50)</f>
        <v>0</v>
      </c>
      <c r="J57" s="20">
        <f t="shared" si="25"/>
        <v>8525137.3645072207</v>
      </c>
    </row>
    <row r="58" spans="2:10" x14ac:dyDescent="0.35">
      <c r="B58" s="6"/>
    </row>
    <row r="59" spans="2:10" x14ac:dyDescent="0.35">
      <c r="B59" s="6"/>
    </row>
    <row r="60" spans="2:10" x14ac:dyDescent="0.35">
      <c r="B60" s="6"/>
    </row>
    <row r="61" spans="2:10" x14ac:dyDescent="0.35">
      <c r="B61" s="6"/>
    </row>
    <row r="62" spans="2:10" x14ac:dyDescent="0.35">
      <c r="B62" s="6"/>
    </row>
    <row r="63" spans="2:10" x14ac:dyDescent="0.35">
      <c r="B63" s="6"/>
    </row>
    <row r="64" spans="2:10" x14ac:dyDescent="0.35">
      <c r="B64" s="6"/>
    </row>
    <row r="65" spans="2:2" x14ac:dyDescent="0.35">
      <c r="B65" s="6"/>
    </row>
    <row r="66" spans="2:2" x14ac:dyDescent="0.35">
      <c r="B66" s="6"/>
    </row>
    <row r="67" spans="2:2" x14ac:dyDescent="0.35">
      <c r="B67" s="6"/>
    </row>
    <row r="68" spans="2:2" x14ac:dyDescent="0.35">
      <c r="B68" s="6"/>
    </row>
    <row r="69" spans="2:2" x14ac:dyDescent="0.35">
      <c r="B69" s="6"/>
    </row>
    <row r="70" spans="2:2" x14ac:dyDescent="0.35">
      <c r="B70" s="6"/>
    </row>
    <row r="71" spans="2:2" x14ac:dyDescent="0.35">
      <c r="B71" s="6"/>
    </row>
    <row r="72" spans="2:2" x14ac:dyDescent="0.35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33" activePane="bottomRight" state="frozen"/>
      <selection pane="topRight" activeCell="R20" sqref="R20:W20"/>
      <selection pane="bottomLeft" activeCell="R20" sqref="R20:W20"/>
      <selection pane="bottomRight" activeCell="C37" sqref="C37"/>
    </sheetView>
  </sheetViews>
  <sheetFormatPr defaultColWidth="9.1796875" defaultRowHeight="14.5" x14ac:dyDescent="0.35"/>
  <cols>
    <col min="1" max="1" width="3.1796875" customWidth="1"/>
    <col min="2" max="2" width="11.1796875" customWidth="1"/>
    <col min="3" max="3" width="46.453125" customWidth="1"/>
    <col min="4" max="4" width="13.26953125" style="6" customWidth="1"/>
    <col min="5" max="5" width="13.1796875" style="2" customWidth="1"/>
    <col min="6" max="7" width="13.1796875" customWidth="1"/>
    <col min="8" max="8" width="12.81640625" style="2" customWidth="1"/>
    <col min="9" max="9" width="0.81640625" style="7" customWidth="1"/>
    <col min="10" max="10" width="14.54296875" customWidth="1"/>
    <col min="11" max="11" width="10.1796875" customWidth="1"/>
  </cols>
  <sheetData>
    <row r="2" spans="2:39" ht="23.5" x14ac:dyDescent="0.55000000000000004">
      <c r="B2" s="27" t="s">
        <v>38</v>
      </c>
    </row>
    <row r="3" spans="2:39" x14ac:dyDescent="0.35">
      <c r="B3" s="61" t="s">
        <v>39</v>
      </c>
    </row>
    <row r="4" spans="2:39" x14ac:dyDescent="0.35">
      <c r="B4" s="68" t="s">
        <v>77</v>
      </c>
    </row>
    <row r="5" spans="2:39" ht="18.5" x14ac:dyDescent="0.45">
      <c r="B5" s="33" t="s">
        <v>2</v>
      </c>
      <c r="C5" s="34"/>
      <c r="D5" s="34"/>
      <c r="E5" s="34"/>
      <c r="F5" s="34"/>
      <c r="G5" s="34"/>
      <c r="H5" s="34"/>
      <c r="I5" s="34"/>
      <c r="J5" s="35"/>
    </row>
    <row r="6" spans="2:39" x14ac:dyDescent="0.35">
      <c r="B6" s="36" t="s">
        <v>3</v>
      </c>
      <c r="C6" s="36" t="s">
        <v>4</v>
      </c>
      <c r="D6" s="36" t="s">
        <v>5</v>
      </c>
      <c r="E6" s="37" t="s">
        <v>6</v>
      </c>
      <c r="F6" s="37" t="s">
        <v>7</v>
      </c>
      <c r="G6" s="37" t="s">
        <v>8</v>
      </c>
      <c r="H6" s="38" t="s">
        <v>9</v>
      </c>
      <c r="I6" s="39"/>
      <c r="J6" s="40" t="s">
        <v>10</v>
      </c>
    </row>
    <row r="7" spans="2:39" s="5" customFormat="1" x14ac:dyDescent="0.35">
      <c r="B7" s="22" t="s">
        <v>11</v>
      </c>
      <c r="C7" s="25" t="s">
        <v>41</v>
      </c>
      <c r="D7" s="10" t="s">
        <v>42</v>
      </c>
      <c r="E7" s="10" t="s">
        <v>42</v>
      </c>
      <c r="F7" s="10" t="s">
        <v>42</v>
      </c>
      <c r="G7" s="10"/>
      <c r="H7" s="10" t="s">
        <v>42</v>
      </c>
      <c r="I7" s="7"/>
      <c r="J7" s="8" t="s">
        <v>42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9" x14ac:dyDescent="0.35">
      <c r="B8" s="23"/>
      <c r="C8" s="13" t="s">
        <v>44</v>
      </c>
      <c r="D8" s="15">
        <f>(80000/9)/2</f>
        <v>4444.4444444444443</v>
      </c>
      <c r="E8" s="15">
        <f>((80000*0.11)+(80000)/9)/2</f>
        <v>8844.4444444444453</v>
      </c>
      <c r="F8" s="15">
        <f>((88800*0.11)+(88800)/9)/2</f>
        <v>9817.3333333333321</v>
      </c>
      <c r="G8" s="15">
        <f>((98568*0.06)+(98568)/9)/2</f>
        <v>8433.0400000000009</v>
      </c>
      <c r="H8" s="15">
        <f>((109410.5*0.06)+(109410.5)/9)/2</f>
        <v>9360.6761111111118</v>
      </c>
      <c r="I8" s="32">
        <v>450000</v>
      </c>
      <c r="J8" s="15">
        <f>SUM(D8:H8)</f>
        <v>40899.938333333339</v>
      </c>
    </row>
    <row r="9" spans="2:39" ht="29" x14ac:dyDescent="0.35">
      <c r="B9" s="23"/>
      <c r="C9" s="13" t="s">
        <v>45</v>
      </c>
      <c r="D9" s="15">
        <f>(80000/9)/2</f>
        <v>4444.4444444444443</v>
      </c>
      <c r="E9" s="15">
        <f>((80000*0.11)+(80000)/9)/2</f>
        <v>8844.4444444444453</v>
      </c>
      <c r="F9" s="15">
        <f>((88800*0.11)+(88800)/9)/2</f>
        <v>9817.3333333333321</v>
      </c>
      <c r="G9" s="15">
        <f>((98568*0.06)+(98568)/9)/2</f>
        <v>8433.0400000000009</v>
      </c>
      <c r="H9" s="15">
        <f>((109410.5*0.06)+(109410.5)/9)/2</f>
        <v>9360.6761111111118</v>
      </c>
      <c r="J9" s="15">
        <f>SUM(D9:H9)</f>
        <v>40899.938333333339</v>
      </c>
    </row>
    <row r="10" spans="2:39" x14ac:dyDescent="0.35">
      <c r="B10" s="23"/>
      <c r="C10" s="10"/>
      <c r="D10" s="15"/>
      <c r="E10" s="11"/>
      <c r="F10" s="11"/>
      <c r="G10" s="11"/>
      <c r="H10" s="11"/>
      <c r="J10" s="15">
        <f>SUM(D10:H10)</f>
        <v>0</v>
      </c>
    </row>
    <row r="11" spans="2:39" x14ac:dyDescent="0.35">
      <c r="B11" s="23"/>
      <c r="C11" s="9" t="s">
        <v>12</v>
      </c>
      <c r="D11" s="16">
        <f>SUM(D8:D10)</f>
        <v>8888.8888888888887</v>
      </c>
      <c r="E11" s="16">
        <f t="shared" ref="E11:J11" si="0">SUM(E8:E10)</f>
        <v>17688.888888888891</v>
      </c>
      <c r="F11" s="16">
        <f t="shared" si="0"/>
        <v>19634.666666666664</v>
      </c>
      <c r="G11" s="16">
        <f t="shared" si="0"/>
        <v>16866.080000000002</v>
      </c>
      <c r="H11" s="16">
        <f t="shared" si="0"/>
        <v>18721.352222222224</v>
      </c>
      <c r="I11" s="7">
        <f t="shared" si="0"/>
        <v>450000</v>
      </c>
      <c r="J11" s="16">
        <f t="shared" si="0"/>
        <v>81799.876666666678</v>
      </c>
    </row>
    <row r="12" spans="2:39" x14ac:dyDescent="0.35">
      <c r="B12" s="23"/>
      <c r="C12" s="14" t="s">
        <v>49</v>
      </c>
      <c r="D12" s="13" t="s">
        <v>42</v>
      </c>
      <c r="E12" s="10"/>
      <c r="F12" s="10"/>
      <c r="G12" s="10"/>
      <c r="H12" s="10"/>
      <c r="J12" s="8" t="s">
        <v>42</v>
      </c>
    </row>
    <row r="13" spans="2:39" x14ac:dyDescent="0.35">
      <c r="B13" s="23"/>
      <c r="C13" s="13" t="s">
        <v>50</v>
      </c>
      <c r="D13" s="15">
        <f>(D8*0.0765)/9</f>
        <v>37.777777777777779</v>
      </c>
      <c r="E13" s="15">
        <f t="shared" ref="E13:H14" si="1">(E8*0.0765)/9</f>
        <v>75.177777777777777</v>
      </c>
      <c r="F13" s="15">
        <f t="shared" si="1"/>
        <v>83.447333333333319</v>
      </c>
      <c r="G13" s="15">
        <f t="shared" si="1"/>
        <v>71.680840000000003</v>
      </c>
      <c r="H13" s="15">
        <f t="shared" si="1"/>
        <v>79.565746944444456</v>
      </c>
      <c r="J13" s="15">
        <f>SUM(D13:H13)</f>
        <v>347.64947583333333</v>
      </c>
    </row>
    <row r="14" spans="2:39" x14ac:dyDescent="0.35">
      <c r="B14" s="23"/>
      <c r="C14" s="13" t="s">
        <v>50</v>
      </c>
      <c r="D14" s="15">
        <f>(D9*0.0765)/9</f>
        <v>37.777777777777779</v>
      </c>
      <c r="E14" s="15">
        <f t="shared" si="1"/>
        <v>75.177777777777777</v>
      </c>
      <c r="F14" s="15">
        <f t="shared" si="1"/>
        <v>83.447333333333319</v>
      </c>
      <c r="G14" s="15">
        <f t="shared" si="1"/>
        <v>71.680840000000003</v>
      </c>
      <c r="H14" s="15">
        <f t="shared" si="1"/>
        <v>79.565746944444456</v>
      </c>
      <c r="J14" s="15">
        <f t="shared" ref="J14:J15" si="2">SUM(D14:H14)</f>
        <v>347.64947583333333</v>
      </c>
    </row>
    <row r="15" spans="2:39" x14ac:dyDescent="0.3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35">
      <c r="B16" s="23"/>
      <c r="C16" s="9" t="s">
        <v>13</v>
      </c>
      <c r="D16" s="16">
        <f>SUM(D13:D15)</f>
        <v>75.555555555555557</v>
      </c>
      <c r="E16" s="16">
        <f t="shared" ref="E16:J16" si="3">SUM(E13:E15)</f>
        <v>150.35555555555555</v>
      </c>
      <c r="F16" s="16">
        <f t="shared" si="3"/>
        <v>166.89466666666664</v>
      </c>
      <c r="G16" s="16">
        <f t="shared" si="3"/>
        <v>143.36168000000001</v>
      </c>
      <c r="H16" s="16">
        <f t="shared" si="3"/>
        <v>159.13149388888891</v>
      </c>
      <c r="I16" s="7">
        <f t="shared" si="3"/>
        <v>0</v>
      </c>
      <c r="J16" s="16">
        <f t="shared" si="3"/>
        <v>695.29895166666665</v>
      </c>
    </row>
    <row r="17" spans="2:10" x14ac:dyDescent="0.35">
      <c r="B17" s="23"/>
      <c r="C17" s="14" t="s">
        <v>51</v>
      </c>
      <c r="D17" s="13" t="s">
        <v>42</v>
      </c>
      <c r="E17" s="10"/>
      <c r="F17" s="10"/>
      <c r="G17" s="10"/>
      <c r="H17" s="10"/>
      <c r="J17" s="8" t="s">
        <v>42</v>
      </c>
    </row>
    <row r="18" spans="2:10" x14ac:dyDescent="0.35">
      <c r="B18" s="23"/>
      <c r="C18" s="71" t="s">
        <v>52</v>
      </c>
      <c r="D18" s="15"/>
      <c r="E18" s="11"/>
      <c r="F18" s="11"/>
      <c r="G18" s="11"/>
      <c r="H18" s="11"/>
      <c r="J18" s="15">
        <f t="shared" ref="J18:J19" si="4">SUM(D18:H18)</f>
        <v>0</v>
      </c>
    </row>
    <row r="19" spans="2:10" x14ac:dyDescent="0.35">
      <c r="B19" s="23"/>
      <c r="C19" s="13" t="s">
        <v>53</v>
      </c>
      <c r="D19" s="15">
        <f>400/9</f>
        <v>44.444444444444443</v>
      </c>
      <c r="E19" s="15">
        <f t="shared" ref="E19:H19" si="5">400/9</f>
        <v>44.444444444444443</v>
      </c>
      <c r="F19" s="15">
        <f t="shared" si="5"/>
        <v>44.444444444444443</v>
      </c>
      <c r="G19" s="15">
        <f t="shared" si="5"/>
        <v>44.444444444444443</v>
      </c>
      <c r="H19" s="15">
        <f t="shared" si="5"/>
        <v>44.444444444444443</v>
      </c>
      <c r="J19" s="15">
        <f t="shared" si="4"/>
        <v>222.22222222222223</v>
      </c>
    </row>
    <row r="20" spans="2:10" x14ac:dyDescent="0.35">
      <c r="B20" s="23"/>
      <c r="C20" s="13" t="s">
        <v>54</v>
      </c>
      <c r="D20" s="15">
        <f>(25*2)/9</f>
        <v>5.5555555555555554</v>
      </c>
      <c r="E20" s="15">
        <f t="shared" ref="E20:H20" si="6">(25*2)/9</f>
        <v>5.5555555555555554</v>
      </c>
      <c r="F20" s="15">
        <f t="shared" si="6"/>
        <v>5.5555555555555554</v>
      </c>
      <c r="G20" s="15">
        <f t="shared" si="6"/>
        <v>5.5555555555555554</v>
      </c>
      <c r="H20" s="15">
        <f t="shared" si="6"/>
        <v>5.5555555555555554</v>
      </c>
      <c r="I20" s="32">
        <v>2000</v>
      </c>
      <c r="J20" s="15">
        <f>SUM(D20:H20)</f>
        <v>27.777777777777779</v>
      </c>
    </row>
    <row r="21" spans="2:10" x14ac:dyDescent="0.35">
      <c r="B21" s="23"/>
      <c r="C21" s="13" t="s">
        <v>55</v>
      </c>
      <c r="D21" s="15">
        <f>(250*3)/9</f>
        <v>83.333333333333329</v>
      </c>
      <c r="E21" s="15">
        <f t="shared" ref="E21:H21" si="7">(250*3)/9</f>
        <v>83.333333333333329</v>
      </c>
      <c r="F21" s="15">
        <f t="shared" si="7"/>
        <v>83.333333333333329</v>
      </c>
      <c r="G21" s="15">
        <f t="shared" si="7"/>
        <v>83.333333333333329</v>
      </c>
      <c r="H21" s="15">
        <f t="shared" si="7"/>
        <v>83.333333333333329</v>
      </c>
      <c r="I21" s="32">
        <v>250</v>
      </c>
      <c r="J21" s="15">
        <f t="shared" ref="J21:J26" si="8">SUM(D21:H21)</f>
        <v>416.66666666666663</v>
      </c>
    </row>
    <row r="22" spans="2:10" x14ac:dyDescent="0.35">
      <c r="B22" s="23"/>
      <c r="C22" s="13" t="s">
        <v>56</v>
      </c>
      <c r="D22" s="15">
        <f>((71*3)+35.5)/9</f>
        <v>27.611111111111111</v>
      </c>
      <c r="E22" s="15">
        <f t="shared" ref="E22:H22" si="9">((71*3)+35.5)/9</f>
        <v>27.611111111111111</v>
      </c>
      <c r="F22" s="15">
        <f t="shared" si="9"/>
        <v>27.611111111111111</v>
      </c>
      <c r="G22" s="15">
        <f t="shared" si="9"/>
        <v>27.611111111111111</v>
      </c>
      <c r="H22" s="15">
        <f t="shared" si="9"/>
        <v>27.611111111111111</v>
      </c>
      <c r="I22" s="32">
        <v>2250</v>
      </c>
      <c r="J22" s="15">
        <f t="shared" si="8"/>
        <v>138.05555555555554</v>
      </c>
    </row>
    <row r="23" spans="2:10" ht="29" x14ac:dyDescent="0.35">
      <c r="B23" s="23"/>
      <c r="C23" s="13" t="s">
        <v>57</v>
      </c>
      <c r="D23" s="15">
        <f>(45*2)/9</f>
        <v>10</v>
      </c>
      <c r="E23" s="15">
        <f t="shared" ref="E23:H23" si="10">(45*2)/9</f>
        <v>10</v>
      </c>
      <c r="F23" s="15">
        <f t="shared" si="10"/>
        <v>10</v>
      </c>
      <c r="G23" s="15">
        <f t="shared" si="10"/>
        <v>10</v>
      </c>
      <c r="H23" s="15">
        <f t="shared" si="10"/>
        <v>10</v>
      </c>
      <c r="I23" s="32">
        <v>1243</v>
      </c>
      <c r="J23" s="15">
        <f t="shared" si="8"/>
        <v>50</v>
      </c>
    </row>
    <row r="24" spans="2:10" x14ac:dyDescent="0.35">
      <c r="B24" s="23"/>
      <c r="C24" s="13" t="s">
        <v>58</v>
      </c>
      <c r="D24" s="15">
        <f>(25*4)/9</f>
        <v>11.111111111111111</v>
      </c>
      <c r="E24" s="15">
        <f t="shared" ref="E24:H24" si="11">(25*4)/9</f>
        <v>11.111111111111111</v>
      </c>
      <c r="F24" s="15">
        <f t="shared" si="11"/>
        <v>11.111111111111111</v>
      </c>
      <c r="G24" s="15">
        <f t="shared" si="11"/>
        <v>11.111111111111111</v>
      </c>
      <c r="H24" s="15">
        <f t="shared" si="11"/>
        <v>11.111111111111111</v>
      </c>
      <c r="I24" s="32">
        <v>225</v>
      </c>
      <c r="J24" s="15">
        <f t="shared" si="8"/>
        <v>55.555555555555557</v>
      </c>
    </row>
    <row r="25" spans="2:10" ht="29" x14ac:dyDescent="0.35">
      <c r="B25" s="23"/>
      <c r="C25" s="13" t="s">
        <v>60</v>
      </c>
      <c r="D25" s="15">
        <v>0</v>
      </c>
      <c r="E25" s="15">
        <f>(1560*0.655)/9</f>
        <v>113.53333333333335</v>
      </c>
      <c r="F25" s="15">
        <f t="shared" ref="F25:H25" si="12">(1560*0.655)/9</f>
        <v>113.53333333333335</v>
      </c>
      <c r="G25" s="15">
        <f t="shared" si="12"/>
        <v>113.53333333333335</v>
      </c>
      <c r="H25" s="15">
        <f t="shared" si="12"/>
        <v>113.53333333333335</v>
      </c>
      <c r="I25" s="32">
        <v>400</v>
      </c>
      <c r="J25" s="15">
        <f t="shared" si="8"/>
        <v>454.13333333333338</v>
      </c>
    </row>
    <row r="26" spans="2:10" x14ac:dyDescent="0.35">
      <c r="B26" s="23"/>
      <c r="C26" s="13"/>
      <c r="D26" s="15"/>
      <c r="E26" s="15"/>
      <c r="F26" s="15"/>
      <c r="G26" s="15"/>
      <c r="H26" s="15"/>
      <c r="I26" s="32">
        <v>1638</v>
      </c>
      <c r="J26" s="15">
        <f t="shared" si="8"/>
        <v>0</v>
      </c>
    </row>
    <row r="27" spans="2:10" x14ac:dyDescent="0.35">
      <c r="B27" s="23"/>
      <c r="C27" s="9" t="s">
        <v>14</v>
      </c>
      <c r="D27" s="16">
        <f>SUM(D20:D26)</f>
        <v>137.61111111111111</v>
      </c>
      <c r="E27" s="16">
        <f t="shared" ref="E27:H27" si="13">SUM(E20:E26)</f>
        <v>251.14444444444445</v>
      </c>
      <c r="F27" s="16">
        <f t="shared" si="13"/>
        <v>251.14444444444445</v>
      </c>
      <c r="G27" s="16">
        <f t="shared" si="13"/>
        <v>251.14444444444445</v>
      </c>
      <c r="H27" s="16">
        <f t="shared" si="13"/>
        <v>251.14444444444445</v>
      </c>
      <c r="J27" s="16">
        <f>SUM(D27:H27)</f>
        <v>1142.1888888888889</v>
      </c>
    </row>
    <row r="28" spans="2:10" x14ac:dyDescent="0.35">
      <c r="B28" s="23"/>
      <c r="C28" s="14" t="s">
        <v>61</v>
      </c>
      <c r="D28" s="15"/>
      <c r="E28" s="10"/>
      <c r="F28" s="10"/>
      <c r="G28" s="10"/>
      <c r="H28" s="10"/>
      <c r="J28" s="15" t="s">
        <v>20</v>
      </c>
    </row>
    <row r="29" spans="2:10" x14ac:dyDescent="0.35">
      <c r="B29" s="23"/>
      <c r="C29" s="13"/>
      <c r="D29" s="15"/>
      <c r="E29" s="10"/>
      <c r="F29" s="10"/>
      <c r="G29" s="10"/>
      <c r="H29" s="10"/>
      <c r="J29" s="15">
        <f>SUM(D29:H29)</f>
        <v>0</v>
      </c>
    </row>
    <row r="30" spans="2:10" x14ac:dyDescent="0.35">
      <c r="B30" s="23" t="s">
        <v>62</v>
      </c>
      <c r="C30" s="26" t="s">
        <v>62</v>
      </c>
      <c r="D30" s="13" t="s">
        <v>42</v>
      </c>
      <c r="E30" s="10"/>
      <c r="F30" s="10"/>
      <c r="G30" s="10"/>
      <c r="H30" s="10"/>
      <c r="J30" s="15">
        <f t="shared" ref="J30:J50" si="14">SUM(D30:H30)</f>
        <v>0</v>
      </c>
    </row>
    <row r="31" spans="2:10" x14ac:dyDescent="0.35">
      <c r="B31" s="23"/>
      <c r="C31" s="9" t="s">
        <v>15</v>
      </c>
      <c r="D31" s="12">
        <f>SUM(D29:D30)</f>
        <v>0</v>
      </c>
      <c r="E31" s="12">
        <f t="shared" ref="E31:H31" si="15">SUM(E29:E30)</f>
        <v>0</v>
      </c>
      <c r="F31" s="12">
        <f t="shared" si="15"/>
        <v>0</v>
      </c>
      <c r="G31" s="12">
        <f t="shared" si="15"/>
        <v>0</v>
      </c>
      <c r="H31" s="12">
        <f t="shared" si="15"/>
        <v>0</v>
      </c>
      <c r="J31" s="16">
        <f t="shared" si="14"/>
        <v>0</v>
      </c>
    </row>
    <row r="32" spans="2:10" x14ac:dyDescent="0.35">
      <c r="B32" s="23"/>
      <c r="C32" s="14" t="s">
        <v>63</v>
      </c>
      <c r="D32" s="13" t="s">
        <v>42</v>
      </c>
      <c r="E32" s="10"/>
      <c r="F32" s="10"/>
      <c r="G32" s="10"/>
      <c r="H32" s="10"/>
      <c r="J32" s="15"/>
    </row>
    <row r="33" spans="2:10" x14ac:dyDescent="0.35">
      <c r="B33" s="23"/>
      <c r="C33" s="13"/>
      <c r="D33" s="15"/>
      <c r="E33" s="15"/>
      <c r="F33" s="15"/>
      <c r="G33" s="15"/>
      <c r="H33" s="15"/>
      <c r="I33" s="32">
        <v>5000</v>
      </c>
      <c r="J33" s="15">
        <f t="shared" si="14"/>
        <v>0</v>
      </c>
    </row>
    <row r="34" spans="2:10" x14ac:dyDescent="0.35">
      <c r="B34" s="23"/>
      <c r="C34" s="13"/>
      <c r="D34" s="15"/>
      <c r="E34" s="11"/>
      <c r="F34" s="11"/>
      <c r="G34" s="11"/>
      <c r="H34" s="11"/>
      <c r="J34" s="15">
        <f t="shared" si="14"/>
        <v>0</v>
      </c>
    </row>
    <row r="35" spans="2:10" x14ac:dyDescent="0.35">
      <c r="B35" s="23"/>
      <c r="C35" s="9" t="s">
        <v>16</v>
      </c>
      <c r="D35" s="16">
        <f>SUM(D33:D34)</f>
        <v>0</v>
      </c>
      <c r="E35" s="16">
        <f t="shared" ref="E35:H35" si="16">SUM(E33:E34)</f>
        <v>0</v>
      </c>
      <c r="F35" s="16">
        <f t="shared" si="16"/>
        <v>0</v>
      </c>
      <c r="G35" s="16">
        <f t="shared" si="16"/>
        <v>0</v>
      </c>
      <c r="H35" s="16">
        <f t="shared" si="16"/>
        <v>0</v>
      </c>
      <c r="J35" s="16">
        <f t="shared" si="14"/>
        <v>0</v>
      </c>
    </row>
    <row r="36" spans="2:10" x14ac:dyDescent="0.35">
      <c r="B36" s="23"/>
      <c r="C36" s="14" t="s">
        <v>64</v>
      </c>
      <c r="D36" s="13" t="s">
        <v>42</v>
      </c>
      <c r="E36" s="10"/>
      <c r="F36" s="10"/>
      <c r="G36" s="10"/>
      <c r="H36" s="10"/>
      <c r="J36" s="15"/>
    </row>
    <row r="37" spans="2:10" ht="43.5" x14ac:dyDescent="0.35">
      <c r="B37" s="23"/>
      <c r="C37" s="13" t="s">
        <v>65</v>
      </c>
      <c r="D37" s="15">
        <v>0</v>
      </c>
      <c r="E37" s="15">
        <f>(65600*(100/4))+4000</f>
        <v>1644000</v>
      </c>
      <c r="F37" s="15">
        <f t="shared" ref="F37:H37" si="17">(65600*(100/4))+4000</f>
        <v>1644000</v>
      </c>
      <c r="G37" s="15">
        <f t="shared" si="17"/>
        <v>1644000</v>
      </c>
      <c r="H37" s="15">
        <f t="shared" si="17"/>
        <v>1644000</v>
      </c>
      <c r="I37" s="32">
        <v>5106000</v>
      </c>
      <c r="J37" s="15">
        <f t="shared" si="14"/>
        <v>6576000</v>
      </c>
    </row>
    <row r="38" spans="2:10" ht="43.5" x14ac:dyDescent="0.35">
      <c r="B38" s="23"/>
      <c r="C38" s="13" t="s">
        <v>78</v>
      </c>
      <c r="D38" s="15">
        <v>0</v>
      </c>
      <c r="E38" s="15">
        <f>(19400*(100/4))+4000</f>
        <v>489000</v>
      </c>
      <c r="F38" s="15">
        <f t="shared" ref="F38:H38" si="18">(19400*(100/4))+4000</f>
        <v>489000</v>
      </c>
      <c r="G38" s="15">
        <f t="shared" si="18"/>
        <v>489000</v>
      </c>
      <c r="H38" s="15">
        <f t="shared" si="18"/>
        <v>489000</v>
      </c>
      <c r="I38" s="32">
        <v>22500000</v>
      </c>
      <c r="J38" s="15">
        <f t="shared" si="14"/>
        <v>1956000</v>
      </c>
    </row>
    <row r="39" spans="2:10" x14ac:dyDescent="0.35">
      <c r="B39" s="23"/>
      <c r="C39" s="13"/>
      <c r="D39" s="15"/>
      <c r="E39" s="15"/>
      <c r="F39" s="15"/>
      <c r="G39" s="15"/>
      <c r="H39" s="15"/>
      <c r="I39" s="32">
        <v>75000000</v>
      </c>
      <c r="J39" s="15">
        <f t="shared" si="14"/>
        <v>0</v>
      </c>
    </row>
    <row r="40" spans="2:10" x14ac:dyDescent="0.35">
      <c r="B40" s="23"/>
      <c r="C40" s="13"/>
      <c r="D40" s="15"/>
      <c r="E40" s="11"/>
      <c r="F40" s="11"/>
      <c r="G40" s="11"/>
      <c r="H40" s="11"/>
      <c r="J40" s="15">
        <f t="shared" si="14"/>
        <v>0</v>
      </c>
    </row>
    <row r="41" spans="2:10" x14ac:dyDescent="0.35">
      <c r="B41" s="23"/>
      <c r="C41" s="9" t="s">
        <v>17</v>
      </c>
      <c r="D41" s="16">
        <f>SUM(D37:D40)</f>
        <v>0</v>
      </c>
      <c r="E41" s="16">
        <f t="shared" ref="E41:H41" si="19">SUM(E37:E40)</f>
        <v>2133000</v>
      </c>
      <c r="F41" s="16">
        <f t="shared" si="19"/>
        <v>2133000</v>
      </c>
      <c r="G41" s="16">
        <f t="shared" si="19"/>
        <v>2133000</v>
      </c>
      <c r="H41" s="16">
        <f t="shared" si="19"/>
        <v>2133000</v>
      </c>
      <c r="J41" s="16">
        <f t="shared" si="14"/>
        <v>8532000</v>
      </c>
    </row>
    <row r="42" spans="2:10" x14ac:dyDescent="0.35">
      <c r="B42" s="23"/>
      <c r="C42" s="14" t="s">
        <v>67</v>
      </c>
      <c r="D42" s="13" t="s">
        <v>42</v>
      </c>
      <c r="E42" s="10"/>
      <c r="F42" s="10"/>
      <c r="G42" s="10"/>
      <c r="H42" s="10"/>
      <c r="J42" s="15"/>
    </row>
    <row r="43" spans="2:10" x14ac:dyDescent="0.35">
      <c r="B43" s="23"/>
      <c r="C43" s="13"/>
      <c r="D43" s="15"/>
      <c r="E43" s="15"/>
      <c r="F43" s="15"/>
      <c r="G43" s="15"/>
      <c r="H43" s="15"/>
      <c r="I43" s="32">
        <v>375000</v>
      </c>
      <c r="J43" s="15">
        <f t="shared" si="14"/>
        <v>0</v>
      </c>
    </row>
    <row r="44" spans="2:10" x14ac:dyDescent="0.35">
      <c r="B44" s="23"/>
      <c r="C44" s="13"/>
      <c r="D44" s="15"/>
      <c r="E44" s="15"/>
      <c r="F44" s="15"/>
      <c r="G44" s="15"/>
      <c r="H44" s="15"/>
      <c r="I44" s="32">
        <v>781250</v>
      </c>
      <c r="J44" s="15">
        <f t="shared" si="14"/>
        <v>0</v>
      </c>
    </row>
    <row r="45" spans="2:10" x14ac:dyDescent="0.35">
      <c r="B45" s="23"/>
      <c r="C45" s="13"/>
      <c r="D45" s="15"/>
      <c r="E45" s="15"/>
      <c r="F45" s="15"/>
      <c r="G45" s="15"/>
      <c r="H45" s="15"/>
      <c r="I45" s="32">
        <v>2083335</v>
      </c>
      <c r="J45" s="15">
        <f t="shared" si="14"/>
        <v>0</v>
      </c>
    </row>
    <row r="46" spans="2:10" x14ac:dyDescent="0.35">
      <c r="B46" s="23"/>
      <c r="C46" s="13"/>
      <c r="D46" s="15"/>
      <c r="E46" s="11"/>
      <c r="F46" s="11"/>
      <c r="G46" s="11"/>
      <c r="H46" s="11"/>
      <c r="J46" s="15">
        <f t="shared" si="14"/>
        <v>0</v>
      </c>
    </row>
    <row r="47" spans="2:10" x14ac:dyDescent="0.35">
      <c r="B47" s="23"/>
      <c r="C47" s="13"/>
      <c r="D47" s="15"/>
      <c r="E47" s="11"/>
      <c r="F47" s="11"/>
      <c r="G47" s="11"/>
      <c r="H47" s="11"/>
      <c r="J47" s="15">
        <f t="shared" si="14"/>
        <v>0</v>
      </c>
    </row>
    <row r="48" spans="2:10" x14ac:dyDescent="0.35">
      <c r="B48" s="23"/>
      <c r="C48" s="10"/>
      <c r="D48" s="15"/>
      <c r="E48" s="11"/>
      <c r="F48" s="11"/>
      <c r="G48" s="11"/>
      <c r="H48" s="11"/>
      <c r="J48" s="15">
        <f t="shared" si="14"/>
        <v>0</v>
      </c>
    </row>
    <row r="49" spans="2:10" x14ac:dyDescent="0.35">
      <c r="B49" s="24"/>
      <c r="C49" s="9" t="s">
        <v>18</v>
      </c>
      <c r="D49" s="16">
        <f>SUM(D43:D48)</f>
        <v>0</v>
      </c>
      <c r="E49" s="16">
        <f t="shared" ref="E49:H49" si="20">SUM(E43:E48)</f>
        <v>0</v>
      </c>
      <c r="F49" s="16">
        <f t="shared" si="20"/>
        <v>0</v>
      </c>
      <c r="G49" s="16">
        <f t="shared" si="20"/>
        <v>0</v>
      </c>
      <c r="H49" s="16">
        <f t="shared" si="20"/>
        <v>0</v>
      </c>
      <c r="J49" s="16">
        <f t="shared" si="14"/>
        <v>0</v>
      </c>
    </row>
    <row r="50" spans="2:10" x14ac:dyDescent="0.35">
      <c r="B50" s="24"/>
      <c r="C50" s="9" t="s">
        <v>19</v>
      </c>
      <c r="D50" s="16">
        <f>SUM(D49,D41,D35,D31,D27,D16,D11)</f>
        <v>9102.0555555555547</v>
      </c>
      <c r="E50" s="16">
        <f t="shared" ref="E50:H50" si="21">SUM(E49,E41,E35,E31,E27,E16,E11)</f>
        <v>2151090.388888889</v>
      </c>
      <c r="F50" s="16">
        <f t="shared" si="21"/>
        <v>2153052.7057777774</v>
      </c>
      <c r="G50" s="16">
        <f t="shared" si="21"/>
        <v>2150260.5861244444</v>
      </c>
      <c r="H50" s="16">
        <f t="shared" si="21"/>
        <v>2152131.6281605554</v>
      </c>
      <c r="J50" s="16">
        <f t="shared" si="14"/>
        <v>8615637.3645072207</v>
      </c>
    </row>
    <row r="51" spans="2:10" x14ac:dyDescent="0.35">
      <c r="B51" s="6"/>
      <c r="D51"/>
      <c r="E51"/>
      <c r="H51"/>
      <c r="I51"/>
      <c r="J51" t="s">
        <v>20</v>
      </c>
    </row>
    <row r="52" spans="2:10" ht="29" x14ac:dyDescent="0.35">
      <c r="B52" s="67" t="s">
        <v>68</v>
      </c>
      <c r="C52" s="17" t="s">
        <v>68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35">
      <c r="B53" s="23"/>
      <c r="C53" s="13"/>
      <c r="D53" s="13"/>
      <c r="E53" s="10"/>
      <c r="F53" s="10"/>
      <c r="G53" s="10"/>
      <c r="H53" s="10"/>
      <c r="J53" s="15">
        <f>SUM(D53:H53)</f>
        <v>0</v>
      </c>
    </row>
    <row r="54" spans="2:10" x14ac:dyDescent="0.35">
      <c r="B54" s="23"/>
      <c r="C54" s="13"/>
      <c r="D54" s="13"/>
      <c r="E54" s="10"/>
      <c r="F54" s="10"/>
      <c r="G54" s="10"/>
      <c r="H54" s="10"/>
      <c r="J54" s="15">
        <f t="shared" ref="J54:J55" si="22">SUM(D54:H54)</f>
        <v>0</v>
      </c>
    </row>
    <row r="55" spans="2:10" x14ac:dyDescent="0.35">
      <c r="B55" s="24"/>
      <c r="C55" s="9" t="s">
        <v>21</v>
      </c>
      <c r="D55" s="16">
        <f>SUM(D53:D54)</f>
        <v>0</v>
      </c>
      <c r="E55" s="16">
        <f t="shared" ref="E55:H55" si="23">SUM(E53:E54)</f>
        <v>0</v>
      </c>
      <c r="F55" s="16">
        <f t="shared" si="23"/>
        <v>0</v>
      </c>
      <c r="G55" s="16">
        <f t="shared" si="23"/>
        <v>0</v>
      </c>
      <c r="H55" s="16">
        <f t="shared" si="23"/>
        <v>0</v>
      </c>
      <c r="J55" s="16">
        <f t="shared" si="22"/>
        <v>0</v>
      </c>
    </row>
    <row r="56" spans="2:10" ht="15" thickBot="1" x14ac:dyDescent="0.4">
      <c r="B56" s="6"/>
      <c r="D56"/>
      <c r="E56"/>
      <c r="H56"/>
      <c r="I56"/>
      <c r="J56" t="s">
        <v>20</v>
      </c>
    </row>
    <row r="57" spans="2:10" s="1" customFormat="1" ht="29.5" thickBot="1" x14ac:dyDescent="0.4">
      <c r="B57" s="19" t="s">
        <v>22</v>
      </c>
      <c r="C57" s="19"/>
      <c r="D57" s="20">
        <f>SUM(D55,D50)</f>
        <v>9102.0555555555547</v>
      </c>
      <c r="E57" s="20">
        <f t="shared" ref="E57:J57" si="24">SUM(E55,E50)</f>
        <v>2151090.388888889</v>
      </c>
      <c r="F57" s="20">
        <f t="shared" si="24"/>
        <v>2153052.7057777774</v>
      </c>
      <c r="G57" s="20">
        <f t="shared" si="24"/>
        <v>2150260.5861244444</v>
      </c>
      <c r="H57" s="20">
        <f t="shared" si="24"/>
        <v>2152131.6281605554</v>
      </c>
      <c r="I57" s="7">
        <f>SUM(I55,I50)</f>
        <v>0</v>
      </c>
      <c r="J57" s="20">
        <f t="shared" si="24"/>
        <v>8615637.3645072207</v>
      </c>
    </row>
    <row r="58" spans="2:10" x14ac:dyDescent="0.35">
      <c r="B58" s="6"/>
    </row>
    <row r="59" spans="2:10" x14ac:dyDescent="0.35">
      <c r="B59" s="6"/>
    </row>
    <row r="60" spans="2:10" x14ac:dyDescent="0.35">
      <c r="B60" s="6"/>
    </row>
    <row r="61" spans="2:10" x14ac:dyDescent="0.35">
      <c r="B61" s="6"/>
    </row>
    <row r="62" spans="2:10" x14ac:dyDescent="0.35">
      <c r="B62" s="6"/>
    </row>
    <row r="63" spans="2:10" x14ac:dyDescent="0.35">
      <c r="B63" s="6"/>
    </row>
    <row r="64" spans="2:10" x14ac:dyDescent="0.35">
      <c r="B64" s="6"/>
    </row>
    <row r="65" spans="2:2" x14ac:dyDescent="0.35">
      <c r="B65" s="6"/>
    </row>
    <row r="66" spans="2:2" x14ac:dyDescent="0.35">
      <c r="B66" s="6"/>
    </row>
    <row r="67" spans="2:2" x14ac:dyDescent="0.35">
      <c r="B67" s="6"/>
    </row>
    <row r="68" spans="2:2" x14ac:dyDescent="0.35">
      <c r="B68" s="6"/>
    </row>
    <row r="69" spans="2:2" x14ac:dyDescent="0.35">
      <c r="B69" s="6"/>
    </row>
    <row r="70" spans="2:2" x14ac:dyDescent="0.35">
      <c r="B70" s="6"/>
    </row>
    <row r="71" spans="2:2" x14ac:dyDescent="0.35">
      <c r="B71" s="6"/>
    </row>
    <row r="72" spans="2:2" x14ac:dyDescent="0.35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FC0178-FEDA-4325-A859-FF022E8A8470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33" activePane="bottomRight" state="frozen"/>
      <selection pane="topRight" activeCell="R20" sqref="R20:W20"/>
      <selection pane="bottomLeft" activeCell="R20" sqref="R20:W20"/>
      <selection pane="bottomRight" activeCell="C37" sqref="C37"/>
    </sheetView>
  </sheetViews>
  <sheetFormatPr defaultColWidth="9.1796875" defaultRowHeight="14.5" x14ac:dyDescent="0.35"/>
  <cols>
    <col min="1" max="1" width="3.1796875" customWidth="1"/>
    <col min="2" max="2" width="11.1796875" customWidth="1"/>
    <col min="3" max="3" width="46.453125" customWidth="1"/>
    <col min="4" max="4" width="13.26953125" style="6" customWidth="1"/>
    <col min="5" max="5" width="13.1796875" style="2" customWidth="1"/>
    <col min="6" max="7" width="13.1796875" customWidth="1"/>
    <col min="8" max="8" width="12.81640625" style="2" customWidth="1"/>
    <col min="9" max="9" width="0.81640625" style="7" customWidth="1"/>
    <col min="10" max="10" width="14.54296875" customWidth="1"/>
    <col min="11" max="11" width="10.1796875" customWidth="1"/>
  </cols>
  <sheetData>
    <row r="2" spans="2:39" ht="23.5" x14ac:dyDescent="0.55000000000000004">
      <c r="B2" s="27" t="s">
        <v>38</v>
      </c>
    </row>
    <row r="3" spans="2:39" x14ac:dyDescent="0.35">
      <c r="B3" s="61" t="s">
        <v>39</v>
      </c>
    </row>
    <row r="4" spans="2:39" x14ac:dyDescent="0.35">
      <c r="B4" s="68" t="s">
        <v>79</v>
      </c>
    </row>
    <row r="5" spans="2:39" ht="18.5" x14ac:dyDescent="0.45">
      <c r="B5" s="33" t="s">
        <v>2</v>
      </c>
      <c r="C5" s="34"/>
      <c r="D5" s="34"/>
      <c r="E5" s="34"/>
      <c r="F5" s="34"/>
      <c r="G5" s="34"/>
      <c r="H5" s="34"/>
      <c r="I5" s="34"/>
      <c r="J5" s="35"/>
    </row>
    <row r="6" spans="2:39" x14ac:dyDescent="0.35">
      <c r="B6" s="36" t="s">
        <v>3</v>
      </c>
      <c r="C6" s="36" t="s">
        <v>4</v>
      </c>
      <c r="D6" s="36" t="s">
        <v>5</v>
      </c>
      <c r="E6" s="37" t="s">
        <v>6</v>
      </c>
      <c r="F6" s="37" t="s">
        <v>7</v>
      </c>
      <c r="G6" s="37" t="s">
        <v>8</v>
      </c>
      <c r="H6" s="38" t="s">
        <v>9</v>
      </c>
      <c r="I6" s="39"/>
      <c r="J6" s="40" t="s">
        <v>10</v>
      </c>
    </row>
    <row r="7" spans="2:39" s="5" customFormat="1" x14ac:dyDescent="0.35">
      <c r="B7" s="22" t="s">
        <v>11</v>
      </c>
      <c r="C7" s="25" t="s">
        <v>41</v>
      </c>
      <c r="D7" s="10" t="s">
        <v>42</v>
      </c>
      <c r="E7" s="10" t="s">
        <v>42</v>
      </c>
      <c r="F7" s="10" t="s">
        <v>42</v>
      </c>
      <c r="G7" s="10"/>
      <c r="H7" s="10" t="s">
        <v>42</v>
      </c>
      <c r="I7" s="7"/>
      <c r="J7" s="8" t="s">
        <v>42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9" x14ac:dyDescent="0.35">
      <c r="B8" s="23"/>
      <c r="C8" s="13" t="s">
        <v>44</v>
      </c>
      <c r="D8" s="15">
        <f>(80000/9)/2</f>
        <v>4444.4444444444443</v>
      </c>
      <c r="E8" s="15">
        <f>((80000*0.11)+(80000)/9)/2</f>
        <v>8844.4444444444453</v>
      </c>
      <c r="F8" s="15">
        <f>((88800*0.11)+(88800)/9)/2</f>
        <v>9817.3333333333321</v>
      </c>
      <c r="G8" s="15">
        <f>((98568*0.06)+(98568)/9)/2</f>
        <v>8433.0400000000009</v>
      </c>
      <c r="H8" s="15">
        <f>((109410.5*0.06)+(109410.5)/9)/2</f>
        <v>9360.6761111111118</v>
      </c>
      <c r="I8" s="32">
        <v>450000</v>
      </c>
      <c r="J8" s="15">
        <f>SUM(D8:H8)</f>
        <v>40899.938333333339</v>
      </c>
    </row>
    <row r="9" spans="2:39" ht="29" x14ac:dyDescent="0.35">
      <c r="B9" s="23"/>
      <c r="C9" s="13" t="s">
        <v>45</v>
      </c>
      <c r="D9" s="15">
        <f>(80000/9)/2</f>
        <v>4444.4444444444443</v>
      </c>
      <c r="E9" s="15">
        <f>((80000*0.11)+(80000)/9)/2</f>
        <v>8844.4444444444453</v>
      </c>
      <c r="F9" s="15">
        <f>((88800*0.11)+(88800)/9)/2</f>
        <v>9817.3333333333321</v>
      </c>
      <c r="G9" s="15">
        <f>((98568*0.06)+(98568)/9)/2</f>
        <v>8433.0400000000009</v>
      </c>
      <c r="H9" s="15">
        <f>((109410.5*0.06)+(109410.5)/9)/2</f>
        <v>9360.6761111111118</v>
      </c>
      <c r="J9" s="15">
        <f>SUM(D9:H9)</f>
        <v>40899.938333333339</v>
      </c>
    </row>
    <row r="10" spans="2:39" x14ac:dyDescent="0.35">
      <c r="B10" s="23"/>
      <c r="C10" s="10"/>
      <c r="D10" s="15"/>
      <c r="E10" s="11"/>
      <c r="F10" s="11"/>
      <c r="G10" s="11"/>
      <c r="H10" s="11"/>
      <c r="J10" s="15">
        <f>SUM(D10:H10)</f>
        <v>0</v>
      </c>
    </row>
    <row r="11" spans="2:39" x14ac:dyDescent="0.35">
      <c r="B11" s="23"/>
      <c r="C11" s="9" t="s">
        <v>12</v>
      </c>
      <c r="D11" s="16">
        <f>SUM(D8:D10)</f>
        <v>8888.8888888888887</v>
      </c>
      <c r="E11" s="16">
        <f t="shared" ref="E11:J11" si="0">SUM(E8:E10)</f>
        <v>17688.888888888891</v>
      </c>
      <c r="F11" s="16">
        <f t="shared" si="0"/>
        <v>19634.666666666664</v>
      </c>
      <c r="G11" s="16">
        <f t="shared" si="0"/>
        <v>16866.080000000002</v>
      </c>
      <c r="H11" s="16">
        <f t="shared" si="0"/>
        <v>18721.352222222224</v>
      </c>
      <c r="I11" s="7">
        <f t="shared" si="0"/>
        <v>450000</v>
      </c>
      <c r="J11" s="16">
        <f t="shared" si="0"/>
        <v>81799.876666666678</v>
      </c>
    </row>
    <row r="12" spans="2:39" x14ac:dyDescent="0.35">
      <c r="B12" s="23"/>
      <c r="C12" s="14" t="s">
        <v>49</v>
      </c>
      <c r="D12" s="13" t="s">
        <v>42</v>
      </c>
      <c r="E12" s="10"/>
      <c r="F12" s="10"/>
      <c r="G12" s="10"/>
      <c r="H12" s="10"/>
      <c r="J12" s="8" t="s">
        <v>42</v>
      </c>
    </row>
    <row r="13" spans="2:39" x14ac:dyDescent="0.35">
      <c r="B13" s="23"/>
      <c r="C13" s="13" t="s">
        <v>50</v>
      </c>
      <c r="D13" s="15">
        <f>(D8*0.0765)/9</f>
        <v>37.777777777777779</v>
      </c>
      <c r="E13" s="15">
        <f t="shared" ref="E13:H14" si="1">(E8*0.0765)/9</f>
        <v>75.177777777777777</v>
      </c>
      <c r="F13" s="15">
        <f t="shared" si="1"/>
        <v>83.447333333333319</v>
      </c>
      <c r="G13" s="15">
        <f t="shared" si="1"/>
        <v>71.680840000000003</v>
      </c>
      <c r="H13" s="15">
        <f t="shared" si="1"/>
        <v>79.565746944444456</v>
      </c>
      <c r="J13" s="15">
        <f>SUM(D13:H13)</f>
        <v>347.64947583333333</v>
      </c>
    </row>
    <row r="14" spans="2:39" x14ac:dyDescent="0.35">
      <c r="B14" s="23"/>
      <c r="C14" s="13" t="s">
        <v>50</v>
      </c>
      <c r="D14" s="15">
        <f>(D9*0.0765)/9</f>
        <v>37.777777777777779</v>
      </c>
      <c r="E14" s="15">
        <f t="shared" si="1"/>
        <v>75.177777777777777</v>
      </c>
      <c r="F14" s="15">
        <f t="shared" si="1"/>
        <v>83.447333333333319</v>
      </c>
      <c r="G14" s="15">
        <f t="shared" si="1"/>
        <v>71.680840000000003</v>
      </c>
      <c r="H14" s="15">
        <f t="shared" si="1"/>
        <v>79.565746944444456</v>
      </c>
      <c r="J14" s="15">
        <f t="shared" ref="J14:J15" si="2">SUM(D14:H14)</f>
        <v>347.64947583333333</v>
      </c>
    </row>
    <row r="15" spans="2:39" x14ac:dyDescent="0.3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35">
      <c r="B16" s="23"/>
      <c r="C16" s="9" t="s">
        <v>13</v>
      </c>
      <c r="D16" s="16">
        <f>SUM(D13:D15)</f>
        <v>75.555555555555557</v>
      </c>
      <c r="E16" s="16">
        <f t="shared" ref="E16:J16" si="3">SUM(E13:E15)</f>
        <v>150.35555555555555</v>
      </c>
      <c r="F16" s="16">
        <f t="shared" si="3"/>
        <v>166.89466666666664</v>
      </c>
      <c r="G16" s="16">
        <f t="shared" si="3"/>
        <v>143.36168000000001</v>
      </c>
      <c r="H16" s="16">
        <f t="shared" si="3"/>
        <v>159.13149388888891</v>
      </c>
      <c r="I16" s="7">
        <f t="shared" si="3"/>
        <v>0</v>
      </c>
      <c r="J16" s="16">
        <f t="shared" si="3"/>
        <v>695.29895166666665</v>
      </c>
    </row>
    <row r="17" spans="2:10" x14ac:dyDescent="0.35">
      <c r="B17" s="23"/>
      <c r="C17" s="14" t="s">
        <v>51</v>
      </c>
      <c r="D17" s="13" t="s">
        <v>42</v>
      </c>
      <c r="E17" s="10"/>
      <c r="F17" s="10"/>
      <c r="G17" s="10"/>
      <c r="H17" s="10"/>
      <c r="J17" s="8" t="s">
        <v>42</v>
      </c>
    </row>
    <row r="18" spans="2:10" x14ac:dyDescent="0.35">
      <c r="B18" s="23"/>
      <c r="C18" s="71" t="s">
        <v>52</v>
      </c>
      <c r="D18" s="15"/>
      <c r="E18" s="11"/>
      <c r="F18" s="11"/>
      <c r="G18" s="11"/>
      <c r="H18" s="11"/>
      <c r="J18" s="15">
        <f t="shared" ref="J18:J19" si="4">SUM(D18:H18)</f>
        <v>0</v>
      </c>
    </row>
    <row r="19" spans="2:10" x14ac:dyDescent="0.35">
      <c r="B19" s="23"/>
      <c r="C19" s="13" t="s">
        <v>53</v>
      </c>
      <c r="D19" s="15">
        <f>400/9</f>
        <v>44.444444444444443</v>
      </c>
      <c r="E19" s="15">
        <f t="shared" ref="E19:H19" si="5">400/9</f>
        <v>44.444444444444443</v>
      </c>
      <c r="F19" s="15">
        <f t="shared" si="5"/>
        <v>44.444444444444443</v>
      </c>
      <c r="G19" s="15">
        <f t="shared" si="5"/>
        <v>44.444444444444443</v>
      </c>
      <c r="H19" s="15">
        <f t="shared" si="5"/>
        <v>44.444444444444443</v>
      </c>
      <c r="J19" s="15">
        <f t="shared" si="4"/>
        <v>222.22222222222223</v>
      </c>
    </row>
    <row r="20" spans="2:10" x14ac:dyDescent="0.35">
      <c r="B20" s="23"/>
      <c r="C20" s="13" t="s">
        <v>54</v>
      </c>
      <c r="D20" s="15">
        <f>(25*2)/9</f>
        <v>5.5555555555555554</v>
      </c>
      <c r="E20" s="15">
        <f t="shared" ref="E20:H20" si="6">(25*2)/9</f>
        <v>5.5555555555555554</v>
      </c>
      <c r="F20" s="15">
        <f t="shared" si="6"/>
        <v>5.5555555555555554</v>
      </c>
      <c r="G20" s="15">
        <f t="shared" si="6"/>
        <v>5.5555555555555554</v>
      </c>
      <c r="H20" s="15">
        <f t="shared" si="6"/>
        <v>5.5555555555555554</v>
      </c>
      <c r="I20" s="32">
        <v>2000</v>
      </c>
      <c r="J20" s="15">
        <f>SUM(D20:H20)</f>
        <v>27.777777777777779</v>
      </c>
    </row>
    <row r="21" spans="2:10" x14ac:dyDescent="0.35">
      <c r="B21" s="23"/>
      <c r="C21" s="13" t="s">
        <v>55</v>
      </c>
      <c r="D21" s="15">
        <f>(250*3)/9</f>
        <v>83.333333333333329</v>
      </c>
      <c r="E21" s="15">
        <f t="shared" ref="E21:H21" si="7">(250*3)/9</f>
        <v>83.333333333333329</v>
      </c>
      <c r="F21" s="15">
        <f t="shared" si="7"/>
        <v>83.333333333333329</v>
      </c>
      <c r="G21" s="15">
        <f t="shared" si="7"/>
        <v>83.333333333333329</v>
      </c>
      <c r="H21" s="15">
        <f t="shared" si="7"/>
        <v>83.333333333333329</v>
      </c>
      <c r="I21" s="32">
        <v>250</v>
      </c>
      <c r="J21" s="15">
        <f t="shared" ref="J21:J26" si="8">SUM(D21:H21)</f>
        <v>416.66666666666663</v>
      </c>
    </row>
    <row r="22" spans="2:10" x14ac:dyDescent="0.35">
      <c r="B22" s="23"/>
      <c r="C22" s="13" t="s">
        <v>56</v>
      </c>
      <c r="D22" s="15">
        <f>((71*3)+35.5)/9</f>
        <v>27.611111111111111</v>
      </c>
      <c r="E22" s="15">
        <f t="shared" ref="E22:H22" si="9">((71*3)+35.5)/9</f>
        <v>27.611111111111111</v>
      </c>
      <c r="F22" s="15">
        <f t="shared" si="9"/>
        <v>27.611111111111111</v>
      </c>
      <c r="G22" s="15">
        <f t="shared" si="9"/>
        <v>27.611111111111111</v>
      </c>
      <c r="H22" s="15">
        <f t="shared" si="9"/>
        <v>27.611111111111111</v>
      </c>
      <c r="I22" s="32">
        <v>2250</v>
      </c>
      <c r="J22" s="15">
        <f t="shared" si="8"/>
        <v>138.05555555555554</v>
      </c>
    </row>
    <row r="23" spans="2:10" ht="29" x14ac:dyDescent="0.35">
      <c r="B23" s="23"/>
      <c r="C23" s="13" t="s">
        <v>57</v>
      </c>
      <c r="D23" s="15">
        <f>(45*2)/9</f>
        <v>10</v>
      </c>
      <c r="E23" s="15">
        <f t="shared" ref="E23:H23" si="10">(45*2)/9</f>
        <v>10</v>
      </c>
      <c r="F23" s="15">
        <f t="shared" si="10"/>
        <v>10</v>
      </c>
      <c r="G23" s="15">
        <f t="shared" si="10"/>
        <v>10</v>
      </c>
      <c r="H23" s="15">
        <f t="shared" si="10"/>
        <v>10</v>
      </c>
      <c r="I23" s="32">
        <v>1243</v>
      </c>
      <c r="J23" s="15">
        <f t="shared" si="8"/>
        <v>50</v>
      </c>
    </row>
    <row r="24" spans="2:10" x14ac:dyDescent="0.35">
      <c r="B24" s="23"/>
      <c r="C24" s="13" t="s">
        <v>58</v>
      </c>
      <c r="D24" s="15">
        <f>(25*4)/9</f>
        <v>11.111111111111111</v>
      </c>
      <c r="E24" s="15">
        <f t="shared" ref="E24:H24" si="11">(25*4)/9</f>
        <v>11.111111111111111</v>
      </c>
      <c r="F24" s="15">
        <f t="shared" si="11"/>
        <v>11.111111111111111</v>
      </c>
      <c r="G24" s="15">
        <f t="shared" si="11"/>
        <v>11.111111111111111</v>
      </c>
      <c r="H24" s="15">
        <f t="shared" si="11"/>
        <v>11.111111111111111</v>
      </c>
      <c r="I24" s="32">
        <v>225</v>
      </c>
      <c r="J24" s="15">
        <f t="shared" si="8"/>
        <v>55.555555555555557</v>
      </c>
    </row>
    <row r="25" spans="2:10" ht="29" x14ac:dyDescent="0.35">
      <c r="B25" s="23"/>
      <c r="C25" s="13" t="s">
        <v>60</v>
      </c>
      <c r="D25" s="15">
        <v>0</v>
      </c>
      <c r="E25" s="15">
        <f>(1560*0.655)/9</f>
        <v>113.53333333333335</v>
      </c>
      <c r="F25" s="15">
        <f t="shared" ref="F25:H25" si="12">(1560*0.655)/9</f>
        <v>113.53333333333335</v>
      </c>
      <c r="G25" s="15">
        <f t="shared" si="12"/>
        <v>113.53333333333335</v>
      </c>
      <c r="H25" s="15">
        <f t="shared" si="12"/>
        <v>113.53333333333335</v>
      </c>
      <c r="I25" s="32">
        <v>400</v>
      </c>
      <c r="J25" s="15">
        <f t="shared" si="8"/>
        <v>454.13333333333338</v>
      </c>
    </row>
    <row r="26" spans="2:10" x14ac:dyDescent="0.35">
      <c r="B26" s="23"/>
      <c r="C26" s="13"/>
      <c r="D26" s="15"/>
      <c r="E26" s="15"/>
      <c r="F26" s="15"/>
      <c r="G26" s="15"/>
      <c r="H26" s="15"/>
      <c r="I26" s="32">
        <v>1638</v>
      </c>
      <c r="J26" s="15">
        <f t="shared" si="8"/>
        <v>0</v>
      </c>
    </row>
    <row r="27" spans="2:10" x14ac:dyDescent="0.35">
      <c r="B27" s="23"/>
      <c r="C27" s="9" t="s">
        <v>14</v>
      </c>
      <c r="D27" s="16">
        <f>SUM(D20:D26)</f>
        <v>137.61111111111111</v>
      </c>
      <c r="E27" s="16">
        <f t="shared" ref="E27:H27" si="13">SUM(E20:E26)</f>
        <v>251.14444444444445</v>
      </c>
      <c r="F27" s="16">
        <f t="shared" si="13"/>
        <v>251.14444444444445</v>
      </c>
      <c r="G27" s="16">
        <f t="shared" si="13"/>
        <v>251.14444444444445</v>
      </c>
      <c r="H27" s="16">
        <f t="shared" si="13"/>
        <v>251.14444444444445</v>
      </c>
      <c r="J27" s="16">
        <f>SUM(D27:H27)</f>
        <v>1142.1888888888889</v>
      </c>
    </row>
    <row r="28" spans="2:10" x14ac:dyDescent="0.35">
      <c r="B28" s="23"/>
      <c r="C28" s="14" t="s">
        <v>61</v>
      </c>
      <c r="D28" s="15"/>
      <c r="E28" s="10"/>
      <c r="F28" s="10"/>
      <c r="G28" s="10"/>
      <c r="H28" s="10"/>
      <c r="J28" s="15" t="s">
        <v>20</v>
      </c>
    </row>
    <row r="29" spans="2:10" x14ac:dyDescent="0.35">
      <c r="B29" s="23"/>
      <c r="C29" s="13"/>
      <c r="D29" s="15"/>
      <c r="E29" s="10"/>
      <c r="F29" s="10"/>
      <c r="G29" s="10"/>
      <c r="H29" s="10"/>
      <c r="J29" s="15">
        <f>SUM(D29:H29)</f>
        <v>0</v>
      </c>
    </row>
    <row r="30" spans="2:10" x14ac:dyDescent="0.35">
      <c r="B30" s="23" t="s">
        <v>62</v>
      </c>
      <c r="C30" s="26" t="s">
        <v>62</v>
      </c>
      <c r="D30" s="13" t="s">
        <v>42</v>
      </c>
      <c r="E30" s="10"/>
      <c r="F30" s="10"/>
      <c r="G30" s="10"/>
      <c r="H30" s="10"/>
      <c r="J30" s="15">
        <f t="shared" ref="J30:J50" si="14">SUM(D30:H30)</f>
        <v>0</v>
      </c>
    </row>
    <row r="31" spans="2:10" x14ac:dyDescent="0.35">
      <c r="B31" s="23"/>
      <c r="C31" s="9" t="s">
        <v>15</v>
      </c>
      <c r="D31" s="12">
        <f>SUM(D29:D30)</f>
        <v>0</v>
      </c>
      <c r="E31" s="12">
        <f t="shared" ref="E31:H31" si="15">SUM(E29:E30)</f>
        <v>0</v>
      </c>
      <c r="F31" s="12">
        <f t="shared" si="15"/>
        <v>0</v>
      </c>
      <c r="G31" s="12">
        <f t="shared" si="15"/>
        <v>0</v>
      </c>
      <c r="H31" s="12">
        <f t="shared" si="15"/>
        <v>0</v>
      </c>
      <c r="J31" s="16">
        <f t="shared" si="14"/>
        <v>0</v>
      </c>
    </row>
    <row r="32" spans="2:10" x14ac:dyDescent="0.35">
      <c r="B32" s="23"/>
      <c r="C32" s="14" t="s">
        <v>63</v>
      </c>
      <c r="D32" s="13" t="s">
        <v>42</v>
      </c>
      <c r="E32" s="10"/>
      <c r="F32" s="10"/>
      <c r="G32" s="10"/>
      <c r="H32" s="10"/>
      <c r="J32" s="15"/>
    </row>
    <row r="33" spans="2:10" x14ac:dyDescent="0.35">
      <c r="B33" s="23"/>
      <c r="C33" s="13"/>
      <c r="D33" s="15"/>
      <c r="E33" s="15"/>
      <c r="F33" s="15"/>
      <c r="G33" s="15"/>
      <c r="H33" s="15"/>
      <c r="I33" s="32">
        <v>5000</v>
      </c>
      <c r="J33" s="15">
        <f t="shared" si="14"/>
        <v>0</v>
      </c>
    </row>
    <row r="34" spans="2:10" x14ac:dyDescent="0.35">
      <c r="B34" s="23"/>
      <c r="C34" s="13"/>
      <c r="D34" s="15"/>
      <c r="E34" s="11"/>
      <c r="F34" s="11"/>
      <c r="G34" s="11"/>
      <c r="H34" s="11"/>
      <c r="J34" s="15">
        <f t="shared" si="14"/>
        <v>0</v>
      </c>
    </row>
    <row r="35" spans="2:10" x14ac:dyDescent="0.35">
      <c r="B35" s="23"/>
      <c r="C35" s="9" t="s">
        <v>16</v>
      </c>
      <c r="D35" s="16">
        <f>SUM(D33:D34)</f>
        <v>0</v>
      </c>
      <c r="E35" s="16">
        <f t="shared" ref="E35:H35" si="16">SUM(E33:E34)</f>
        <v>0</v>
      </c>
      <c r="F35" s="16">
        <f t="shared" si="16"/>
        <v>0</v>
      </c>
      <c r="G35" s="16">
        <f t="shared" si="16"/>
        <v>0</v>
      </c>
      <c r="H35" s="16">
        <f t="shared" si="16"/>
        <v>0</v>
      </c>
      <c r="J35" s="16">
        <f t="shared" si="14"/>
        <v>0</v>
      </c>
    </row>
    <row r="36" spans="2:10" x14ac:dyDescent="0.35">
      <c r="B36" s="23"/>
      <c r="C36" s="14" t="s">
        <v>64</v>
      </c>
      <c r="D36" s="13" t="s">
        <v>42</v>
      </c>
      <c r="E36" s="10"/>
      <c r="F36" s="10"/>
      <c r="G36" s="10"/>
      <c r="H36" s="10"/>
      <c r="J36" s="15"/>
    </row>
    <row r="37" spans="2:10" ht="43.5" x14ac:dyDescent="0.35">
      <c r="B37" s="23"/>
      <c r="C37" s="13" t="s">
        <v>70</v>
      </c>
      <c r="D37" s="15">
        <v>0</v>
      </c>
      <c r="E37" s="15">
        <f>(24000*(100/4))+4000</f>
        <v>604000</v>
      </c>
      <c r="F37" s="15">
        <f t="shared" ref="F37:H37" si="17">(24000*(100/4))+4000</f>
        <v>604000</v>
      </c>
      <c r="G37" s="15">
        <f t="shared" si="17"/>
        <v>604000</v>
      </c>
      <c r="H37" s="15">
        <f t="shared" si="17"/>
        <v>604000</v>
      </c>
      <c r="I37" s="32">
        <v>5106000</v>
      </c>
      <c r="J37" s="15">
        <f t="shared" si="14"/>
        <v>2416000</v>
      </c>
    </row>
    <row r="38" spans="2:10" x14ac:dyDescent="0.35">
      <c r="B38" s="23"/>
      <c r="C38" s="13"/>
      <c r="D38" s="15"/>
      <c r="E38" s="15"/>
      <c r="F38" s="15"/>
      <c r="G38" s="15"/>
      <c r="H38" s="15"/>
      <c r="I38" s="32">
        <v>22500000</v>
      </c>
      <c r="J38" s="15">
        <f t="shared" si="14"/>
        <v>0</v>
      </c>
    </row>
    <row r="39" spans="2:10" x14ac:dyDescent="0.35">
      <c r="B39" s="23"/>
      <c r="C39" s="13"/>
      <c r="D39" s="15"/>
      <c r="E39" s="15"/>
      <c r="F39" s="15"/>
      <c r="G39" s="15"/>
      <c r="H39" s="15"/>
      <c r="I39" s="32">
        <v>75000000</v>
      </c>
      <c r="J39" s="15">
        <f t="shared" si="14"/>
        <v>0</v>
      </c>
    </row>
    <row r="40" spans="2:10" x14ac:dyDescent="0.35">
      <c r="B40" s="23"/>
      <c r="C40" s="13"/>
      <c r="D40" s="15"/>
      <c r="E40" s="11"/>
      <c r="F40" s="11"/>
      <c r="G40" s="11"/>
      <c r="H40" s="11"/>
      <c r="J40" s="15">
        <f t="shared" si="14"/>
        <v>0</v>
      </c>
    </row>
    <row r="41" spans="2:10" x14ac:dyDescent="0.35">
      <c r="B41" s="23"/>
      <c r="C41" s="9" t="s">
        <v>17</v>
      </c>
      <c r="D41" s="16">
        <f>SUM(D37:D40)</f>
        <v>0</v>
      </c>
      <c r="E41" s="16">
        <f t="shared" ref="E41:H41" si="18">SUM(E37:E40)</f>
        <v>604000</v>
      </c>
      <c r="F41" s="16">
        <f t="shared" si="18"/>
        <v>604000</v>
      </c>
      <c r="G41" s="16">
        <f t="shared" si="18"/>
        <v>604000</v>
      </c>
      <c r="H41" s="16">
        <f t="shared" si="18"/>
        <v>604000</v>
      </c>
      <c r="J41" s="16">
        <f t="shared" si="14"/>
        <v>2416000</v>
      </c>
    </row>
    <row r="42" spans="2:10" x14ac:dyDescent="0.35">
      <c r="B42" s="23"/>
      <c r="C42" s="14" t="s">
        <v>67</v>
      </c>
      <c r="D42" s="13" t="s">
        <v>42</v>
      </c>
      <c r="E42" s="10"/>
      <c r="F42" s="10"/>
      <c r="G42" s="10"/>
      <c r="H42" s="10"/>
      <c r="J42" s="15"/>
    </row>
    <row r="43" spans="2:10" x14ac:dyDescent="0.35">
      <c r="B43" s="23"/>
      <c r="C43" s="13"/>
      <c r="D43" s="15"/>
      <c r="E43" s="15"/>
      <c r="F43" s="15"/>
      <c r="G43" s="15"/>
      <c r="H43" s="15"/>
      <c r="I43" s="32">
        <v>375000</v>
      </c>
      <c r="J43" s="15">
        <f t="shared" si="14"/>
        <v>0</v>
      </c>
    </row>
    <row r="44" spans="2:10" x14ac:dyDescent="0.35">
      <c r="B44" s="23"/>
      <c r="C44" s="13"/>
      <c r="D44" s="15"/>
      <c r="E44" s="15"/>
      <c r="F44" s="15"/>
      <c r="G44" s="15"/>
      <c r="H44" s="15"/>
      <c r="I44" s="32">
        <v>781250</v>
      </c>
      <c r="J44" s="15">
        <f t="shared" si="14"/>
        <v>0</v>
      </c>
    </row>
    <row r="45" spans="2:10" x14ac:dyDescent="0.35">
      <c r="B45" s="23"/>
      <c r="C45" s="13"/>
      <c r="D45" s="15"/>
      <c r="E45" s="15"/>
      <c r="F45" s="15"/>
      <c r="G45" s="15"/>
      <c r="H45" s="15"/>
      <c r="I45" s="32">
        <v>2083335</v>
      </c>
      <c r="J45" s="15">
        <f t="shared" si="14"/>
        <v>0</v>
      </c>
    </row>
    <row r="46" spans="2:10" x14ac:dyDescent="0.35">
      <c r="B46" s="23"/>
      <c r="C46" s="13"/>
      <c r="D46" s="15"/>
      <c r="E46" s="11"/>
      <c r="F46" s="11"/>
      <c r="G46" s="11"/>
      <c r="H46" s="11"/>
      <c r="J46" s="15">
        <f t="shared" si="14"/>
        <v>0</v>
      </c>
    </row>
    <row r="47" spans="2:10" x14ac:dyDescent="0.35">
      <c r="B47" s="23"/>
      <c r="C47" s="13"/>
      <c r="D47" s="15"/>
      <c r="E47" s="11"/>
      <c r="F47" s="11"/>
      <c r="G47" s="11"/>
      <c r="H47" s="11"/>
      <c r="J47" s="15">
        <f t="shared" si="14"/>
        <v>0</v>
      </c>
    </row>
    <row r="48" spans="2:10" x14ac:dyDescent="0.35">
      <c r="B48" s="23"/>
      <c r="C48" s="10"/>
      <c r="D48" s="15"/>
      <c r="E48" s="11"/>
      <c r="F48" s="11"/>
      <c r="G48" s="11"/>
      <c r="H48" s="11"/>
      <c r="J48" s="15">
        <f t="shared" si="14"/>
        <v>0</v>
      </c>
    </row>
    <row r="49" spans="2:10" x14ac:dyDescent="0.35">
      <c r="B49" s="24"/>
      <c r="C49" s="9" t="s">
        <v>18</v>
      </c>
      <c r="D49" s="16">
        <f>SUM(D43:D48)</f>
        <v>0</v>
      </c>
      <c r="E49" s="16">
        <f t="shared" ref="E49:H49" si="19">SUM(E43:E48)</f>
        <v>0</v>
      </c>
      <c r="F49" s="16">
        <f t="shared" si="19"/>
        <v>0</v>
      </c>
      <c r="G49" s="16">
        <f t="shared" si="19"/>
        <v>0</v>
      </c>
      <c r="H49" s="16">
        <f t="shared" si="19"/>
        <v>0</v>
      </c>
      <c r="J49" s="16">
        <f t="shared" si="14"/>
        <v>0</v>
      </c>
    </row>
    <row r="50" spans="2:10" x14ac:dyDescent="0.35">
      <c r="B50" s="24"/>
      <c r="C50" s="9" t="s">
        <v>19</v>
      </c>
      <c r="D50" s="16">
        <f>SUM(D49,D41,D35,D31,D27,D16,D11)</f>
        <v>9102.0555555555547</v>
      </c>
      <c r="E50" s="16">
        <f t="shared" ref="E50:H50" si="20">SUM(E49,E41,E35,E31,E27,E16,E11)</f>
        <v>622090.38888888888</v>
      </c>
      <c r="F50" s="16">
        <f t="shared" si="20"/>
        <v>624052.70577777771</v>
      </c>
      <c r="G50" s="16">
        <f t="shared" si="20"/>
        <v>621260.58612444438</v>
      </c>
      <c r="H50" s="16">
        <f t="shared" si="20"/>
        <v>623131.62816055561</v>
      </c>
      <c r="J50" s="16">
        <f t="shared" si="14"/>
        <v>2499637.3645072221</v>
      </c>
    </row>
    <row r="51" spans="2:10" x14ac:dyDescent="0.35">
      <c r="B51" s="6"/>
      <c r="D51"/>
      <c r="E51"/>
      <c r="H51"/>
      <c r="I51"/>
      <c r="J51" t="s">
        <v>20</v>
      </c>
    </row>
    <row r="52" spans="2:10" ht="29" x14ac:dyDescent="0.35">
      <c r="B52" s="67" t="s">
        <v>68</v>
      </c>
      <c r="C52" s="17" t="s">
        <v>68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35">
      <c r="B53" s="23"/>
      <c r="C53" s="13"/>
      <c r="D53" s="13"/>
      <c r="E53" s="10"/>
      <c r="F53" s="10"/>
      <c r="G53" s="10"/>
      <c r="H53" s="10"/>
      <c r="J53" s="15">
        <f>SUM(D53:H53)</f>
        <v>0</v>
      </c>
    </row>
    <row r="54" spans="2:10" x14ac:dyDescent="0.35">
      <c r="B54" s="23"/>
      <c r="C54" s="13"/>
      <c r="D54" s="13"/>
      <c r="E54" s="10"/>
      <c r="F54" s="10"/>
      <c r="G54" s="10"/>
      <c r="H54" s="10"/>
      <c r="J54" s="15">
        <f t="shared" ref="J54:J55" si="21">SUM(D54:H54)</f>
        <v>0</v>
      </c>
    </row>
    <row r="55" spans="2:10" x14ac:dyDescent="0.35">
      <c r="B55" s="24"/>
      <c r="C55" s="9" t="s">
        <v>21</v>
      </c>
      <c r="D55" s="16">
        <f>SUM(D53:D54)</f>
        <v>0</v>
      </c>
      <c r="E55" s="16">
        <f t="shared" ref="E55:H55" si="22">SUM(E53:E54)</f>
        <v>0</v>
      </c>
      <c r="F55" s="16">
        <f t="shared" si="22"/>
        <v>0</v>
      </c>
      <c r="G55" s="16">
        <f t="shared" si="22"/>
        <v>0</v>
      </c>
      <c r="H55" s="16">
        <f t="shared" si="22"/>
        <v>0</v>
      </c>
      <c r="J55" s="16">
        <f t="shared" si="21"/>
        <v>0</v>
      </c>
    </row>
    <row r="56" spans="2:10" ht="15" thickBot="1" x14ac:dyDescent="0.4">
      <c r="B56" s="6"/>
      <c r="D56"/>
      <c r="E56"/>
      <c r="H56"/>
      <c r="I56"/>
      <c r="J56" t="s">
        <v>20</v>
      </c>
    </row>
    <row r="57" spans="2:10" s="1" customFormat="1" ht="29.5" thickBot="1" x14ac:dyDescent="0.4">
      <c r="B57" s="19" t="s">
        <v>22</v>
      </c>
      <c r="C57" s="19"/>
      <c r="D57" s="20">
        <f>SUM(D55,D50)</f>
        <v>9102.0555555555547</v>
      </c>
      <c r="E57" s="20">
        <f t="shared" ref="E57:J57" si="23">SUM(E55,E50)</f>
        <v>622090.38888888888</v>
      </c>
      <c r="F57" s="20">
        <f t="shared" si="23"/>
        <v>624052.70577777771</v>
      </c>
      <c r="G57" s="20">
        <f t="shared" si="23"/>
        <v>621260.58612444438</v>
      </c>
      <c r="H57" s="20">
        <f t="shared" si="23"/>
        <v>623131.62816055561</v>
      </c>
      <c r="I57" s="7">
        <f>SUM(I55,I50)</f>
        <v>0</v>
      </c>
      <c r="J57" s="20">
        <f t="shared" si="23"/>
        <v>2499637.3645072221</v>
      </c>
    </row>
    <row r="58" spans="2:10" x14ac:dyDescent="0.35">
      <c r="B58" s="6"/>
    </row>
    <row r="59" spans="2:10" x14ac:dyDescent="0.35">
      <c r="B59" s="6"/>
    </row>
    <row r="60" spans="2:10" x14ac:dyDescent="0.35">
      <c r="B60" s="6"/>
    </row>
    <row r="61" spans="2:10" x14ac:dyDescent="0.35">
      <c r="B61" s="6"/>
    </row>
    <row r="62" spans="2:10" x14ac:dyDescent="0.35">
      <c r="B62" s="6"/>
    </row>
    <row r="63" spans="2:10" x14ac:dyDescent="0.35">
      <c r="B63" s="6"/>
    </row>
    <row r="64" spans="2:10" x14ac:dyDescent="0.35">
      <c r="B64" s="6"/>
    </row>
    <row r="65" spans="2:2" x14ac:dyDescent="0.35">
      <c r="B65" s="6"/>
    </row>
    <row r="66" spans="2:2" x14ac:dyDescent="0.35">
      <c r="B66" s="6"/>
    </row>
    <row r="67" spans="2:2" x14ac:dyDescent="0.35">
      <c r="B67" s="6"/>
    </row>
    <row r="68" spans="2:2" x14ac:dyDescent="0.35">
      <c r="B68" s="6"/>
    </row>
    <row r="69" spans="2:2" x14ac:dyDescent="0.35">
      <c r="B69" s="6"/>
    </row>
    <row r="70" spans="2:2" x14ac:dyDescent="0.35">
      <c r="B70" s="6"/>
    </row>
    <row r="71" spans="2:2" x14ac:dyDescent="0.35">
      <c r="B71" s="6"/>
    </row>
    <row r="72" spans="2:2" x14ac:dyDescent="0.35">
      <c r="B72" s="6"/>
    </row>
  </sheetData>
  <pageMargins left="0.7" right="0.7" top="0.75" bottom="0.75" header="0.3" footer="0.3"/>
  <pageSetup scale="86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CDE374-5208-4060-A480-12B548013356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33" activePane="bottomRight" state="frozen"/>
      <selection pane="topRight" activeCell="R20" sqref="R20:W20"/>
      <selection pane="bottomLeft" activeCell="R20" sqref="R20:W20"/>
      <selection pane="bottomRight" activeCell="C38" sqref="C38"/>
    </sheetView>
  </sheetViews>
  <sheetFormatPr defaultColWidth="9.1796875" defaultRowHeight="14.5" x14ac:dyDescent="0.35"/>
  <cols>
    <col min="1" max="1" width="3.1796875" customWidth="1"/>
    <col min="2" max="2" width="11.1796875" customWidth="1"/>
    <col min="3" max="3" width="46.453125" customWidth="1"/>
    <col min="4" max="4" width="13.26953125" style="6" customWidth="1"/>
    <col min="5" max="5" width="13.1796875" style="2" customWidth="1"/>
    <col min="6" max="7" width="13.1796875" customWidth="1"/>
    <col min="8" max="8" width="12.81640625" style="2" customWidth="1"/>
    <col min="9" max="9" width="0.81640625" style="7" customWidth="1"/>
    <col min="10" max="10" width="14.54296875" customWidth="1"/>
    <col min="11" max="11" width="10.1796875" customWidth="1"/>
  </cols>
  <sheetData>
    <row r="2" spans="2:39" ht="23.5" x14ac:dyDescent="0.55000000000000004">
      <c r="B2" s="27" t="s">
        <v>38</v>
      </c>
    </row>
    <row r="3" spans="2:39" x14ac:dyDescent="0.35">
      <c r="B3" s="61" t="s">
        <v>39</v>
      </c>
    </row>
    <row r="4" spans="2:39" x14ac:dyDescent="0.35">
      <c r="B4" s="68" t="s">
        <v>80</v>
      </c>
    </row>
    <row r="5" spans="2:39" ht="18.5" x14ac:dyDescent="0.45">
      <c r="B5" s="33" t="s">
        <v>2</v>
      </c>
      <c r="C5" s="34"/>
      <c r="D5" s="34"/>
      <c r="E5" s="34"/>
      <c r="F5" s="34"/>
      <c r="G5" s="34"/>
      <c r="H5" s="34"/>
      <c r="I5" s="34"/>
      <c r="J5" s="35"/>
    </row>
    <row r="6" spans="2:39" x14ac:dyDescent="0.35">
      <c r="B6" s="36" t="s">
        <v>3</v>
      </c>
      <c r="C6" s="36" t="s">
        <v>4</v>
      </c>
      <c r="D6" s="36" t="s">
        <v>5</v>
      </c>
      <c r="E6" s="37" t="s">
        <v>6</v>
      </c>
      <c r="F6" s="37" t="s">
        <v>7</v>
      </c>
      <c r="G6" s="37" t="s">
        <v>8</v>
      </c>
      <c r="H6" s="38" t="s">
        <v>9</v>
      </c>
      <c r="I6" s="39"/>
      <c r="J6" s="40" t="s">
        <v>10</v>
      </c>
    </row>
    <row r="7" spans="2:39" s="5" customFormat="1" x14ac:dyDescent="0.35">
      <c r="B7" s="22" t="s">
        <v>11</v>
      </c>
      <c r="C7" s="25" t="s">
        <v>41</v>
      </c>
      <c r="D7" s="10" t="s">
        <v>42</v>
      </c>
      <c r="E7" s="10" t="s">
        <v>42</v>
      </c>
      <c r="F7" s="10" t="s">
        <v>42</v>
      </c>
      <c r="G7" s="10"/>
      <c r="H7" s="10" t="s">
        <v>42</v>
      </c>
      <c r="I7" s="7"/>
      <c r="J7" s="8" t="s">
        <v>42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9" x14ac:dyDescent="0.35">
      <c r="B8" s="23"/>
      <c r="C8" s="13" t="s">
        <v>44</v>
      </c>
      <c r="D8" s="15">
        <f>(80000/9)/2</f>
        <v>4444.4444444444443</v>
      </c>
      <c r="E8" s="15">
        <f>((80000*0.11)+(80000)/9)/2</f>
        <v>8844.4444444444453</v>
      </c>
      <c r="F8" s="15">
        <f>((88800*0.11)+(88800)/9)/2</f>
        <v>9817.3333333333321</v>
      </c>
      <c r="G8" s="15">
        <f>((98568*0.06)+(98568)/9)/2</f>
        <v>8433.0400000000009</v>
      </c>
      <c r="H8" s="15">
        <f>((109410.5*0.06)+(109410.5)/9)/2</f>
        <v>9360.6761111111118</v>
      </c>
      <c r="I8" s="32">
        <v>450000</v>
      </c>
      <c r="J8" s="15">
        <f>SUM(D8:H8)</f>
        <v>40899.938333333339</v>
      </c>
    </row>
    <row r="9" spans="2:39" ht="29" x14ac:dyDescent="0.35">
      <c r="B9" s="23"/>
      <c r="C9" s="13" t="s">
        <v>45</v>
      </c>
      <c r="D9" s="15">
        <f>(80000/9)/2</f>
        <v>4444.4444444444443</v>
      </c>
      <c r="E9" s="15">
        <f>((80000*0.11)+(80000)/9)/2</f>
        <v>8844.4444444444453</v>
      </c>
      <c r="F9" s="15">
        <f>((88800*0.11)+(88800)/9)/2</f>
        <v>9817.3333333333321</v>
      </c>
      <c r="G9" s="15">
        <f>((98568*0.06)+(98568)/9)/2</f>
        <v>8433.0400000000009</v>
      </c>
      <c r="H9" s="15">
        <f>((109410.5*0.06)+(109410.5)/9)/2</f>
        <v>9360.6761111111118</v>
      </c>
      <c r="J9" s="15">
        <f>SUM(D9:H9)</f>
        <v>40899.938333333339</v>
      </c>
    </row>
    <row r="10" spans="2:39" x14ac:dyDescent="0.35">
      <c r="B10" s="23"/>
      <c r="C10" s="10"/>
      <c r="D10" s="15"/>
      <c r="E10" s="11"/>
      <c r="F10" s="11"/>
      <c r="G10" s="11"/>
      <c r="H10" s="11"/>
      <c r="J10" s="15">
        <f>SUM(D10:H10)</f>
        <v>0</v>
      </c>
    </row>
    <row r="11" spans="2:39" x14ac:dyDescent="0.35">
      <c r="B11" s="23"/>
      <c r="C11" s="9" t="s">
        <v>12</v>
      </c>
      <c r="D11" s="16">
        <f>SUM(D8:D10)</f>
        <v>8888.8888888888887</v>
      </c>
      <c r="E11" s="16">
        <f t="shared" ref="E11:J11" si="0">SUM(E8:E10)</f>
        <v>17688.888888888891</v>
      </c>
      <c r="F11" s="16">
        <f t="shared" si="0"/>
        <v>19634.666666666664</v>
      </c>
      <c r="G11" s="16">
        <f t="shared" si="0"/>
        <v>16866.080000000002</v>
      </c>
      <c r="H11" s="16">
        <f t="shared" si="0"/>
        <v>18721.352222222224</v>
      </c>
      <c r="I11" s="7">
        <f t="shared" si="0"/>
        <v>450000</v>
      </c>
      <c r="J11" s="16">
        <f t="shared" si="0"/>
        <v>81799.876666666678</v>
      </c>
    </row>
    <row r="12" spans="2:39" x14ac:dyDescent="0.35">
      <c r="B12" s="23"/>
      <c r="C12" s="14" t="s">
        <v>49</v>
      </c>
      <c r="D12" s="13" t="s">
        <v>42</v>
      </c>
      <c r="E12" s="10"/>
      <c r="F12" s="10"/>
      <c r="G12" s="10"/>
      <c r="H12" s="10"/>
      <c r="J12" s="8" t="s">
        <v>42</v>
      </c>
    </row>
    <row r="13" spans="2:39" x14ac:dyDescent="0.35">
      <c r="B13" s="23"/>
      <c r="C13" s="13" t="s">
        <v>50</v>
      </c>
      <c r="D13" s="15">
        <f>(D8*0.0765)/9</f>
        <v>37.777777777777779</v>
      </c>
      <c r="E13" s="15">
        <f t="shared" ref="E13:H14" si="1">(E8*0.0765)/9</f>
        <v>75.177777777777777</v>
      </c>
      <c r="F13" s="15">
        <f t="shared" si="1"/>
        <v>83.447333333333319</v>
      </c>
      <c r="G13" s="15">
        <f t="shared" si="1"/>
        <v>71.680840000000003</v>
      </c>
      <c r="H13" s="15">
        <f t="shared" si="1"/>
        <v>79.565746944444456</v>
      </c>
      <c r="J13" s="15">
        <f>SUM(D13:H13)</f>
        <v>347.64947583333333</v>
      </c>
    </row>
    <row r="14" spans="2:39" x14ac:dyDescent="0.35">
      <c r="B14" s="23"/>
      <c r="C14" s="13" t="s">
        <v>50</v>
      </c>
      <c r="D14" s="15">
        <f>(D9*0.0765)/9</f>
        <v>37.777777777777779</v>
      </c>
      <c r="E14" s="15">
        <f t="shared" si="1"/>
        <v>75.177777777777777</v>
      </c>
      <c r="F14" s="15">
        <f t="shared" si="1"/>
        <v>83.447333333333319</v>
      </c>
      <c r="G14" s="15">
        <f t="shared" si="1"/>
        <v>71.680840000000003</v>
      </c>
      <c r="H14" s="15">
        <f t="shared" si="1"/>
        <v>79.565746944444456</v>
      </c>
      <c r="J14" s="15">
        <f t="shared" ref="J14:J15" si="2">SUM(D14:H14)</f>
        <v>347.64947583333333</v>
      </c>
    </row>
    <row r="15" spans="2:39" x14ac:dyDescent="0.3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35">
      <c r="B16" s="23"/>
      <c r="C16" s="9" t="s">
        <v>13</v>
      </c>
      <c r="D16" s="16">
        <f>SUM(D13:D15)</f>
        <v>75.555555555555557</v>
      </c>
      <c r="E16" s="16">
        <f t="shared" ref="E16:J16" si="3">SUM(E13:E15)</f>
        <v>150.35555555555555</v>
      </c>
      <c r="F16" s="16">
        <f t="shared" si="3"/>
        <v>166.89466666666664</v>
      </c>
      <c r="G16" s="16">
        <f t="shared" si="3"/>
        <v>143.36168000000001</v>
      </c>
      <c r="H16" s="16">
        <f t="shared" si="3"/>
        <v>159.13149388888891</v>
      </c>
      <c r="I16" s="7">
        <f t="shared" si="3"/>
        <v>0</v>
      </c>
      <c r="J16" s="16">
        <f t="shared" si="3"/>
        <v>695.29895166666665</v>
      </c>
    </row>
    <row r="17" spans="2:10" x14ac:dyDescent="0.35">
      <c r="B17" s="23"/>
      <c r="C17" s="14" t="s">
        <v>51</v>
      </c>
      <c r="D17" s="13" t="s">
        <v>42</v>
      </c>
      <c r="E17" s="10"/>
      <c r="F17" s="10"/>
      <c r="G17" s="10"/>
      <c r="H17" s="10"/>
      <c r="J17" s="8" t="s">
        <v>42</v>
      </c>
    </row>
    <row r="18" spans="2:10" x14ac:dyDescent="0.35">
      <c r="B18" s="23"/>
      <c r="C18" s="71" t="s">
        <v>52</v>
      </c>
      <c r="D18" s="15"/>
      <c r="E18" s="11"/>
      <c r="F18" s="11"/>
      <c r="G18" s="11"/>
      <c r="H18" s="11"/>
      <c r="J18" s="15">
        <f t="shared" ref="J18:J19" si="4">SUM(D18:H18)</f>
        <v>0</v>
      </c>
    </row>
    <row r="19" spans="2:10" x14ac:dyDescent="0.35">
      <c r="B19" s="23"/>
      <c r="C19" s="13" t="s">
        <v>53</v>
      </c>
      <c r="D19" s="15">
        <f>400/9</f>
        <v>44.444444444444443</v>
      </c>
      <c r="E19" s="15">
        <f t="shared" ref="E19:H19" si="5">400/9</f>
        <v>44.444444444444443</v>
      </c>
      <c r="F19" s="15">
        <f t="shared" si="5"/>
        <v>44.444444444444443</v>
      </c>
      <c r="G19" s="15">
        <f t="shared" si="5"/>
        <v>44.444444444444443</v>
      </c>
      <c r="H19" s="15">
        <f t="shared" si="5"/>
        <v>44.444444444444443</v>
      </c>
      <c r="J19" s="15">
        <f t="shared" si="4"/>
        <v>222.22222222222223</v>
      </c>
    </row>
    <row r="20" spans="2:10" x14ac:dyDescent="0.35">
      <c r="B20" s="23"/>
      <c r="C20" s="13" t="s">
        <v>54</v>
      </c>
      <c r="D20" s="15">
        <f>(25*2)/9</f>
        <v>5.5555555555555554</v>
      </c>
      <c r="E20" s="15">
        <f t="shared" ref="E20:H20" si="6">(25*2)/9</f>
        <v>5.5555555555555554</v>
      </c>
      <c r="F20" s="15">
        <f t="shared" si="6"/>
        <v>5.5555555555555554</v>
      </c>
      <c r="G20" s="15">
        <f t="shared" si="6"/>
        <v>5.5555555555555554</v>
      </c>
      <c r="H20" s="15">
        <f t="shared" si="6"/>
        <v>5.5555555555555554</v>
      </c>
      <c r="I20" s="32">
        <v>2000</v>
      </c>
      <c r="J20" s="15">
        <f>SUM(D20:H20)</f>
        <v>27.777777777777779</v>
      </c>
    </row>
    <row r="21" spans="2:10" x14ac:dyDescent="0.35">
      <c r="B21" s="23"/>
      <c r="C21" s="13" t="s">
        <v>55</v>
      </c>
      <c r="D21" s="15">
        <f>(250*3)/9</f>
        <v>83.333333333333329</v>
      </c>
      <c r="E21" s="15">
        <f t="shared" ref="E21:H21" si="7">(250*3)/9</f>
        <v>83.333333333333329</v>
      </c>
      <c r="F21" s="15">
        <f t="shared" si="7"/>
        <v>83.333333333333329</v>
      </c>
      <c r="G21" s="15">
        <f t="shared" si="7"/>
        <v>83.333333333333329</v>
      </c>
      <c r="H21" s="15">
        <f t="shared" si="7"/>
        <v>83.333333333333329</v>
      </c>
      <c r="I21" s="32">
        <v>250</v>
      </c>
      <c r="J21" s="15">
        <f t="shared" ref="J21:J26" si="8">SUM(D21:H21)</f>
        <v>416.66666666666663</v>
      </c>
    </row>
    <row r="22" spans="2:10" x14ac:dyDescent="0.35">
      <c r="B22" s="23"/>
      <c r="C22" s="13" t="s">
        <v>56</v>
      </c>
      <c r="D22" s="15">
        <f>((71*3)+35.5)/9</f>
        <v>27.611111111111111</v>
      </c>
      <c r="E22" s="15">
        <f t="shared" ref="E22:H22" si="9">((71*3)+35.5)/9</f>
        <v>27.611111111111111</v>
      </c>
      <c r="F22" s="15">
        <f t="shared" si="9"/>
        <v>27.611111111111111</v>
      </c>
      <c r="G22" s="15">
        <f t="shared" si="9"/>
        <v>27.611111111111111</v>
      </c>
      <c r="H22" s="15">
        <f t="shared" si="9"/>
        <v>27.611111111111111</v>
      </c>
      <c r="I22" s="32">
        <v>2250</v>
      </c>
      <c r="J22" s="15">
        <f t="shared" si="8"/>
        <v>138.05555555555554</v>
      </c>
    </row>
    <row r="23" spans="2:10" ht="29" x14ac:dyDescent="0.35">
      <c r="B23" s="23"/>
      <c r="C23" s="13" t="s">
        <v>57</v>
      </c>
      <c r="D23" s="15">
        <f>(45*2)/9</f>
        <v>10</v>
      </c>
      <c r="E23" s="15">
        <f t="shared" ref="E23:H23" si="10">(45*2)/9</f>
        <v>10</v>
      </c>
      <c r="F23" s="15">
        <f t="shared" si="10"/>
        <v>10</v>
      </c>
      <c r="G23" s="15">
        <f t="shared" si="10"/>
        <v>10</v>
      </c>
      <c r="H23" s="15">
        <f t="shared" si="10"/>
        <v>10</v>
      </c>
      <c r="I23" s="32">
        <v>1243</v>
      </c>
      <c r="J23" s="15">
        <f t="shared" si="8"/>
        <v>50</v>
      </c>
    </row>
    <row r="24" spans="2:10" x14ac:dyDescent="0.35">
      <c r="B24" s="23"/>
      <c r="C24" s="13" t="s">
        <v>58</v>
      </c>
      <c r="D24" s="15">
        <f>(25*4)/9</f>
        <v>11.111111111111111</v>
      </c>
      <c r="E24" s="15">
        <f t="shared" ref="E24:H24" si="11">(25*4)/9</f>
        <v>11.111111111111111</v>
      </c>
      <c r="F24" s="15">
        <f t="shared" si="11"/>
        <v>11.111111111111111</v>
      </c>
      <c r="G24" s="15">
        <f t="shared" si="11"/>
        <v>11.111111111111111</v>
      </c>
      <c r="H24" s="15">
        <f t="shared" si="11"/>
        <v>11.111111111111111</v>
      </c>
      <c r="I24" s="32">
        <v>225</v>
      </c>
      <c r="J24" s="15">
        <f t="shared" si="8"/>
        <v>55.555555555555557</v>
      </c>
    </row>
    <row r="25" spans="2:10" ht="29" x14ac:dyDescent="0.35">
      <c r="B25" s="23"/>
      <c r="C25" s="13" t="s">
        <v>60</v>
      </c>
      <c r="D25" s="15">
        <v>0</v>
      </c>
      <c r="E25" s="15">
        <f>(1560*0.655)/9</f>
        <v>113.53333333333335</v>
      </c>
      <c r="F25" s="15">
        <f t="shared" ref="F25:H25" si="12">(1560*0.655)/9</f>
        <v>113.53333333333335</v>
      </c>
      <c r="G25" s="15">
        <f t="shared" si="12"/>
        <v>113.53333333333335</v>
      </c>
      <c r="H25" s="15">
        <f t="shared" si="12"/>
        <v>113.53333333333335</v>
      </c>
      <c r="I25" s="32">
        <v>400</v>
      </c>
      <c r="J25" s="15">
        <f t="shared" si="8"/>
        <v>454.13333333333338</v>
      </c>
    </row>
    <row r="26" spans="2:10" x14ac:dyDescent="0.35">
      <c r="B26" s="23"/>
      <c r="C26" s="13"/>
      <c r="D26" s="15"/>
      <c r="E26" s="15"/>
      <c r="F26" s="15"/>
      <c r="G26" s="15"/>
      <c r="H26" s="15"/>
      <c r="I26" s="32">
        <v>1638</v>
      </c>
      <c r="J26" s="15">
        <f t="shared" si="8"/>
        <v>0</v>
      </c>
    </row>
    <row r="27" spans="2:10" x14ac:dyDescent="0.35">
      <c r="B27" s="23"/>
      <c r="C27" s="9" t="s">
        <v>14</v>
      </c>
      <c r="D27" s="16">
        <f>SUM(D20:D26)</f>
        <v>137.61111111111111</v>
      </c>
      <c r="E27" s="16">
        <f t="shared" ref="E27:H27" si="13">SUM(E20:E26)</f>
        <v>251.14444444444445</v>
      </c>
      <c r="F27" s="16">
        <f t="shared" si="13"/>
        <v>251.14444444444445</v>
      </c>
      <c r="G27" s="16">
        <f t="shared" si="13"/>
        <v>251.14444444444445</v>
      </c>
      <c r="H27" s="16">
        <f t="shared" si="13"/>
        <v>251.14444444444445</v>
      </c>
      <c r="J27" s="16">
        <f>SUM(D27:H27)</f>
        <v>1142.1888888888889</v>
      </c>
    </row>
    <row r="28" spans="2:10" x14ac:dyDescent="0.35">
      <c r="B28" s="23"/>
      <c r="C28" s="14" t="s">
        <v>61</v>
      </c>
      <c r="D28" s="15"/>
      <c r="E28" s="10"/>
      <c r="F28" s="10"/>
      <c r="G28" s="10"/>
      <c r="H28" s="10"/>
      <c r="J28" s="15" t="s">
        <v>20</v>
      </c>
    </row>
    <row r="29" spans="2:10" x14ac:dyDescent="0.35">
      <c r="B29" s="23"/>
      <c r="C29" s="13"/>
      <c r="D29" s="15"/>
      <c r="E29" s="10"/>
      <c r="F29" s="10"/>
      <c r="G29" s="10"/>
      <c r="H29" s="10"/>
      <c r="J29" s="15">
        <f>SUM(D29:H29)</f>
        <v>0</v>
      </c>
    </row>
    <row r="30" spans="2:10" x14ac:dyDescent="0.35">
      <c r="B30" s="23" t="s">
        <v>62</v>
      </c>
      <c r="C30" s="26" t="s">
        <v>62</v>
      </c>
      <c r="D30" s="13" t="s">
        <v>42</v>
      </c>
      <c r="E30" s="10"/>
      <c r="F30" s="10"/>
      <c r="G30" s="10"/>
      <c r="H30" s="10"/>
      <c r="J30" s="15">
        <f t="shared" ref="J30:J50" si="14">SUM(D30:H30)</f>
        <v>0</v>
      </c>
    </row>
    <row r="31" spans="2:10" x14ac:dyDescent="0.35">
      <c r="B31" s="23"/>
      <c r="C31" s="9" t="s">
        <v>15</v>
      </c>
      <c r="D31" s="12">
        <f>SUM(D29:D30)</f>
        <v>0</v>
      </c>
      <c r="E31" s="12">
        <f t="shared" ref="E31:H31" si="15">SUM(E29:E30)</f>
        <v>0</v>
      </c>
      <c r="F31" s="12">
        <f t="shared" si="15"/>
        <v>0</v>
      </c>
      <c r="G31" s="12">
        <f t="shared" si="15"/>
        <v>0</v>
      </c>
      <c r="H31" s="12">
        <f t="shared" si="15"/>
        <v>0</v>
      </c>
      <c r="J31" s="16">
        <f t="shared" si="14"/>
        <v>0</v>
      </c>
    </row>
    <row r="32" spans="2:10" x14ac:dyDescent="0.35">
      <c r="B32" s="23"/>
      <c r="C32" s="14" t="s">
        <v>63</v>
      </c>
      <c r="D32" s="13" t="s">
        <v>42</v>
      </c>
      <c r="E32" s="10"/>
      <c r="F32" s="10"/>
      <c r="G32" s="10"/>
      <c r="H32" s="10"/>
      <c r="J32" s="15"/>
    </row>
    <row r="33" spans="2:10" x14ac:dyDescent="0.35">
      <c r="B33" s="23"/>
      <c r="C33" s="13"/>
      <c r="D33" s="15"/>
      <c r="E33" s="15"/>
      <c r="F33" s="15"/>
      <c r="G33" s="15"/>
      <c r="H33" s="15"/>
      <c r="I33" s="32">
        <v>5000</v>
      </c>
      <c r="J33" s="15">
        <f t="shared" si="14"/>
        <v>0</v>
      </c>
    </row>
    <row r="34" spans="2:10" x14ac:dyDescent="0.35">
      <c r="B34" s="23"/>
      <c r="C34" s="13"/>
      <c r="D34" s="15"/>
      <c r="E34" s="11"/>
      <c r="F34" s="11"/>
      <c r="G34" s="11"/>
      <c r="H34" s="11"/>
      <c r="J34" s="15">
        <f t="shared" si="14"/>
        <v>0</v>
      </c>
    </row>
    <row r="35" spans="2:10" x14ac:dyDescent="0.35">
      <c r="B35" s="23"/>
      <c r="C35" s="9" t="s">
        <v>16</v>
      </c>
      <c r="D35" s="16">
        <f>SUM(D33:D34)</f>
        <v>0</v>
      </c>
      <c r="E35" s="16">
        <f t="shared" ref="E35:H35" si="16">SUM(E33:E34)</f>
        <v>0</v>
      </c>
      <c r="F35" s="16">
        <f t="shared" si="16"/>
        <v>0</v>
      </c>
      <c r="G35" s="16">
        <f t="shared" si="16"/>
        <v>0</v>
      </c>
      <c r="H35" s="16">
        <f t="shared" si="16"/>
        <v>0</v>
      </c>
      <c r="J35" s="16">
        <f t="shared" si="14"/>
        <v>0</v>
      </c>
    </row>
    <row r="36" spans="2:10" x14ac:dyDescent="0.35">
      <c r="B36" s="23"/>
      <c r="C36" s="14" t="s">
        <v>64</v>
      </c>
      <c r="D36" s="13" t="s">
        <v>42</v>
      </c>
      <c r="E36" s="10"/>
      <c r="F36" s="10"/>
      <c r="G36" s="10"/>
      <c r="H36" s="10"/>
      <c r="J36" s="15"/>
    </row>
    <row r="37" spans="2:10" ht="43.5" x14ac:dyDescent="0.35">
      <c r="B37" s="23"/>
      <c r="C37" s="13" t="s">
        <v>65</v>
      </c>
      <c r="D37" s="15">
        <v>0</v>
      </c>
      <c r="E37" s="15">
        <f>(8000*(100/4))+4000</f>
        <v>204000</v>
      </c>
      <c r="F37" s="15">
        <f t="shared" ref="F37:H37" si="17">(8000*(100/4))+4000</f>
        <v>204000</v>
      </c>
      <c r="G37" s="15">
        <f t="shared" si="17"/>
        <v>204000</v>
      </c>
      <c r="H37" s="15">
        <f t="shared" si="17"/>
        <v>204000</v>
      </c>
      <c r="I37" s="32">
        <v>5106000</v>
      </c>
      <c r="J37" s="15">
        <f t="shared" si="14"/>
        <v>816000</v>
      </c>
    </row>
    <row r="38" spans="2:10" x14ac:dyDescent="0.35">
      <c r="B38" s="23"/>
      <c r="C38" s="13"/>
      <c r="D38" s="15"/>
      <c r="E38" s="15"/>
      <c r="F38" s="15"/>
      <c r="G38" s="15"/>
      <c r="H38" s="15"/>
      <c r="I38" s="32">
        <v>22500000</v>
      </c>
      <c r="J38" s="15">
        <f t="shared" si="14"/>
        <v>0</v>
      </c>
    </row>
    <row r="39" spans="2:10" x14ac:dyDescent="0.35">
      <c r="B39" s="23"/>
      <c r="C39" s="13"/>
      <c r="D39" s="15"/>
      <c r="E39" s="15"/>
      <c r="F39" s="15"/>
      <c r="G39" s="15"/>
      <c r="H39" s="15"/>
      <c r="I39" s="32">
        <v>75000000</v>
      </c>
      <c r="J39" s="15">
        <f t="shared" si="14"/>
        <v>0</v>
      </c>
    </row>
    <row r="40" spans="2:10" x14ac:dyDescent="0.35">
      <c r="B40" s="23"/>
      <c r="C40" s="13"/>
      <c r="D40" s="15"/>
      <c r="E40" s="11"/>
      <c r="F40" s="11"/>
      <c r="G40" s="11"/>
      <c r="H40" s="11"/>
      <c r="J40" s="15">
        <f t="shared" si="14"/>
        <v>0</v>
      </c>
    </row>
    <row r="41" spans="2:10" x14ac:dyDescent="0.35">
      <c r="B41" s="23"/>
      <c r="C41" s="9" t="s">
        <v>17</v>
      </c>
      <c r="D41" s="16">
        <f>SUM(D37:D40)</f>
        <v>0</v>
      </c>
      <c r="E41" s="16">
        <f t="shared" ref="E41:H41" si="18">SUM(E37:E40)</f>
        <v>204000</v>
      </c>
      <c r="F41" s="16">
        <f t="shared" si="18"/>
        <v>204000</v>
      </c>
      <c r="G41" s="16">
        <f t="shared" si="18"/>
        <v>204000</v>
      </c>
      <c r="H41" s="16">
        <f t="shared" si="18"/>
        <v>204000</v>
      </c>
      <c r="J41" s="16">
        <f t="shared" si="14"/>
        <v>816000</v>
      </c>
    </row>
    <row r="42" spans="2:10" x14ac:dyDescent="0.35">
      <c r="B42" s="23"/>
      <c r="C42" s="14" t="s">
        <v>67</v>
      </c>
      <c r="D42" s="13" t="s">
        <v>42</v>
      </c>
      <c r="E42" s="10"/>
      <c r="F42" s="10"/>
      <c r="G42" s="10"/>
      <c r="H42" s="10"/>
      <c r="J42" s="15"/>
    </row>
    <row r="43" spans="2:10" x14ac:dyDescent="0.35">
      <c r="B43" s="23"/>
      <c r="C43" s="13"/>
      <c r="D43" s="15"/>
      <c r="E43" s="15"/>
      <c r="F43" s="15"/>
      <c r="G43" s="15"/>
      <c r="H43" s="15"/>
      <c r="I43" s="32">
        <v>375000</v>
      </c>
      <c r="J43" s="15">
        <f t="shared" si="14"/>
        <v>0</v>
      </c>
    </row>
    <row r="44" spans="2:10" x14ac:dyDescent="0.35">
      <c r="B44" s="23"/>
      <c r="C44" s="13"/>
      <c r="D44" s="15"/>
      <c r="E44" s="15"/>
      <c r="F44" s="15"/>
      <c r="G44" s="15"/>
      <c r="H44" s="15"/>
      <c r="I44" s="32">
        <v>781250</v>
      </c>
      <c r="J44" s="15">
        <f t="shared" si="14"/>
        <v>0</v>
      </c>
    </row>
    <row r="45" spans="2:10" x14ac:dyDescent="0.35">
      <c r="B45" s="23"/>
      <c r="C45" s="13"/>
      <c r="D45" s="15"/>
      <c r="E45" s="15"/>
      <c r="F45" s="15"/>
      <c r="G45" s="15"/>
      <c r="H45" s="15"/>
      <c r="I45" s="32">
        <v>2083335</v>
      </c>
      <c r="J45" s="15">
        <f t="shared" si="14"/>
        <v>0</v>
      </c>
    </row>
    <row r="46" spans="2:10" x14ac:dyDescent="0.35">
      <c r="B46" s="23"/>
      <c r="C46" s="13"/>
      <c r="D46" s="15"/>
      <c r="E46" s="11"/>
      <c r="F46" s="11"/>
      <c r="G46" s="11"/>
      <c r="H46" s="11"/>
      <c r="J46" s="15">
        <f t="shared" si="14"/>
        <v>0</v>
      </c>
    </row>
    <row r="47" spans="2:10" x14ac:dyDescent="0.35">
      <c r="B47" s="23"/>
      <c r="C47" s="13"/>
      <c r="D47" s="15"/>
      <c r="E47" s="11"/>
      <c r="F47" s="11"/>
      <c r="G47" s="11"/>
      <c r="H47" s="11"/>
      <c r="J47" s="15">
        <f t="shared" si="14"/>
        <v>0</v>
      </c>
    </row>
    <row r="48" spans="2:10" x14ac:dyDescent="0.35">
      <c r="B48" s="23"/>
      <c r="C48" s="10"/>
      <c r="D48" s="15"/>
      <c r="E48" s="11"/>
      <c r="F48" s="11"/>
      <c r="G48" s="11"/>
      <c r="H48" s="11"/>
      <c r="J48" s="15">
        <f t="shared" si="14"/>
        <v>0</v>
      </c>
    </row>
    <row r="49" spans="2:10" x14ac:dyDescent="0.35">
      <c r="B49" s="24"/>
      <c r="C49" s="9" t="s">
        <v>18</v>
      </c>
      <c r="D49" s="16">
        <f>SUM(D43:D48)</f>
        <v>0</v>
      </c>
      <c r="E49" s="16">
        <f t="shared" ref="E49:H49" si="19">SUM(E43:E48)</f>
        <v>0</v>
      </c>
      <c r="F49" s="16">
        <f t="shared" si="19"/>
        <v>0</v>
      </c>
      <c r="G49" s="16">
        <f t="shared" si="19"/>
        <v>0</v>
      </c>
      <c r="H49" s="16">
        <f t="shared" si="19"/>
        <v>0</v>
      </c>
      <c r="J49" s="16">
        <f t="shared" si="14"/>
        <v>0</v>
      </c>
    </row>
    <row r="50" spans="2:10" x14ac:dyDescent="0.35">
      <c r="B50" s="24"/>
      <c r="C50" s="9" t="s">
        <v>19</v>
      </c>
      <c r="D50" s="16">
        <f>SUM(D49,D41,D35,D31,D27,D16,D11)</f>
        <v>9102.0555555555547</v>
      </c>
      <c r="E50" s="16">
        <f t="shared" ref="E50:H50" si="20">SUM(E49,E41,E35,E31,E27,E16,E11)</f>
        <v>222090.38888888888</v>
      </c>
      <c r="F50" s="16">
        <f t="shared" si="20"/>
        <v>224052.70577777777</v>
      </c>
      <c r="G50" s="16">
        <f t="shared" si="20"/>
        <v>221260.58612444444</v>
      </c>
      <c r="H50" s="16">
        <f t="shared" si="20"/>
        <v>223131.62816055556</v>
      </c>
      <c r="J50" s="16">
        <f t="shared" si="14"/>
        <v>899637.36450722232</v>
      </c>
    </row>
    <row r="51" spans="2:10" x14ac:dyDescent="0.35">
      <c r="B51" s="6"/>
      <c r="D51"/>
      <c r="E51"/>
      <c r="H51"/>
      <c r="I51"/>
      <c r="J51" t="s">
        <v>20</v>
      </c>
    </row>
    <row r="52" spans="2:10" ht="29" x14ac:dyDescent="0.35">
      <c r="B52" s="67" t="s">
        <v>68</v>
      </c>
      <c r="C52" s="17" t="s">
        <v>68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35">
      <c r="B53" s="23"/>
      <c r="C53" s="13"/>
      <c r="D53" s="13"/>
      <c r="E53" s="10"/>
      <c r="F53" s="10"/>
      <c r="G53" s="10"/>
      <c r="H53" s="10"/>
      <c r="J53" s="15">
        <f>SUM(D53:H53)</f>
        <v>0</v>
      </c>
    </row>
    <row r="54" spans="2:10" x14ac:dyDescent="0.35">
      <c r="B54" s="23"/>
      <c r="C54" s="13"/>
      <c r="D54" s="13"/>
      <c r="E54" s="10"/>
      <c r="F54" s="10"/>
      <c r="G54" s="10"/>
      <c r="H54" s="10"/>
      <c r="J54" s="15">
        <f t="shared" ref="J54:J55" si="21">SUM(D54:H54)</f>
        <v>0</v>
      </c>
    </row>
    <row r="55" spans="2:10" x14ac:dyDescent="0.35">
      <c r="B55" s="24"/>
      <c r="C55" s="9" t="s">
        <v>21</v>
      </c>
      <c r="D55" s="16">
        <f>SUM(D53:D54)</f>
        <v>0</v>
      </c>
      <c r="E55" s="16">
        <f t="shared" ref="E55:H55" si="22">SUM(E53:E54)</f>
        <v>0</v>
      </c>
      <c r="F55" s="16">
        <f t="shared" si="22"/>
        <v>0</v>
      </c>
      <c r="G55" s="16">
        <f t="shared" si="22"/>
        <v>0</v>
      </c>
      <c r="H55" s="16">
        <f t="shared" si="22"/>
        <v>0</v>
      </c>
      <c r="J55" s="16">
        <f t="shared" si="21"/>
        <v>0</v>
      </c>
    </row>
    <row r="56" spans="2:10" ht="15" thickBot="1" x14ac:dyDescent="0.4">
      <c r="B56" s="6"/>
      <c r="D56"/>
      <c r="E56"/>
      <c r="H56"/>
      <c r="I56"/>
      <c r="J56" t="s">
        <v>20</v>
      </c>
    </row>
    <row r="57" spans="2:10" s="1" customFormat="1" ht="29.5" thickBot="1" x14ac:dyDescent="0.4">
      <c r="B57" s="19" t="s">
        <v>22</v>
      </c>
      <c r="C57" s="19"/>
      <c r="D57" s="20">
        <f>SUM(D55,D50)</f>
        <v>9102.0555555555547</v>
      </c>
      <c r="E57" s="20">
        <f t="shared" ref="E57:J57" si="23">SUM(E55,E50)</f>
        <v>222090.38888888888</v>
      </c>
      <c r="F57" s="20">
        <f t="shared" si="23"/>
        <v>224052.70577777777</v>
      </c>
      <c r="G57" s="20">
        <f t="shared" si="23"/>
        <v>221260.58612444444</v>
      </c>
      <c r="H57" s="20">
        <f t="shared" si="23"/>
        <v>223131.62816055556</v>
      </c>
      <c r="I57" s="7">
        <f>SUM(I55,I50)</f>
        <v>0</v>
      </c>
      <c r="J57" s="20">
        <f t="shared" si="23"/>
        <v>899637.36450722232</v>
      </c>
    </row>
    <row r="58" spans="2:10" x14ac:dyDescent="0.35">
      <c r="B58" s="6"/>
    </row>
    <row r="59" spans="2:10" x14ac:dyDescent="0.35">
      <c r="B59" s="6"/>
    </row>
    <row r="60" spans="2:10" x14ac:dyDescent="0.35">
      <c r="B60" s="6"/>
    </row>
    <row r="61" spans="2:10" x14ac:dyDescent="0.35">
      <c r="B61" s="6"/>
    </row>
    <row r="62" spans="2:10" x14ac:dyDescent="0.35">
      <c r="B62" s="6"/>
    </row>
    <row r="63" spans="2:10" x14ac:dyDescent="0.35">
      <c r="B63" s="6"/>
    </row>
    <row r="64" spans="2:10" x14ac:dyDescent="0.35">
      <c r="B64" s="6"/>
    </row>
    <row r="65" spans="2:2" x14ac:dyDescent="0.35">
      <c r="B65" s="6"/>
    </row>
    <row r="66" spans="2:2" x14ac:dyDescent="0.35">
      <c r="B66" s="6"/>
    </row>
    <row r="67" spans="2:2" x14ac:dyDescent="0.35">
      <c r="B67" s="6"/>
    </row>
    <row r="68" spans="2:2" x14ac:dyDescent="0.35">
      <c r="B68" s="6"/>
    </row>
    <row r="69" spans="2:2" x14ac:dyDescent="0.35">
      <c r="B69" s="6"/>
    </row>
    <row r="70" spans="2:2" x14ac:dyDescent="0.35">
      <c r="B70" s="6"/>
    </row>
    <row r="71" spans="2:2" x14ac:dyDescent="0.35">
      <c r="B71" s="6"/>
    </row>
    <row r="72" spans="2:2" x14ac:dyDescent="0.35">
      <c r="B72" s="6"/>
    </row>
  </sheetData>
  <pageMargins left="0.7" right="0.7" top="0.75" bottom="0.75" header="0.3" footer="0.3"/>
  <pageSetup scale="8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AB8A60FA7EEB41A71708AE1F73E818" ma:contentTypeVersion="6" ma:contentTypeDescription="Create a new document." ma:contentTypeScope="" ma:versionID="20bd1db857114118ba340667648d00e3">
  <xsd:schema xmlns:xsd="http://www.w3.org/2001/XMLSchema" xmlns:xs="http://www.w3.org/2001/XMLSchema" xmlns:p="http://schemas.microsoft.com/office/2006/metadata/properties" xmlns:ns2="6f4be08e-411c-46b5-96d9-21b09ce1a814" xmlns:ns3="36d56cdf-b6ba-4bb9-8577-55ab7af95163" targetNamespace="http://schemas.microsoft.com/office/2006/metadata/properties" ma:root="true" ma:fieldsID="ddf47222c14bb288c0ca0418ff98a8d3" ns2:_="" ns3:_="">
    <xsd:import namespace="6f4be08e-411c-46b5-96d9-21b09ce1a814"/>
    <xsd:import namespace="36d56cdf-b6ba-4bb9-8577-55ab7af9516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4be08e-411c-46b5-96d9-21b09ce1a8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d56cdf-b6ba-4bb9-8577-55ab7af9516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36d56cdf-b6ba-4bb9-8577-55ab7af95163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9DC0C6FF-A41B-491B-8C5A-6944022BD7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f4be08e-411c-46b5-96d9-21b09ce1a814"/>
    <ds:schemaRef ds:uri="36d56cdf-b6ba-4bb9-8577-55ab7af951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36d56cdf-b6ba-4bb9-8577-55ab7af9516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  <vt:lpstr>Measure 5 Budget</vt:lpstr>
      <vt:lpstr>Measure 6 Budget</vt:lpstr>
      <vt:lpstr>Measure 7 Budget</vt:lpstr>
      <vt:lpstr>Measure 8 Budget</vt:lpstr>
      <vt:lpstr>Measure 9 Budget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2024-04-02T00:34:41Z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0x010100BFAB8A60FA7EEB41A71708AE1F73E818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