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filterPrivacy="1" codeName="ThisWorkbook" defaultThemeVersion="166925"/>
  <xr:revisionPtr revIDLastSave="0" documentId="14_{3980C549-5DEC-4FC3-B5E1-EF31C2922618}" xr6:coauthVersionLast="47" xr6:coauthVersionMax="47" xr10:uidLastSave="{00000000-0000-0000-0000-000000000000}"/>
  <bookViews>
    <workbookView xWindow="28680" yWindow="-120" windowWidth="29040" windowHeight="15720" tabRatio="979" activeTab="1" xr2:uid="{AAC398A2-E95D-4231-A920-55B8B1C73F3F}"/>
  </bookViews>
  <sheets>
    <sheet name="Overview" sheetId="26" r:id="rId1"/>
    <sheet name="Consolidated Budget" sheetId="30" r:id="rId2"/>
    <sheet name="Lead Agency Budget" sheetId="16" r:id="rId3"/>
    <sheet name="Non-Lead Agency Budget(Example)" sheetId="36" r:id="rId4"/>
  </sheets>
  <definedNames>
    <definedName name="_xlnm._FilterDatabase" localSheetId="1" hidden="1">'Consolidated Budget'!#REF!</definedName>
    <definedName name="_xlnm._FilterDatabase" localSheetId="2" hidden="1">'Lead Agency Budget'!#REF!</definedName>
    <definedName name="_xlnm._FilterDatabase" localSheetId="3" hidden="1">'Non-Lead Agency Budget(Example)'!#REF!</definedName>
  </definedName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5" i="36" l="1"/>
  <c r="J29" i="36"/>
  <c r="J30" i="36" s="1"/>
  <c r="E30" i="36"/>
  <c r="F30" i="36"/>
  <c r="G30" i="36"/>
  <c r="H30" i="36"/>
  <c r="D30" i="36"/>
  <c r="J32" i="16"/>
  <c r="E32" i="16"/>
  <c r="F32" i="16"/>
  <c r="G32" i="16"/>
  <c r="H32" i="16"/>
  <c r="D32" i="16"/>
  <c r="E39" i="16"/>
  <c r="F39" i="16"/>
  <c r="G39" i="16"/>
  <c r="H39" i="16"/>
  <c r="D39" i="16"/>
  <c r="E44" i="16"/>
  <c r="F44" i="16"/>
  <c r="G44" i="16"/>
  <c r="H44" i="16"/>
  <c r="D44" i="16"/>
  <c r="J43" i="36" l="1"/>
  <c r="J42" i="36"/>
  <c r="J41" i="36"/>
  <c r="I36" i="36"/>
  <c r="H36" i="36"/>
  <c r="G36" i="36"/>
  <c r="F36" i="36"/>
  <c r="E36" i="36"/>
  <c r="D36" i="36"/>
  <c r="J35" i="36"/>
  <c r="J34" i="36"/>
  <c r="J33" i="36"/>
  <c r="J32" i="36"/>
  <c r="I30" i="36"/>
  <c r="H27" i="36"/>
  <c r="G27" i="36"/>
  <c r="F27" i="36"/>
  <c r="E27" i="36"/>
  <c r="D27" i="36"/>
  <c r="J26" i="36"/>
  <c r="I24" i="36"/>
  <c r="H23" i="36"/>
  <c r="G23" i="36"/>
  <c r="F23" i="36"/>
  <c r="E23" i="36"/>
  <c r="D23" i="36"/>
  <c r="H21" i="36"/>
  <c r="G21" i="36"/>
  <c r="F21" i="36"/>
  <c r="E21" i="36"/>
  <c r="D21" i="36"/>
  <c r="H22" i="36"/>
  <c r="G22" i="36"/>
  <c r="F22" i="36"/>
  <c r="E22" i="36"/>
  <c r="D22" i="36"/>
  <c r="H20" i="36"/>
  <c r="G20" i="36"/>
  <c r="F20" i="36"/>
  <c r="E20" i="36"/>
  <c r="D20" i="36"/>
  <c r="I18" i="36"/>
  <c r="D17" i="36"/>
  <c r="D40" i="36" s="1"/>
  <c r="D16" i="36"/>
  <c r="D39" i="36" s="1"/>
  <c r="D15" i="36"/>
  <c r="I13" i="36"/>
  <c r="D13" i="36"/>
  <c r="E11" i="36"/>
  <c r="F11" i="36" s="1"/>
  <c r="E10" i="36"/>
  <c r="E9" i="36"/>
  <c r="F9" i="36" s="1"/>
  <c r="J47" i="16"/>
  <c r="J46" i="16"/>
  <c r="J45" i="16"/>
  <c r="J44" i="16"/>
  <c r="E25" i="16"/>
  <c r="F25" i="16"/>
  <c r="G25" i="16"/>
  <c r="H25" i="16"/>
  <c r="D25" i="16"/>
  <c r="E24" i="16"/>
  <c r="F24" i="16"/>
  <c r="G24" i="16"/>
  <c r="H24" i="16"/>
  <c r="D24" i="16"/>
  <c r="J37" i="16"/>
  <c r="E23" i="16"/>
  <c r="F23" i="16"/>
  <c r="G23" i="16"/>
  <c r="H23" i="16"/>
  <c r="D23" i="16"/>
  <c r="E22" i="16"/>
  <c r="F22" i="16"/>
  <c r="G22" i="16"/>
  <c r="H22" i="16"/>
  <c r="E10" i="16"/>
  <c r="E11" i="16"/>
  <c r="E12" i="16"/>
  <c r="F12" i="16" s="1"/>
  <c r="I39" i="16"/>
  <c r="D12" i="30"/>
  <c r="I63" i="16"/>
  <c r="I26" i="16"/>
  <c r="I20" i="16"/>
  <c r="I14" i="16"/>
  <c r="D14" i="16"/>
  <c r="D7" i="30" s="1"/>
  <c r="D19" i="16"/>
  <c r="D48" i="16" s="1"/>
  <c r="D22" i="16"/>
  <c r="D18" i="16"/>
  <c r="D61" i="16" s="1"/>
  <c r="D17" i="16"/>
  <c r="D60" i="16" s="1"/>
  <c r="D16" i="16"/>
  <c r="D59" i="16" s="1"/>
  <c r="E9" i="16"/>
  <c r="G12" i="30" l="1"/>
  <c r="F12" i="30"/>
  <c r="E12" i="30"/>
  <c r="H12" i="30"/>
  <c r="J27" i="36"/>
  <c r="E15" i="36"/>
  <c r="E49" i="36" s="1"/>
  <c r="D18" i="36"/>
  <c r="D38" i="36"/>
  <c r="D45" i="36" s="1"/>
  <c r="J21" i="36"/>
  <c r="G24" i="36"/>
  <c r="E24" i="36"/>
  <c r="J36" i="36"/>
  <c r="J22" i="36"/>
  <c r="F24" i="36"/>
  <c r="E17" i="36"/>
  <c r="E51" i="36" s="1"/>
  <c r="H24" i="36"/>
  <c r="D51" i="36"/>
  <c r="D49" i="36"/>
  <c r="D52" i="36" s="1"/>
  <c r="J23" i="36"/>
  <c r="G9" i="36"/>
  <c r="F15" i="36"/>
  <c r="F38" i="36" s="1"/>
  <c r="F17" i="36"/>
  <c r="F40" i="36" s="1"/>
  <c r="G11" i="36"/>
  <c r="E13" i="36"/>
  <c r="D50" i="36"/>
  <c r="F10" i="36"/>
  <c r="J20" i="36"/>
  <c r="E16" i="36"/>
  <c r="D24" i="36"/>
  <c r="E19" i="16"/>
  <c r="E48" i="16" s="1"/>
  <c r="E14" i="16"/>
  <c r="E7" i="30" s="1"/>
  <c r="G12" i="16"/>
  <c r="F19" i="16"/>
  <c r="F48" i="16" s="1"/>
  <c r="F10" i="16"/>
  <c r="E17" i="16"/>
  <c r="E42" i="16" s="1"/>
  <c r="F9" i="16"/>
  <c r="F11" i="16"/>
  <c r="E18" i="16"/>
  <c r="E61" i="16" s="1"/>
  <c r="H26" i="16"/>
  <c r="H9" i="30" s="1"/>
  <c r="G26" i="16"/>
  <c r="G9" i="30" s="1"/>
  <c r="D26" i="16"/>
  <c r="D9" i="30" s="1"/>
  <c r="E26" i="16"/>
  <c r="E9" i="30" s="1"/>
  <c r="F26" i="16"/>
  <c r="F9" i="30" s="1"/>
  <c r="D20" i="16"/>
  <c r="D8" i="30" s="1"/>
  <c r="D62" i="16"/>
  <c r="D43" i="16"/>
  <c r="D41" i="16"/>
  <c r="D42" i="16"/>
  <c r="E16" i="16"/>
  <c r="E59" i="16" s="1"/>
  <c r="E18" i="36" l="1"/>
  <c r="F51" i="36"/>
  <c r="F13" i="36"/>
  <c r="F49" i="36"/>
  <c r="E38" i="36"/>
  <c r="E45" i="36" s="1"/>
  <c r="D46" i="36"/>
  <c r="J44" i="36"/>
  <c r="F62" i="16"/>
  <c r="E40" i="36"/>
  <c r="J24" i="36"/>
  <c r="E50" i="36"/>
  <c r="E52" i="36" s="1"/>
  <c r="F16" i="36"/>
  <c r="F18" i="36" s="1"/>
  <c r="G10" i="36"/>
  <c r="H9" i="36"/>
  <c r="G15" i="36"/>
  <c r="G38" i="36" s="1"/>
  <c r="G17" i="36"/>
  <c r="G51" i="36" s="1"/>
  <c r="H11" i="36"/>
  <c r="E39" i="36"/>
  <c r="E43" i="16"/>
  <c r="E62" i="16"/>
  <c r="H12" i="16"/>
  <c r="G19" i="16"/>
  <c r="G48" i="16" s="1"/>
  <c r="F18" i="16"/>
  <c r="F43" i="16" s="1"/>
  <c r="G11" i="16"/>
  <c r="E60" i="16"/>
  <c r="F17" i="16"/>
  <c r="F42" i="16" s="1"/>
  <c r="G10" i="16"/>
  <c r="G9" i="16"/>
  <c r="F16" i="16"/>
  <c r="F41" i="16" s="1"/>
  <c r="F14" i="16"/>
  <c r="F7" i="30" s="1"/>
  <c r="E41" i="16"/>
  <c r="E20" i="16"/>
  <c r="E8" i="30" s="1"/>
  <c r="F50" i="36" l="1"/>
  <c r="F52" i="36" s="1"/>
  <c r="G13" i="36"/>
  <c r="J11" i="36"/>
  <c r="G49" i="36"/>
  <c r="E63" i="16"/>
  <c r="E16" i="30" s="1"/>
  <c r="D54" i="36"/>
  <c r="F61" i="16"/>
  <c r="G62" i="16"/>
  <c r="F59" i="16"/>
  <c r="F60" i="16"/>
  <c r="E46" i="36"/>
  <c r="E54" i="36" s="1"/>
  <c r="G40" i="36"/>
  <c r="F39" i="36"/>
  <c r="H15" i="36"/>
  <c r="H49" i="36" s="1"/>
  <c r="J9" i="36"/>
  <c r="H10" i="36"/>
  <c r="G16" i="36"/>
  <c r="G39" i="36" s="1"/>
  <c r="G45" i="36" s="1"/>
  <c r="H17" i="36"/>
  <c r="H40" i="36" s="1"/>
  <c r="H19" i="16"/>
  <c r="H62" i="16" s="1"/>
  <c r="J12" i="16"/>
  <c r="H9" i="16"/>
  <c r="G16" i="16"/>
  <c r="G59" i="16" s="1"/>
  <c r="G14" i="16"/>
  <c r="G7" i="30" s="1"/>
  <c r="H10" i="16"/>
  <c r="G17" i="16"/>
  <c r="G42" i="16" s="1"/>
  <c r="H11" i="16"/>
  <c r="G18" i="16"/>
  <c r="G43" i="16" s="1"/>
  <c r="F20" i="16"/>
  <c r="F8" i="30" s="1"/>
  <c r="F46" i="36" l="1"/>
  <c r="F45" i="36"/>
  <c r="F54" i="36"/>
  <c r="F53" i="16" s="1"/>
  <c r="G50" i="36"/>
  <c r="G52" i="36" s="1"/>
  <c r="E50" i="16"/>
  <c r="E51" i="16"/>
  <c r="E52" i="16"/>
  <c r="E53" i="16"/>
  <c r="D51" i="16"/>
  <c r="D52" i="16"/>
  <c r="D53" i="16"/>
  <c r="D50" i="16"/>
  <c r="J49" i="36"/>
  <c r="H51" i="36"/>
  <c r="J51" i="36" s="1"/>
  <c r="F52" i="16"/>
  <c r="F50" i="16"/>
  <c r="F51" i="16"/>
  <c r="F63" i="16"/>
  <c r="F16" i="30" s="1"/>
  <c r="J62" i="16"/>
  <c r="G41" i="16"/>
  <c r="G61" i="16"/>
  <c r="G60" i="16"/>
  <c r="H16" i="36"/>
  <c r="H39" i="36" s="1"/>
  <c r="J39" i="36" s="1"/>
  <c r="J10" i="36"/>
  <c r="J13" i="36" s="1"/>
  <c r="J15" i="36"/>
  <c r="J17" i="36"/>
  <c r="G18" i="36"/>
  <c r="H13" i="36"/>
  <c r="H38" i="36"/>
  <c r="J40" i="36"/>
  <c r="H48" i="16"/>
  <c r="J48" i="16" s="1"/>
  <c r="J19" i="16"/>
  <c r="H17" i="16"/>
  <c r="H42" i="16" s="1"/>
  <c r="J42" i="16" s="1"/>
  <c r="H18" i="16"/>
  <c r="H43" i="16" s="1"/>
  <c r="G20" i="16"/>
  <c r="G8" i="30" s="1"/>
  <c r="H14" i="16"/>
  <c r="H7" i="30" s="1"/>
  <c r="H16" i="16"/>
  <c r="H41" i="16" s="1"/>
  <c r="H45" i="36" l="1"/>
  <c r="F55" i="16"/>
  <c r="E55" i="16"/>
  <c r="D55" i="16"/>
  <c r="H50" i="36"/>
  <c r="H52" i="36" s="1"/>
  <c r="J52" i="36" s="1"/>
  <c r="E13" i="30"/>
  <c r="J50" i="36"/>
  <c r="G63" i="16"/>
  <c r="G16" i="30" s="1"/>
  <c r="H60" i="16"/>
  <c r="J60" i="16" s="1"/>
  <c r="H61" i="16"/>
  <c r="H59" i="16"/>
  <c r="G46" i="36"/>
  <c r="G54" i="36" s="1"/>
  <c r="H18" i="36"/>
  <c r="J38" i="36"/>
  <c r="J16" i="36"/>
  <c r="J18" i="36" s="1"/>
  <c r="H20" i="16"/>
  <c r="H8" i="30" s="1"/>
  <c r="H63" i="16" l="1"/>
  <c r="H16" i="30" s="1"/>
  <c r="G51" i="16"/>
  <c r="G53" i="16"/>
  <c r="G52" i="16"/>
  <c r="G50" i="16"/>
  <c r="H46" i="36"/>
  <c r="G55" i="16" l="1"/>
  <c r="H54" i="36"/>
  <c r="J46" i="36"/>
  <c r="J54" i="36" s="1"/>
  <c r="H51" i="16" l="1"/>
  <c r="J51" i="16" s="1"/>
  <c r="H53" i="16"/>
  <c r="J53" i="16" s="1"/>
  <c r="H50" i="16"/>
  <c r="H52" i="16"/>
  <c r="J52" i="16" s="1"/>
  <c r="J11" i="16"/>
  <c r="J22" i="16"/>
  <c r="J9" i="16"/>
  <c r="J10" i="16"/>
  <c r="J61" i="16"/>
  <c r="J59" i="16"/>
  <c r="D63" i="16"/>
  <c r="J36" i="16"/>
  <c r="J41" i="16"/>
  <c r="J43" i="16"/>
  <c r="J38" i="16"/>
  <c r="J34" i="16"/>
  <c r="J35" i="16"/>
  <c r="J49" i="16"/>
  <c r="E29" i="16"/>
  <c r="E10" i="30" s="1"/>
  <c r="F29" i="16"/>
  <c r="F10" i="30" s="1"/>
  <c r="G29" i="16"/>
  <c r="G10" i="30" s="1"/>
  <c r="H29" i="16"/>
  <c r="H10" i="30" s="1"/>
  <c r="D29" i="16"/>
  <c r="D10" i="30" s="1"/>
  <c r="J28" i="16"/>
  <c r="J23" i="16"/>
  <c r="J25" i="16"/>
  <c r="J24" i="16"/>
  <c r="J17" i="16"/>
  <c r="J18" i="16"/>
  <c r="H55" i="16" l="1"/>
  <c r="J39" i="16"/>
  <c r="J63" i="16"/>
  <c r="D16" i="30"/>
  <c r="J26" i="16"/>
  <c r="J14" i="16"/>
  <c r="J29" i="16"/>
  <c r="J16" i="16"/>
  <c r="J20" i="16" s="1"/>
  <c r="J16" i="30" l="1"/>
  <c r="J10" i="30"/>
  <c r="J12" i="30"/>
  <c r="J9" i="30"/>
  <c r="J8" i="30"/>
  <c r="J7" i="30"/>
  <c r="J50" i="16" l="1"/>
  <c r="D13" i="30" l="1"/>
  <c r="J54" i="16"/>
  <c r="J55" i="16" s="1"/>
  <c r="H13" i="30" l="1"/>
  <c r="G13" i="30"/>
  <c r="F13" i="30" l="1"/>
  <c r="J13" i="30" l="1"/>
  <c r="D56" i="16"/>
  <c r="D65" i="16" s="1"/>
  <c r="D11" i="30"/>
  <c r="D14" i="30" s="1"/>
  <c r="D18" i="30" s="1"/>
  <c r="G11" i="30"/>
  <c r="G14" i="30" s="1"/>
  <c r="G18" i="30" s="1"/>
  <c r="H11" i="30"/>
  <c r="H14" i="30" s="1"/>
  <c r="H18" i="30" s="1"/>
  <c r="H56" i="16"/>
  <c r="H65" i="16" s="1"/>
  <c r="F56" i="16"/>
  <c r="F65" i="16" s="1"/>
  <c r="F11" i="30"/>
  <c r="F14" i="30" s="1"/>
  <c r="F18" i="30" s="1"/>
  <c r="E56" i="16"/>
  <c r="E65" i="16" s="1"/>
  <c r="G56" i="16"/>
  <c r="G65" i="16" s="1"/>
  <c r="E11" i="30"/>
  <c r="E14" i="30" s="1"/>
  <c r="J11" i="30" l="1"/>
  <c r="J56" i="16"/>
  <c r="J65" i="16" s="1"/>
  <c r="D24" i="30"/>
  <c r="E18" i="30"/>
  <c r="D23" i="30" s="1"/>
  <c r="J14" i="30"/>
  <c r="J18" i="30" s="1"/>
  <c r="D25" i="30" l="1"/>
  <c r="E24" i="30" s="1"/>
  <c r="E23" i="30" l="1"/>
  <c r="E25" i="30" s="1"/>
  <c r="I32" i="16" l="1"/>
</calcChain>
</file>

<file path=xl/sharedStrings.xml><?xml version="1.0" encoding="utf-8"?>
<sst xmlns="http://schemas.openxmlformats.org/spreadsheetml/2006/main" count="206" uniqueCount="85">
  <si>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</si>
  <si>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</si>
  <si>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</si>
  <si>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</si>
  <si>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</si>
  <si>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</si>
  <si>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</si>
  <si>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</si>
  <si>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</si>
  <si>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</si>
  <si>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</si>
  <si>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</si>
  <si>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</si>
  <si>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</si>
  <si>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</si>
  <si>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</si>
  <si>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</si>
  <si>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</si>
  <si>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</si>
  <si>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</si>
  <si>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</si>
  <si>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</si>
  <si>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</si>
  <si>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</si>
  <si>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</si>
  <si>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</si>
  <si>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</si>
  <si>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</si>
  <si>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</si>
  <si>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</si>
  <si>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</si>
  <si>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</si>
  <si>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</si>
  <si>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</si>
  <si>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</si>
  <si>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</si>
  <si>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</si>
  <si>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</si>
  <si>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</si>
  <si>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</si>
  <si>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 xml:space="preserve">This Excel Workbook is provided to aid applicants in developing the required budget table(s) within the budget narrative.  </t>
  </si>
  <si>
    <t>Annual Salary increase</t>
  </si>
  <si>
    <t>Fringe rate Director and Specialist</t>
  </si>
  <si>
    <t>Fringe rate analyst</t>
  </si>
  <si>
    <t>Indirect rate on salary and fringe</t>
  </si>
  <si>
    <t>DTMB cost rate</t>
  </si>
  <si>
    <t>Contract for stakeholder engagement process to identify barriers and recommendations to decarbonize industry in Michigan, and work to implement those recommendations</t>
  </si>
  <si>
    <t>Contract for modeling and analysis to inform industrial decarbonization stakeholder engagement process</t>
  </si>
  <si>
    <t>Industrial Decarbonization Program Director</t>
  </si>
  <si>
    <t>Industrial Decarbonization Program Specialist</t>
  </si>
  <si>
    <t>Industrial Decarbonization Program Analyst</t>
  </si>
  <si>
    <t>Industrial Decarbonization Program Adminstrator</t>
  </si>
  <si>
    <t>Industrial Decarbonization Program Director (Laptops, cell phones, VPNs, and other supplies calculated at 5% of total wages and fringe)</t>
  </si>
  <si>
    <t>Industrial Decarbonization Program Specialist (Laptops, cell phones, VPNs, and other supplies calculated at 5% of total wages and fringe)</t>
  </si>
  <si>
    <t>Industrial Decarbonization Program Analyst (Laptops, cell phones, VPNs, and other supplies calculated at 5% of total wages and fringe)</t>
  </si>
  <si>
    <t>Industrial Decarbonization Program Adminstrator (Laptops, cell phones, VPNs, and other supplies calculated at 5% of total wages and fringe)</t>
  </si>
  <si>
    <t>Nonprofit Convener contract for overall convenings and general support</t>
  </si>
  <si>
    <t>Industrial Decarbonization Program Administrator</t>
  </si>
  <si>
    <t>Items highlighted in yellow are included in budget for all member states; items in white are unique to Michigan as lead agency</t>
  </si>
  <si>
    <t>Fringe rate analyst and administrator</t>
  </si>
  <si>
    <t>Supplies rate on personnel and fringe</t>
  </si>
  <si>
    <t>Industrial Decarbonization Program Adminstrator (support the lead agency with adminstering the overall program, including overseeing subawards and contracts)</t>
  </si>
  <si>
    <t>Outreach travel lodging (12 1-night hotel stays @$250/night for 2 staff per year)</t>
  </si>
  <si>
    <t>Outreach travel for meetings with industry, communities, and program collaborators (36 trips per year @ 500 miles per trip avg, $.67 per mile)</t>
  </si>
  <si>
    <t>Conference attendance (3 flights per year @$850/flight)</t>
  </si>
  <si>
    <t>Conference attendance lodging (1 hotel stay of 2 nights @$250/night for 3 employees, annually)</t>
  </si>
  <si>
    <t>Capacity building for state Industrial Assessment Center for predevelopment technical assistance and other support (predevelopment assessments, assistance with challenge applications, and other activities as requested by state)</t>
  </si>
  <si>
    <t>Conference registration ($875/person for 4 employees once per year)</t>
  </si>
  <si>
    <t>Employee training ($1,000 per year per employee)</t>
  </si>
  <si>
    <t>Funding to host annual statewide Industrial Decarbonization Conference (including planning, venue, food, facilitation, and staffing capacity in addition to personnel listed above)</t>
  </si>
  <si>
    <t>Predevelopment support for top 20 emitters, in addition to and in concert with support from state IAC, to be deployed at discretion of state</t>
  </si>
  <si>
    <t>University of Illinois Chicago contract for overall technical assistance and administrative support (predevelopment assessment criteria and coordination, challenge rules development, reviewing challenge applications, admistration of challenge grants and associated reporting)</t>
  </si>
  <si>
    <t>Illinois Environmental Protection Agency subaward for participation in all program activities (see "Non-Lead Agency Budget" tab for sample budget)</t>
  </si>
  <si>
    <t>Minnesota Pollution Control Agency subaward (see "Non-Lead Agency Budget" tab for sample budget)</t>
  </si>
  <si>
    <t>Ohio Environmental Protection Agency subaward (see "Non-Lead Agency Budget" tab for sample budget)</t>
  </si>
  <si>
    <t>Wisconsin Office of Sustainability and Clean Energy subaward (see "Non-Lead Agency Budget" tab for sample budget)</t>
  </si>
  <si>
    <t>Contract for LIDAC outreach and engagement as part of stakeholder engagement process</t>
  </si>
  <si>
    <t>Challenge Grant Funding for all states (number and size of grants to be determined by review committee , likely 20-40).</t>
  </si>
  <si>
    <t>Industrial Decarbonization Program Director or equiavlent capacity (support all state activities under predevelopment and challenge phases)</t>
  </si>
  <si>
    <t>Industrial Decarbonization Program Specialist or equiavlent capacity (support all state activities under predevelopment and challenge phases)</t>
  </si>
  <si>
    <t>Industrial Decarbonization Program Analyst 1 or equiavlent capacity (support all state activities under predevelopment and challenge phases)</t>
  </si>
  <si>
    <t>Predevelopment Component</t>
  </si>
  <si>
    <t>Challenge Component</t>
  </si>
  <si>
    <t>Predevelopment Component: Years 1-2</t>
  </si>
  <si>
    <t>Challenge Component: Years 3-5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</si>
</sst>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6" fillId="0" borderId="0" xfId="0" applyFont="1"/>
    <xf numFmtId="0" fontId="6" fillId="0" borderId="1" xfId="0" applyFont="1" applyBorder="1"/>
    <xf numFmtId="0" fontId="6" fillId="4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9" fillId="0" borderId="11" xfId="0" applyFont="1" applyBorder="1" applyAlignment="1">
      <alignment wrapText="1"/>
    </xf>
    <xf numFmtId="0" fontId="10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2" fillId="0" borderId="1" xfId="0" applyFont="1" applyBorder="1" applyAlignment="1">
      <alignment vertical="top"/>
    </xf>
    <xf numFmtId="0" fontId="12" fillId="0" borderId="0" xfId="0" applyFont="1"/>
    <xf numFmtId="0" fontId="7" fillId="0" borderId="16" xfId="0" applyFont="1" applyBorder="1" applyAlignment="1">
      <alignment vertical="top" wrapText="1"/>
    </xf>
    <xf numFmtId="0" fontId="0" fillId="0" borderId="17" xfId="0" applyBorder="1"/>
    <xf numFmtId="0" fontId="5" fillId="0" borderId="18" xfId="0" applyFont="1" applyBorder="1" applyAlignment="1">
      <alignment vertical="top" wrapText="1"/>
    </xf>
    <xf numFmtId="6" fontId="0" fillId="0" borderId="0" xfId="0" applyNumberFormat="1"/>
    <xf numFmtId="0" fontId="11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9" fillId="6" borderId="13" xfId="0" applyFont="1" applyFill="1" applyBorder="1" applyAlignment="1">
      <alignment wrapText="1"/>
    </xf>
    <xf numFmtId="0" fontId="9" fillId="6" borderId="14" xfId="0" applyFont="1" applyFill="1" applyBorder="1" applyAlignment="1">
      <alignment wrapText="1"/>
    </xf>
    <xf numFmtId="0" fontId="9" fillId="6" borderId="15" xfId="0" applyFont="1" applyFill="1" applyBorder="1" applyAlignment="1">
      <alignment wrapText="1"/>
    </xf>
    <xf numFmtId="0" fontId="9" fillId="6" borderId="7" xfId="0" applyFont="1" applyFill="1" applyBorder="1" applyAlignment="1">
      <alignment wrapText="1"/>
    </xf>
    <xf numFmtId="0" fontId="9" fillId="6" borderId="3" xfId="0" applyFont="1" applyFill="1" applyBorder="1"/>
    <xf numFmtId="0" fontId="11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9" fillId="3" borderId="13" xfId="0" applyFont="1" applyFill="1" applyBorder="1" applyAlignment="1">
      <alignment wrapText="1"/>
    </xf>
    <xf numFmtId="0" fontId="9" fillId="3" borderId="14" xfId="0" applyFont="1" applyFill="1" applyBorder="1" applyAlignment="1">
      <alignment wrapText="1"/>
    </xf>
    <xf numFmtId="0" fontId="9" fillId="3" borderId="15" xfId="0" applyFont="1" applyFill="1" applyBorder="1" applyAlignment="1">
      <alignment wrapText="1"/>
    </xf>
    <xf numFmtId="0" fontId="9" fillId="3" borderId="7" xfId="0" applyFont="1" applyFill="1" applyBorder="1" applyAlignment="1">
      <alignment wrapText="1"/>
    </xf>
    <xf numFmtId="0" fontId="6" fillId="7" borderId="1" xfId="0" applyFont="1" applyFill="1" applyBorder="1" applyAlignment="1">
      <alignment wrapText="1"/>
    </xf>
    <xf numFmtId="6" fontId="9" fillId="0" borderId="19" xfId="0" applyNumberFormat="1" applyFont="1" applyBorder="1" applyAlignment="1">
      <alignment wrapText="1"/>
    </xf>
    <xf numFmtId="0" fontId="9" fillId="3" borderId="20" xfId="0" applyFont="1" applyFill="1" applyBorder="1" applyAlignment="1">
      <alignment wrapText="1"/>
    </xf>
    <xf numFmtId="6" fontId="8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9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9" fillId="3" borderId="1" xfId="0" applyFont="1" applyFill="1" applyBorder="1"/>
    <xf numFmtId="6" fontId="9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left" wrapText="1" indent="2"/>
    </xf>
    <xf numFmtId="6" fontId="13" fillId="0" borderId="1" xfId="0" applyNumberFormat="1" applyFont="1" applyBorder="1" applyAlignment="1">
      <alignment wrapText="1"/>
    </xf>
    <xf numFmtId="6" fontId="14" fillId="0" borderId="0" xfId="0" applyNumberFormat="1" applyFont="1"/>
    <xf numFmtId="0" fontId="14" fillId="0" borderId="0" xfId="0" applyFont="1"/>
    <xf numFmtId="6" fontId="14" fillId="0" borderId="1" xfId="0" applyNumberFormat="1" applyFont="1" applyBorder="1" applyAlignment="1">
      <alignment wrapText="1"/>
    </xf>
    <xf numFmtId="0" fontId="14" fillId="4" borderId="1" xfId="0" applyFont="1" applyFill="1" applyBorder="1" applyAlignment="1">
      <alignment wrapText="1"/>
    </xf>
    <xf numFmtId="6" fontId="13" fillId="4" borderId="1" xfId="0" applyNumberFormat="1" applyFont="1" applyFill="1" applyBorder="1" applyAlignment="1">
      <alignment wrapText="1"/>
    </xf>
    <xf numFmtId="0" fontId="15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4" fillId="0" borderId="1" xfId="0" applyFont="1" applyBorder="1"/>
    <xf numFmtId="0" fontId="13" fillId="0" borderId="1" xfId="0" applyFont="1" applyBorder="1" applyAlignment="1">
      <alignment horizontal="left" wrapText="1" indent="4"/>
    </xf>
    <xf numFmtId="6" fontId="13" fillId="4" borderId="4" xfId="0" applyNumberFormat="1" applyFont="1" applyFill="1" applyBorder="1" applyAlignment="1">
      <alignment wrapText="1"/>
    </xf>
    <xf numFmtId="0" fontId="15" fillId="0" borderId="1" xfId="0" applyFont="1" applyBorder="1"/>
    <xf numFmtId="0" fontId="15" fillId="0" borderId="11" xfId="0" applyFont="1" applyBorder="1" applyAlignment="1">
      <alignment wrapText="1"/>
    </xf>
    <xf numFmtId="6" fontId="16" fillId="0" borderId="12" xfId="0" applyNumberFormat="1" applyFont="1" applyBorder="1" applyAlignment="1">
      <alignment wrapText="1"/>
    </xf>
    <xf numFmtId="0" fontId="0" fillId="9" borderId="1" xfId="0" applyFill="1" applyBorder="1"/>
    <xf numFmtId="8" fontId="13" fillId="0" borderId="1" xfId="0" applyNumberFormat="1" applyFont="1" applyBorder="1" applyAlignment="1">
      <alignment wrapText="1"/>
    </xf>
    <xf numFmtId="6" fontId="13" fillId="7" borderId="1" xfId="0" applyNumberFormat="1" applyFont="1" applyFill="1" applyBorder="1" applyAlignment="1">
      <alignment horizontal="left" vertical="top" wrapText="1"/>
    </xf>
    <xf numFmtId="6" fontId="13" fillId="7" borderId="8" xfId="0" applyNumberFormat="1" applyFont="1" applyFill="1" applyBorder="1" applyAlignment="1">
      <alignment wrapText="1"/>
    </xf>
    <xf numFmtId="6" fontId="13" fillId="7" borderId="1" xfId="0" applyNumberFormat="1" applyFont="1" applyFill="1" applyBorder="1" applyAlignment="1">
      <alignment wrapText="1"/>
    </xf>
    <xf numFmtId="6" fontId="14" fillId="4" borderId="1" xfId="0" applyNumberFormat="1" applyFont="1" applyFill="1" applyBorder="1" applyAlignment="1">
      <alignment wrapText="1"/>
    </xf>
    <xf numFmtId="0" fontId="13" fillId="10" borderId="1" xfId="0" applyFont="1" applyFill="1" applyBorder="1" applyAlignment="1">
      <alignment horizontal="left" wrapText="1" indent="2"/>
    </xf>
    <xf numFmtId="6" fontId="13" fillId="10" borderId="1" xfId="0" applyNumberFormat="1" applyFont="1" applyFill="1" applyBorder="1" applyAlignment="1">
      <alignment wrapText="1"/>
    </xf>
    <xf numFmtId="6" fontId="14" fillId="10" borderId="0" xfId="0" applyNumberFormat="1" applyFont="1" applyFill="1"/>
    <xf numFmtId="0" fontId="3" fillId="10" borderId="0" xfId="0" applyFont="1" applyFill="1"/>
    <xf numFmtId="0" fontId="0" fillId="10" borderId="0" xfId="0" applyFill="1"/>
    <xf numFmtId="0" fontId="0" fillId="10" borderId="0" xfId="0" applyFill="1" applyAlignment="1">
      <alignment vertical="top"/>
    </xf>
    <xf numFmtId="164" fontId="0" fillId="10" borderId="0" xfId="1" applyNumberFormat="1" applyFont="1" applyFill="1" applyBorder="1"/>
    <xf numFmtId="6" fontId="14" fillId="10" borderId="1" xfId="0" applyNumberFormat="1" applyFont="1" applyFill="1" applyBorder="1" applyAlignment="1">
      <alignment wrapText="1"/>
    </xf>
    <xf numFmtId="0" fontId="11" fillId="0" borderId="22" xfId="0" applyFont="1" applyBorder="1"/>
    <xf numFmtId="0" fontId="1" fillId="0" borderId="23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24" xfId="0" applyFont="1" applyBorder="1" applyAlignment="1">
      <alignment wrapText="1"/>
    </xf>
    <xf numFmtId="8" fontId="0" fillId="0" borderId="0" xfId="0" applyNumberFormat="1"/>
    <xf numFmtId="0" fontId="13" fillId="10" borderId="1" xfId="0" applyFont="1" applyFill="1" applyBorder="1" applyAlignment="1">
      <alignment horizontal="left" wrapText="1" indent="4"/>
    </xf>
    <xf numFmtId="44" fontId="13" fillId="0" borderId="1" xfId="0" applyNumberFormat="1" applyFont="1" applyBorder="1" applyAlignment="1">
      <alignment wrapText="1"/>
    </xf>
    <xf numFmtId="164" fontId="0" fillId="0" borderId="0" xfId="1" applyNumberFormat="1" applyFont="1" applyFill="1" applyBorder="1"/>
    <xf numFmtId="44" fontId="0" fillId="0" borderId="0" xfId="1" applyFont="1" applyFill="1"/>
    <xf numFmtId="0" fontId="3" fillId="0" borderId="0" xfId="0" applyFont="1" applyAlignment="1">
      <alignment horizontal="left" wrapText="1"/>
    </xf>
    <xf numFmtId="9" fontId="13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  <xf numFmtId="0" fontId="15" fillId="6" borderId="1" xfId="0" applyFont="1" applyFill="1" applyBorder="1" applyAlignment="1">
      <alignment horizontal="center" wrapText="1"/>
    </xf>
    <xf numFmtId="6" fontId="14" fillId="8" borderId="0" xfId="0" applyNumberFormat="1" applyFont="1" applyFill="1"/>
    <xf numFmtId="6" fontId="14" fillId="0" borderId="1" xfId="0" applyNumberFormat="1" applyFont="1" applyBorder="1"/>
    <xf numFmtId="6" fontId="0" fillId="0" borderId="1" xfId="0" applyNumberFormat="1" applyBorder="1"/>
    <xf numFmtId="6" fontId="9" fillId="0" borderId="0" xfId="0" applyNumberFormat="1" applyFont="1"/>
    <xf numFmtId="6" fontId="0" fillId="0" borderId="0" xfId="0" applyNumberFormat="1" applyAlignment="1">
      <alignment vertical="top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D1D1"/>
      <color rgb="FFEDF1F9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4.4" x14ac:dyDescent="0.3"/>
  <cols>
    <col min="1" max="1" width="1.77734375" customWidth="1"/>
    <col min="5" max="5" width="13.44140625" bestFit="1" customWidth="1"/>
    <col min="6" max="6" width="14.44140625" bestFit="1" customWidth="1"/>
    <col min="7" max="9" width="14.44140625" customWidth="1"/>
    <col min="10" max="10" width="10.77734375" bestFit="1" customWidth="1"/>
    <col min="11" max="11" width="15.5546875" customWidth="1"/>
    <col min="18" max="18" width="37.5546875" customWidth="1"/>
  </cols>
  <sheetData>
    <row r="1" spans="4:11" ht="10.5" customHeight="1" x14ac:dyDescent="0.3"/>
    <row r="2" spans="4:11" x14ac:dyDescent="0.3">
      <c r="D2" s="3"/>
      <c r="E2" s="3"/>
      <c r="J2" s="20"/>
      <c r="K2" s="3"/>
    </row>
    <row r="3" spans="4:11" x14ac:dyDescent="0.3">
      <c r="D3" s="3"/>
      <c r="E3" s="3"/>
      <c r="J3" s="18"/>
      <c r="K3" s="19"/>
    </row>
    <row r="4" spans="4:11" x14ac:dyDescent="0.3">
      <c r="D4" s="4"/>
      <c r="E4" s="3"/>
    </row>
    <row r="9" spans="4:11" x14ac:dyDescent="0.3">
      <c r="J9" s="12"/>
    </row>
    <row r="17" spans="5:18" x14ac:dyDescent="0.3">
      <c r="E17" s="21"/>
      <c r="F17" s="21"/>
      <c r="G17" s="21"/>
      <c r="H17" s="21"/>
      <c r="I17" s="21"/>
    </row>
    <row r="18" spans="5:18" x14ac:dyDescent="0.3">
      <c r="E18" s="21"/>
      <c r="F18" s="21"/>
      <c r="G18" s="21"/>
      <c r="H18" s="21"/>
      <c r="I18" s="21"/>
    </row>
    <row r="27" spans="5:18" ht="23.4" x14ac:dyDescent="0.45">
      <c r="Q27" s="17"/>
    </row>
    <row r="28" spans="5:18" x14ac:dyDescent="0.3">
      <c r="Q28" s="39"/>
      <c r="R28" s="40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26"/>
  <sheetViews>
    <sheetView showGridLines="0" tabSelected="1" zoomScale="140" zoomScaleNormal="140" workbookViewId="0">
      <selection activeCell="B28" sqref="B28"/>
    </sheetView>
  </sheetViews>
  <sheetFormatPr defaultColWidth="9.21875" defaultRowHeight="15" customHeight="1" x14ac:dyDescent="0.3"/>
  <cols>
    <col min="1" max="1" width="3.21875" customWidth="1"/>
    <col min="2" max="2" width="12.21875" customWidth="1"/>
    <col min="3" max="3" width="29.21875" customWidth="1"/>
    <col min="4" max="4" width="19.33203125" style="6" customWidth="1"/>
    <col min="5" max="5" width="15.77734375" style="2" bestFit="1" customWidth="1"/>
    <col min="6" max="7" width="16.88671875" bestFit="1" customWidth="1"/>
    <col min="8" max="8" width="16.88671875" style="2" bestFit="1" customWidth="1"/>
    <col min="9" max="9" width="3.5546875" style="7" customWidth="1"/>
    <col min="10" max="10" width="16.88671875" bestFit="1" customWidth="1"/>
    <col min="11" max="11" width="10.21875" customWidth="1"/>
  </cols>
  <sheetData>
    <row r="2" spans="2:39" ht="23.4" x14ac:dyDescent="0.45">
      <c r="B2" s="17" t="s">
        <v>0</v>
      </c>
    </row>
    <row r="3" spans="2:39" ht="26.55" customHeight="1" x14ac:dyDescent="0.3">
      <c r="B3" s="86" t="s">
        <v>1</v>
      </c>
      <c r="C3" s="86"/>
      <c r="D3" s="86"/>
      <c r="E3" s="86"/>
      <c r="F3" s="86"/>
      <c r="G3" s="86"/>
      <c r="H3" s="86"/>
      <c r="I3" s="86"/>
      <c r="J3" s="86"/>
    </row>
    <row r="4" spans="2:39" ht="15" customHeight="1" x14ac:dyDescent="0.3">
      <c r="B4" s="5"/>
    </row>
    <row r="5" spans="2:39" ht="18" x14ac:dyDescent="0.35">
      <c r="B5" s="30" t="s">
        <v>2</v>
      </c>
      <c r="C5" s="31"/>
      <c r="D5" s="88" t="s">
        <v>81</v>
      </c>
      <c r="E5" s="88"/>
      <c r="F5" s="88" t="s">
        <v>82</v>
      </c>
      <c r="G5" s="88"/>
      <c r="H5" s="88"/>
      <c r="I5" s="31"/>
      <c r="J5" s="43"/>
    </row>
    <row r="6" spans="2:39" ht="17.100000000000001" customHeight="1" x14ac:dyDescent="0.3">
      <c r="B6" s="32" t="s">
        <v>3</v>
      </c>
      <c r="C6" s="32" t="s">
        <v>4</v>
      </c>
      <c r="D6" s="32" t="s">
        <v>5</v>
      </c>
      <c r="E6" s="33" t="s">
        <v>6</v>
      </c>
      <c r="F6" s="33" t="s">
        <v>7</v>
      </c>
      <c r="G6" s="33" t="s">
        <v>8</v>
      </c>
      <c r="H6" s="34" t="s">
        <v>9</v>
      </c>
      <c r="I6" s="35"/>
      <c r="J6" s="44" t="s">
        <v>10</v>
      </c>
    </row>
    <row r="7" spans="2:39" s="5" customFormat="1" ht="14.4" x14ac:dyDescent="0.3">
      <c r="B7" s="13" t="s">
        <v>11</v>
      </c>
      <c r="C7" s="36" t="s">
        <v>12</v>
      </c>
      <c r="D7" s="67">
        <f>'Lead Agency Budget'!D14</f>
        <v>469000</v>
      </c>
      <c r="E7" s="67">
        <f>'Lead Agency Budget'!E14</f>
        <v>499954</v>
      </c>
      <c r="F7" s="67">
        <f>'Lead Agency Budget'!F14</f>
        <v>532950.96400000004</v>
      </c>
      <c r="G7" s="67">
        <f>'Lead Agency Budget'!G14</f>
        <v>568125.72762400005</v>
      </c>
      <c r="H7" s="67">
        <f>'Lead Agency Budget'!H14</f>
        <v>605622.02564718411</v>
      </c>
      <c r="I7" s="91"/>
      <c r="J7" s="67">
        <f>SUM(D7:I7)</f>
        <v>2675652.7172711845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4" x14ac:dyDescent="0.3">
      <c r="B8" s="14"/>
      <c r="C8" s="36" t="s">
        <v>13</v>
      </c>
      <c r="D8" s="67">
        <f>'Lead Agency Budget'!D20</f>
        <v>220400</v>
      </c>
      <c r="E8" s="67">
        <f>'Lead Agency Budget'!E20</f>
        <v>199981.59999999998</v>
      </c>
      <c r="F8" s="67">
        <f>'Lead Agency Budget'!F20</f>
        <v>213180.38560000004</v>
      </c>
      <c r="G8" s="67">
        <f>'Lead Agency Budget'!G20</f>
        <v>227250.29104960003</v>
      </c>
      <c r="H8" s="67">
        <f>'Lead Agency Budget'!H20</f>
        <v>242248.81025887362</v>
      </c>
      <c r="I8" s="91"/>
      <c r="J8" s="67">
        <f t="shared" ref="J8:J14" si="0">SUM(D8:I8)</f>
        <v>1103061.0869084736</v>
      </c>
    </row>
    <row r="9" spans="2:39" ht="14.4" x14ac:dyDescent="0.3">
      <c r="B9" s="14"/>
      <c r="C9" s="36" t="s">
        <v>14</v>
      </c>
      <c r="D9" s="67">
        <f>'Lead Agency Budget'!D26</f>
        <v>22110</v>
      </c>
      <c r="E9" s="67">
        <f>'Lead Agency Budget'!E26</f>
        <v>22110</v>
      </c>
      <c r="F9" s="67">
        <f>'Lead Agency Budget'!F26</f>
        <v>22110</v>
      </c>
      <c r="G9" s="67">
        <f>'Lead Agency Budget'!G26</f>
        <v>22110</v>
      </c>
      <c r="H9" s="67">
        <f>'Lead Agency Budget'!H26</f>
        <v>22110</v>
      </c>
      <c r="I9" s="91"/>
      <c r="J9" s="67">
        <f t="shared" si="0"/>
        <v>110550</v>
      </c>
    </row>
    <row r="10" spans="2:39" ht="14.4" x14ac:dyDescent="0.3">
      <c r="B10" s="14"/>
      <c r="C10" s="36" t="s">
        <v>15</v>
      </c>
      <c r="D10" s="67">
        <f>'Lead Agency Budget'!D29</f>
        <v>0</v>
      </c>
      <c r="E10" s="67">
        <f>'Lead Agency Budget'!E29</f>
        <v>0</v>
      </c>
      <c r="F10" s="67">
        <f>'Lead Agency Budget'!F29</f>
        <v>0</v>
      </c>
      <c r="G10" s="67">
        <f>'Lead Agency Budget'!G29</f>
        <v>0</v>
      </c>
      <c r="H10" s="67">
        <f>'Lead Agency Budget'!H29</f>
        <v>0</v>
      </c>
      <c r="I10" s="91"/>
      <c r="J10" s="67">
        <f t="shared" si="0"/>
        <v>0</v>
      </c>
    </row>
    <row r="11" spans="2:39" ht="14.4" x14ac:dyDescent="0.3">
      <c r="B11" s="14"/>
      <c r="C11" s="36" t="s">
        <v>16</v>
      </c>
      <c r="D11" s="67">
        <f>'Lead Agency Budget'!D32</f>
        <v>0</v>
      </c>
      <c r="E11" s="67">
        <f>'Lead Agency Budget'!E32</f>
        <v>0</v>
      </c>
      <c r="F11" s="67">
        <f>'Lead Agency Budget'!F32</f>
        <v>0</v>
      </c>
      <c r="G11" s="67">
        <f>'Lead Agency Budget'!G32</f>
        <v>0</v>
      </c>
      <c r="H11" s="67">
        <f>'Lead Agency Budget'!H32</f>
        <v>0</v>
      </c>
      <c r="I11" s="91"/>
      <c r="J11" s="67">
        <f t="shared" si="0"/>
        <v>0</v>
      </c>
    </row>
    <row r="12" spans="2:39" ht="14.4" x14ac:dyDescent="0.3">
      <c r="B12" s="14"/>
      <c r="C12" s="36" t="s">
        <v>17</v>
      </c>
      <c r="D12" s="67">
        <f>'Lead Agency Budget'!D39</f>
        <v>1375000</v>
      </c>
      <c r="E12" s="67">
        <f>'Lead Agency Budget'!E39</f>
        <v>1375000</v>
      </c>
      <c r="F12" s="67">
        <f>'Lead Agency Budget'!F39</f>
        <v>800000</v>
      </c>
      <c r="G12" s="67">
        <f>'Lead Agency Budget'!G39</f>
        <v>800000</v>
      </c>
      <c r="H12" s="67">
        <f>'Lead Agency Budget'!H39</f>
        <v>800000</v>
      </c>
      <c r="I12" s="91"/>
      <c r="J12" s="67">
        <f t="shared" si="0"/>
        <v>5150000</v>
      </c>
    </row>
    <row r="13" spans="2:39" ht="14.4" x14ac:dyDescent="0.3">
      <c r="B13" s="14"/>
      <c r="C13" s="36" t="s">
        <v>18</v>
      </c>
      <c r="D13" s="67">
        <f>'Lead Agency Budget'!D55</f>
        <v>24826611.200000003</v>
      </c>
      <c r="E13" s="67">
        <f>'Lead Agency Budget'!E55</f>
        <v>24921337.900799997</v>
      </c>
      <c r="F13" s="67">
        <f>'Lead Agency Budget'!F55</f>
        <v>146656615.40225282</v>
      </c>
      <c r="G13" s="67">
        <f>'Lead Agency Budget'!G55</f>
        <v>146856806.2169615</v>
      </c>
      <c r="H13" s="67">
        <f>'Lead Agency Budget'!H55</f>
        <v>147070209.62544096</v>
      </c>
      <c r="I13" s="91"/>
      <c r="J13" s="67">
        <f t="shared" si="0"/>
        <v>490331580.34545529</v>
      </c>
    </row>
    <row r="14" spans="2:39" ht="14.4" x14ac:dyDescent="0.3">
      <c r="B14" s="15"/>
      <c r="C14" s="9" t="s">
        <v>19</v>
      </c>
      <c r="D14" s="53">
        <f>D13+D12+D11+D10+D9+D8+D7</f>
        <v>26913121.200000003</v>
      </c>
      <c r="E14" s="53">
        <f>E13+E12+E11+E10+E9+E8+E7</f>
        <v>27018383.500799999</v>
      </c>
      <c r="F14" s="53">
        <f>F13+F12+F11+F10+F9+F8+F7</f>
        <v>148224856.75185281</v>
      </c>
      <c r="G14" s="53">
        <f>G13+G12+G11+G10+G9+G8+G7</f>
        <v>148474292.2356351</v>
      </c>
      <c r="H14" s="53">
        <f>H13+H12+H11+H10+H9+H8+H7</f>
        <v>148740190.46134701</v>
      </c>
      <c r="I14" s="49"/>
      <c r="J14" s="53">
        <f t="shared" si="0"/>
        <v>499370844.14963496</v>
      </c>
    </row>
    <row r="15" spans="2:39" ht="14.4" x14ac:dyDescent="0.3">
      <c r="B15" s="42"/>
      <c r="D15" s="49"/>
      <c r="E15" s="49"/>
      <c r="F15" s="49"/>
      <c r="G15" s="49"/>
      <c r="H15" s="49"/>
      <c r="I15" s="49"/>
      <c r="J15" s="92" t="s">
        <v>20</v>
      </c>
    </row>
    <row r="16" spans="2:39" ht="20.100000000000001" customHeight="1" x14ac:dyDescent="0.3">
      <c r="B16" s="42"/>
      <c r="C16" s="9" t="s">
        <v>21</v>
      </c>
      <c r="D16" s="68">
        <f>'Lead Agency Budget'!D63</f>
        <v>114785.1</v>
      </c>
      <c r="E16" s="68">
        <f>'Lead Agency Budget'!E63</f>
        <v>116539.27740000002</v>
      </c>
      <c r="F16" s="68">
        <f>'Lead Agency Budget'!F63</f>
        <v>124230.86970840002</v>
      </c>
      <c r="G16" s="68">
        <f>'Lead Agency Budget'!G63</f>
        <v>132430.10710915443</v>
      </c>
      <c r="H16" s="68">
        <f>'Lead Agency Budget'!H63</f>
        <v>141170.49417835864</v>
      </c>
      <c r="I16" s="49"/>
      <c r="J16" s="68">
        <f>SUM(D16:H16)</f>
        <v>629155.84839591314</v>
      </c>
    </row>
    <row r="17" spans="2:10" thickBot="1" x14ac:dyDescent="0.35">
      <c r="B17" s="42"/>
      <c r="D17" s="21"/>
      <c r="E17" s="21"/>
      <c r="F17" s="21"/>
      <c r="G17" s="21"/>
      <c r="H17" s="21"/>
      <c r="I17" s="21"/>
      <c r="J17" s="93" t="s">
        <v>20</v>
      </c>
    </row>
    <row r="18" spans="2:10" ht="31.05" customHeight="1" thickBot="1" x14ac:dyDescent="0.35">
      <c r="B18" s="41" t="s">
        <v>22</v>
      </c>
      <c r="C18" s="11"/>
      <c r="D18" s="37">
        <f>D14+D16</f>
        <v>27027906.300000004</v>
      </c>
      <c r="E18" s="37">
        <f>E14+E16</f>
        <v>27134922.778200001</v>
      </c>
      <c r="F18" s="37">
        <f>F14+F16</f>
        <v>148349087.6215612</v>
      </c>
      <c r="G18" s="37">
        <f>G14+G16</f>
        <v>148606722.34274426</v>
      </c>
      <c r="H18" s="37">
        <f>H14+H16</f>
        <v>148881360.95552537</v>
      </c>
      <c r="I18" s="94"/>
      <c r="J18" s="45">
        <f>J14+J16</f>
        <v>499999999.99803084</v>
      </c>
    </row>
    <row r="19" spans="2:10" s="1" customFormat="1" ht="14.4" x14ac:dyDescent="0.3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3">
      <c r="B20" s="6"/>
    </row>
    <row r="21" spans="2:10" ht="15" customHeight="1" x14ac:dyDescent="0.35">
      <c r="B21" s="30" t="s">
        <v>23</v>
      </c>
      <c r="C21" s="31"/>
      <c r="D21" s="31"/>
      <c r="E21" s="88"/>
      <c r="F21" s="88"/>
      <c r="H21"/>
      <c r="I21"/>
    </row>
    <row r="22" spans="2:10" ht="29.1" customHeight="1" x14ac:dyDescent="0.3">
      <c r="B22" s="32" t="s">
        <v>24</v>
      </c>
      <c r="C22" s="32" t="s">
        <v>25</v>
      </c>
      <c r="D22" s="38" t="s">
        <v>26</v>
      </c>
      <c r="E22" s="89" t="s">
        <v>27</v>
      </c>
      <c r="F22" s="89"/>
      <c r="H22"/>
      <c r="I22"/>
    </row>
    <row r="23" spans="2:10" ht="28.8" x14ac:dyDescent="0.3">
      <c r="B23" s="36">
        <v>1</v>
      </c>
      <c r="C23" s="65" t="s">
        <v>83</v>
      </c>
      <c r="D23" s="66">
        <f>SUM(D18:E18)</f>
        <v>54162829.078200005</v>
      </c>
      <c r="E23" s="87">
        <f>D23/$D$25</f>
        <v>0.10832565815682664</v>
      </c>
      <c r="F23" s="87"/>
      <c r="H23"/>
      <c r="I23"/>
    </row>
    <row r="24" spans="2:10" ht="14.4" x14ac:dyDescent="0.3">
      <c r="B24" s="36">
        <v>2</v>
      </c>
      <c r="C24" s="67" t="s">
        <v>84</v>
      </c>
      <c r="D24" s="66">
        <f>SUM(F18:H18)</f>
        <v>445837170.9198308</v>
      </c>
      <c r="E24" s="87">
        <f>D24/$D$25</f>
        <v>0.8916743418431734</v>
      </c>
      <c r="F24" s="87"/>
      <c r="H24"/>
      <c r="I24"/>
    </row>
    <row r="25" spans="2:10" ht="15" customHeight="1" x14ac:dyDescent="0.3">
      <c r="B25" s="36" t="s">
        <v>28</v>
      </c>
      <c r="C25" s="67"/>
      <c r="D25" s="66">
        <f>SUM(D23:D24)</f>
        <v>499999999.99803078</v>
      </c>
      <c r="E25" s="87">
        <f>SUM(E23:F24)</f>
        <v>1</v>
      </c>
      <c r="F25" s="87"/>
      <c r="H25"/>
      <c r="I25"/>
    </row>
    <row r="26" spans="2:10" ht="15" customHeight="1" x14ac:dyDescent="0.3">
      <c r="H26"/>
      <c r="I26"/>
    </row>
  </sheetData>
  <mergeCells count="8">
    <mergeCell ref="B3:J3"/>
    <mergeCell ref="E25:F25"/>
    <mergeCell ref="E21:F21"/>
    <mergeCell ref="E22:F22"/>
    <mergeCell ref="E23:F23"/>
    <mergeCell ref="E24:F24"/>
    <mergeCell ref="D5:E5"/>
    <mergeCell ref="F5:H5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80"/>
  <sheetViews>
    <sheetView showGridLines="0" topLeftCell="A55" zoomScaleNormal="100" workbookViewId="0">
      <selection activeCell="F76" sqref="F76"/>
    </sheetView>
  </sheetViews>
  <sheetFormatPr defaultColWidth="9.21875" defaultRowHeight="14.4" x14ac:dyDescent="0.3"/>
  <cols>
    <col min="1" max="1" width="3.21875" customWidth="1"/>
    <col min="2" max="2" width="10.21875" customWidth="1"/>
    <col min="3" max="3" width="35.44140625" customWidth="1"/>
    <col min="4" max="4" width="14.88671875" style="6" bestFit="1" customWidth="1"/>
    <col min="5" max="5" width="14.88671875" style="2" bestFit="1" customWidth="1"/>
    <col min="6" max="6" width="16.88671875" bestFit="1" customWidth="1"/>
    <col min="7" max="7" width="15.88671875" bestFit="1" customWidth="1"/>
    <col min="8" max="8" width="15.88671875" style="2" bestFit="1" customWidth="1"/>
    <col min="9" max="9" width="1.77734375" style="7" customWidth="1"/>
    <col min="10" max="10" width="15.88671875" bestFit="1" customWidth="1"/>
    <col min="11" max="11" width="10.21875" customWidth="1"/>
    <col min="12" max="12" width="16.21875" bestFit="1" customWidth="1"/>
  </cols>
  <sheetData>
    <row r="2" spans="2:39" ht="23.4" x14ac:dyDescent="0.45">
      <c r="B2" s="17" t="s">
        <v>29</v>
      </c>
    </row>
    <row r="3" spans="2:39" x14ac:dyDescent="0.3">
      <c r="B3" s="5" t="s">
        <v>40</v>
      </c>
    </row>
    <row r="4" spans="2:39" x14ac:dyDescent="0.3">
      <c r="B4" s="72" t="s">
        <v>58</v>
      </c>
      <c r="C4" s="73"/>
      <c r="D4" s="74"/>
      <c r="E4" s="75"/>
      <c r="F4" s="73"/>
      <c r="G4" s="73"/>
      <c r="H4" s="75"/>
    </row>
    <row r="5" spans="2:39" ht="18" x14ac:dyDescent="0.35">
      <c r="B5" s="22" t="s">
        <v>2</v>
      </c>
      <c r="C5" s="23"/>
      <c r="D5" s="23"/>
      <c r="E5" s="23"/>
      <c r="F5" s="23"/>
      <c r="G5" s="23"/>
      <c r="H5" s="23"/>
      <c r="I5" s="23"/>
      <c r="J5" s="24"/>
    </row>
    <row r="6" spans="2:39" ht="18" x14ac:dyDescent="0.35">
      <c r="B6" s="77"/>
      <c r="C6" s="78"/>
      <c r="D6" s="90" t="s">
        <v>81</v>
      </c>
      <c r="E6" s="90"/>
      <c r="F6" s="90" t="s">
        <v>82</v>
      </c>
      <c r="G6" s="90"/>
      <c r="H6" s="90"/>
      <c r="I6" s="79"/>
      <c r="J6" s="80"/>
    </row>
    <row r="7" spans="2:39" x14ac:dyDescent="0.3">
      <c r="B7" s="25" t="s">
        <v>3</v>
      </c>
      <c r="C7" s="25" t="s">
        <v>4</v>
      </c>
      <c r="D7" s="25" t="s">
        <v>5</v>
      </c>
      <c r="E7" s="26" t="s">
        <v>6</v>
      </c>
      <c r="F7" s="26" t="s">
        <v>7</v>
      </c>
      <c r="G7" s="26" t="s">
        <v>8</v>
      </c>
      <c r="H7" s="27" t="s">
        <v>9</v>
      </c>
      <c r="I7" s="28"/>
      <c r="J7" s="29" t="s">
        <v>10</v>
      </c>
    </row>
    <row r="8" spans="2:39" s="5" customFormat="1" ht="28.8" x14ac:dyDescent="0.3">
      <c r="B8" s="46" t="s">
        <v>11</v>
      </c>
      <c r="C8" s="16" t="s">
        <v>30</v>
      </c>
      <c r="D8" s="10" t="s">
        <v>31</v>
      </c>
      <c r="E8" s="10" t="s">
        <v>31</v>
      </c>
      <c r="F8" s="10" t="s">
        <v>31</v>
      </c>
      <c r="G8" s="10"/>
      <c r="H8" s="10" t="s">
        <v>31</v>
      </c>
      <c r="I8" s="7"/>
      <c r="J8" s="8" t="s">
        <v>31</v>
      </c>
      <c r="K8"/>
      <c r="L8" s="63">
        <v>1.0660000000000001</v>
      </c>
      <c r="M8" t="s">
        <v>41</v>
      </c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</row>
    <row r="9" spans="2:39" ht="72" x14ac:dyDescent="0.3">
      <c r="B9" s="14"/>
      <c r="C9" s="69" t="s">
        <v>78</v>
      </c>
      <c r="D9" s="70">
        <v>165000</v>
      </c>
      <c r="E9" s="70">
        <f>D9*$L$8</f>
        <v>175890</v>
      </c>
      <c r="F9" s="70">
        <f t="shared" ref="F9:H9" si="0">E9*$L$8</f>
        <v>187498.74000000002</v>
      </c>
      <c r="G9" s="70">
        <f t="shared" si="0"/>
        <v>199873.65684000004</v>
      </c>
      <c r="H9" s="70">
        <f t="shared" si="0"/>
        <v>213065.31819144005</v>
      </c>
      <c r="I9" s="71"/>
      <c r="J9" s="70">
        <f>SUM(D9:H9)</f>
        <v>941327.71503144014</v>
      </c>
    </row>
    <row r="10" spans="2:39" ht="72" x14ac:dyDescent="0.3">
      <c r="B10" s="14"/>
      <c r="C10" s="69" t="s">
        <v>79</v>
      </c>
      <c r="D10" s="70">
        <v>140000</v>
      </c>
      <c r="E10" s="70">
        <f t="shared" ref="E10:H12" si="1">D10*$L$8</f>
        <v>149240</v>
      </c>
      <c r="F10" s="70">
        <f t="shared" si="1"/>
        <v>159089.84</v>
      </c>
      <c r="G10" s="70">
        <f t="shared" si="1"/>
        <v>169589.76944</v>
      </c>
      <c r="H10" s="70">
        <f t="shared" si="1"/>
        <v>180782.69422304002</v>
      </c>
      <c r="I10" s="71"/>
      <c r="J10" s="70">
        <f>SUM(D10:H10)</f>
        <v>798702.30366304005</v>
      </c>
    </row>
    <row r="11" spans="2:39" ht="72" x14ac:dyDescent="0.3">
      <c r="B11" s="14"/>
      <c r="C11" s="69" t="s">
        <v>80</v>
      </c>
      <c r="D11" s="70">
        <v>82000</v>
      </c>
      <c r="E11" s="70">
        <f t="shared" si="1"/>
        <v>87412</v>
      </c>
      <c r="F11" s="70">
        <f t="shared" si="1"/>
        <v>93181.19200000001</v>
      </c>
      <c r="G11" s="70">
        <f t="shared" si="1"/>
        <v>99331.150672000018</v>
      </c>
      <c r="H11" s="70">
        <f t="shared" si="1"/>
        <v>105887.00661635202</v>
      </c>
      <c r="I11" s="71"/>
      <c r="J11" s="70">
        <f>SUM(D11:H11)</f>
        <v>467811.34928835207</v>
      </c>
    </row>
    <row r="12" spans="2:39" ht="72" x14ac:dyDescent="0.3">
      <c r="B12" s="14"/>
      <c r="C12" s="47" t="s">
        <v>61</v>
      </c>
      <c r="D12" s="48">
        <v>82000</v>
      </c>
      <c r="E12" s="48">
        <f t="shared" si="1"/>
        <v>87412</v>
      </c>
      <c r="F12" s="48">
        <f t="shared" si="1"/>
        <v>93181.19200000001</v>
      </c>
      <c r="G12" s="48">
        <f t="shared" si="1"/>
        <v>99331.150672000018</v>
      </c>
      <c r="H12" s="48">
        <f t="shared" si="1"/>
        <v>105887.00661635202</v>
      </c>
      <c r="I12" s="49"/>
      <c r="J12" s="48">
        <f>SUM(D12:H12)</f>
        <v>467811.34928835207</v>
      </c>
    </row>
    <row r="13" spans="2:39" x14ac:dyDescent="0.3">
      <c r="B13" s="14"/>
      <c r="C13" s="47"/>
      <c r="D13" s="48"/>
      <c r="E13" s="48"/>
      <c r="F13" s="48"/>
      <c r="G13" s="48"/>
      <c r="H13" s="48"/>
      <c r="I13" s="49"/>
      <c r="J13" s="48"/>
    </row>
    <row r="14" spans="2:39" x14ac:dyDescent="0.3">
      <c r="B14" s="14"/>
      <c r="C14" s="52" t="s">
        <v>12</v>
      </c>
      <c r="D14" s="53">
        <f>SUM(D9:D12)</f>
        <v>469000</v>
      </c>
      <c r="E14" s="53">
        <f t="shared" ref="E14:H14" si="2">SUM(E9:E12)</f>
        <v>499954</v>
      </c>
      <c r="F14" s="53">
        <f t="shared" si="2"/>
        <v>532950.96400000004</v>
      </c>
      <c r="G14" s="53">
        <f t="shared" si="2"/>
        <v>568125.72762400005</v>
      </c>
      <c r="H14" s="53">
        <f t="shared" si="2"/>
        <v>605622.02564718411</v>
      </c>
      <c r="I14" s="53">
        <f t="shared" ref="I14:J14" si="3">SUM(I9:I12)</f>
        <v>0</v>
      </c>
      <c r="J14" s="53">
        <f t="shared" si="3"/>
        <v>2675652.7172711845</v>
      </c>
    </row>
    <row r="15" spans="2:39" x14ac:dyDescent="0.3">
      <c r="B15" s="14"/>
      <c r="C15" s="54" t="s">
        <v>32</v>
      </c>
      <c r="D15" s="48" t="s">
        <v>31</v>
      </c>
      <c r="E15" s="51"/>
      <c r="F15" s="51"/>
      <c r="G15" s="51"/>
      <c r="H15" s="51"/>
      <c r="I15" s="49"/>
      <c r="J15" s="92" t="s">
        <v>31</v>
      </c>
      <c r="L15" s="63">
        <v>0.4</v>
      </c>
      <c r="M15" t="s">
        <v>42</v>
      </c>
    </row>
    <row r="16" spans="2:39" ht="28.8" x14ac:dyDescent="0.3">
      <c r="B16" s="14"/>
      <c r="C16" s="69" t="s">
        <v>48</v>
      </c>
      <c r="D16" s="70">
        <f>D9*$L$15</f>
        <v>66000</v>
      </c>
      <c r="E16" s="70">
        <f>E9*$L$15</f>
        <v>70356</v>
      </c>
      <c r="F16" s="70">
        <f t="shared" ref="F16:H16" si="4">F9*$L$15</f>
        <v>74999.496000000014</v>
      </c>
      <c r="G16" s="70">
        <f t="shared" si="4"/>
        <v>79949.462736000016</v>
      </c>
      <c r="H16" s="70">
        <f t="shared" si="4"/>
        <v>85226.127276576022</v>
      </c>
      <c r="I16" s="71"/>
      <c r="J16" s="70">
        <f>SUM(D16:H16)</f>
        <v>376531.08601257601</v>
      </c>
      <c r="L16" s="63">
        <v>0.6</v>
      </c>
      <c r="M16" t="s">
        <v>59</v>
      </c>
    </row>
    <row r="17" spans="2:13" ht="28.8" x14ac:dyDescent="0.3">
      <c r="B17" s="14"/>
      <c r="C17" s="69" t="s">
        <v>49</v>
      </c>
      <c r="D17" s="70">
        <f>D10*$L$15</f>
        <v>56000</v>
      </c>
      <c r="E17" s="70">
        <f t="shared" ref="E17:H19" si="5">E10*$L$15</f>
        <v>59696</v>
      </c>
      <c r="F17" s="70">
        <f t="shared" si="5"/>
        <v>63635.936000000002</v>
      </c>
      <c r="G17" s="70">
        <f t="shared" si="5"/>
        <v>67835.907776000007</v>
      </c>
      <c r="H17" s="70">
        <f t="shared" si="5"/>
        <v>72313.077689216007</v>
      </c>
      <c r="I17" s="71"/>
      <c r="J17" s="70">
        <f t="shared" ref="J17:J19" si="6">SUM(D17:H17)</f>
        <v>319480.92146521597</v>
      </c>
    </row>
    <row r="18" spans="2:13" ht="28.8" x14ac:dyDescent="0.3">
      <c r="B18" s="14"/>
      <c r="C18" s="69" t="s">
        <v>50</v>
      </c>
      <c r="D18" s="70">
        <f>D11*$L$16</f>
        <v>49200</v>
      </c>
      <c r="E18" s="70">
        <f t="shared" si="5"/>
        <v>34964.800000000003</v>
      </c>
      <c r="F18" s="70">
        <f t="shared" si="5"/>
        <v>37272.476800000004</v>
      </c>
      <c r="G18" s="70">
        <f t="shared" si="5"/>
        <v>39732.460268800009</v>
      </c>
      <c r="H18" s="70">
        <f t="shared" si="5"/>
        <v>42354.802646540811</v>
      </c>
      <c r="I18" s="71"/>
      <c r="J18" s="70">
        <f t="shared" si="6"/>
        <v>203524.53971534083</v>
      </c>
    </row>
    <row r="19" spans="2:13" ht="28.8" x14ac:dyDescent="0.3">
      <c r="B19" s="14"/>
      <c r="C19" s="47" t="s">
        <v>51</v>
      </c>
      <c r="D19" s="48">
        <f>D12*$L$16</f>
        <v>49200</v>
      </c>
      <c r="E19" s="48">
        <f t="shared" si="5"/>
        <v>34964.800000000003</v>
      </c>
      <c r="F19" s="48">
        <f t="shared" si="5"/>
        <v>37272.476800000004</v>
      </c>
      <c r="G19" s="48">
        <f t="shared" si="5"/>
        <v>39732.460268800009</v>
      </c>
      <c r="H19" s="48">
        <f t="shared" si="5"/>
        <v>42354.802646540811</v>
      </c>
      <c r="I19" s="49"/>
      <c r="J19" s="48">
        <f t="shared" si="6"/>
        <v>203524.53971534083</v>
      </c>
    </row>
    <row r="20" spans="2:13" x14ac:dyDescent="0.3">
      <c r="B20" s="14"/>
      <c r="C20" s="52" t="s">
        <v>13</v>
      </c>
      <c r="D20" s="53">
        <f>SUM(D16:D19)</f>
        <v>220400</v>
      </c>
      <c r="E20" s="53">
        <f t="shared" ref="E20:J20" si="7">SUM(E16:E19)</f>
        <v>199981.59999999998</v>
      </c>
      <c r="F20" s="53">
        <f t="shared" si="7"/>
        <v>213180.38560000004</v>
      </c>
      <c r="G20" s="53">
        <f t="shared" si="7"/>
        <v>227250.29104960003</v>
      </c>
      <c r="H20" s="53">
        <f t="shared" si="7"/>
        <v>242248.81025887362</v>
      </c>
      <c r="I20" s="53">
        <f t="shared" si="7"/>
        <v>0</v>
      </c>
      <c r="J20" s="53">
        <f t="shared" si="7"/>
        <v>1103061.0869084736</v>
      </c>
    </row>
    <row r="21" spans="2:13" x14ac:dyDescent="0.3">
      <c r="B21" s="14"/>
      <c r="C21" s="54" t="s">
        <v>33</v>
      </c>
      <c r="D21" s="48" t="s">
        <v>31</v>
      </c>
      <c r="E21" s="51"/>
      <c r="F21" s="51"/>
      <c r="G21" s="51"/>
      <c r="H21" s="51"/>
      <c r="I21" s="49"/>
      <c r="J21" s="92" t="s">
        <v>31</v>
      </c>
    </row>
    <row r="22" spans="2:13" ht="72" x14ac:dyDescent="0.3">
      <c r="B22" s="14"/>
      <c r="C22" s="82" t="s">
        <v>63</v>
      </c>
      <c r="D22" s="70">
        <f>36*500*0.67</f>
        <v>12060</v>
      </c>
      <c r="E22" s="70">
        <f t="shared" ref="E22:H22" si="8">36*500*0.67</f>
        <v>12060</v>
      </c>
      <c r="F22" s="70">
        <f t="shared" si="8"/>
        <v>12060</v>
      </c>
      <c r="G22" s="70">
        <f t="shared" si="8"/>
        <v>12060</v>
      </c>
      <c r="H22" s="70">
        <f t="shared" si="8"/>
        <v>12060</v>
      </c>
      <c r="I22" s="71"/>
      <c r="J22" s="70">
        <f>SUM(D22:H22)</f>
        <v>60300</v>
      </c>
    </row>
    <row r="23" spans="2:13" ht="43.2" x14ac:dyDescent="0.3">
      <c r="B23" s="14"/>
      <c r="C23" s="82" t="s">
        <v>62</v>
      </c>
      <c r="D23" s="70">
        <f>250*12*2</f>
        <v>6000</v>
      </c>
      <c r="E23" s="70">
        <f t="shared" ref="E23:H23" si="9">250*12*2</f>
        <v>6000</v>
      </c>
      <c r="F23" s="70">
        <f t="shared" si="9"/>
        <v>6000</v>
      </c>
      <c r="G23" s="70">
        <f t="shared" si="9"/>
        <v>6000</v>
      </c>
      <c r="H23" s="70">
        <f t="shared" si="9"/>
        <v>6000</v>
      </c>
      <c r="I23" s="71"/>
      <c r="J23" s="70">
        <f>SUM(D23:H23)</f>
        <v>30000</v>
      </c>
    </row>
    <row r="24" spans="2:13" ht="28.8" x14ac:dyDescent="0.3">
      <c r="B24" s="14"/>
      <c r="C24" s="82" t="s">
        <v>64</v>
      </c>
      <c r="D24" s="70">
        <f>3*850</f>
        <v>2550</v>
      </c>
      <c r="E24" s="70">
        <f t="shared" ref="E24:H24" si="10">3*850</f>
        <v>2550</v>
      </c>
      <c r="F24" s="70">
        <f t="shared" si="10"/>
        <v>2550</v>
      </c>
      <c r="G24" s="70">
        <f t="shared" si="10"/>
        <v>2550</v>
      </c>
      <c r="H24" s="70">
        <f t="shared" si="10"/>
        <v>2550</v>
      </c>
      <c r="I24" s="71"/>
      <c r="J24" s="70">
        <f>SUM(D24:H24)</f>
        <v>12750</v>
      </c>
    </row>
    <row r="25" spans="2:13" ht="43.2" x14ac:dyDescent="0.3">
      <c r="B25" s="14"/>
      <c r="C25" s="82" t="s">
        <v>65</v>
      </c>
      <c r="D25" s="70">
        <f>250*2*3</f>
        <v>1500</v>
      </c>
      <c r="E25" s="70">
        <f t="shared" ref="E25:H25" si="11">250*2*3</f>
        <v>1500</v>
      </c>
      <c r="F25" s="70">
        <f t="shared" si="11"/>
        <v>1500</v>
      </c>
      <c r="G25" s="70">
        <f t="shared" si="11"/>
        <v>1500</v>
      </c>
      <c r="H25" s="70">
        <f t="shared" si="11"/>
        <v>1500</v>
      </c>
      <c r="I25" s="71"/>
      <c r="J25" s="70">
        <f t="shared" ref="J25" si="12">SUM(D25:H25)</f>
        <v>7500</v>
      </c>
    </row>
    <row r="26" spans="2:13" x14ac:dyDescent="0.3">
      <c r="B26" s="14"/>
      <c r="C26" s="52" t="s">
        <v>14</v>
      </c>
      <c r="D26" s="53">
        <f t="shared" ref="D26:J26" si="13">SUM(D22:D25)</f>
        <v>22110</v>
      </c>
      <c r="E26" s="53">
        <f t="shared" si="13"/>
        <v>22110</v>
      </c>
      <c r="F26" s="53">
        <f t="shared" si="13"/>
        <v>22110</v>
      </c>
      <c r="G26" s="53">
        <f t="shared" si="13"/>
        <v>22110</v>
      </c>
      <c r="H26" s="53">
        <f t="shared" si="13"/>
        <v>22110</v>
      </c>
      <c r="I26" s="53">
        <f t="shared" si="13"/>
        <v>0</v>
      </c>
      <c r="J26" s="53">
        <f t="shared" si="13"/>
        <v>110550</v>
      </c>
    </row>
    <row r="27" spans="2:13" x14ac:dyDescent="0.3">
      <c r="B27" s="14"/>
      <c r="C27" s="54" t="s">
        <v>34</v>
      </c>
      <c r="D27" s="48"/>
      <c r="E27" s="51"/>
      <c r="F27" s="51"/>
      <c r="G27" s="51"/>
      <c r="H27" s="51"/>
      <c r="I27" s="49"/>
      <c r="J27" s="48" t="s">
        <v>20</v>
      </c>
    </row>
    <row r="28" spans="2:13" x14ac:dyDescent="0.3">
      <c r="B28" s="14"/>
      <c r="C28" s="47"/>
      <c r="D28" s="48"/>
      <c r="E28" s="51"/>
      <c r="F28" s="51"/>
      <c r="G28" s="51"/>
      <c r="H28" s="51"/>
      <c r="I28" s="49"/>
      <c r="J28" s="48">
        <f>SUM(D28:H28)</f>
        <v>0</v>
      </c>
    </row>
    <row r="29" spans="2:13" x14ac:dyDescent="0.3">
      <c r="B29" s="14"/>
      <c r="C29" s="52" t="s">
        <v>15</v>
      </c>
      <c r="D29" s="59">
        <f>SUM(D28:D28)</f>
        <v>0</v>
      </c>
      <c r="E29" s="59">
        <f>SUM(E28:E28)</f>
        <v>0</v>
      </c>
      <c r="F29" s="59">
        <f>SUM(F28:F28)</f>
        <v>0</v>
      </c>
      <c r="G29" s="59">
        <f>SUM(G28:G28)</f>
        <v>0</v>
      </c>
      <c r="H29" s="59">
        <f>SUM(H28:H28)</f>
        <v>0</v>
      </c>
      <c r="I29" s="49"/>
      <c r="J29" s="53">
        <f>SUM(J28:J28)</f>
        <v>0</v>
      </c>
    </row>
    <row r="30" spans="2:13" x14ac:dyDescent="0.3">
      <c r="B30" s="14"/>
      <c r="C30" s="54" t="s">
        <v>36</v>
      </c>
      <c r="D30" s="48" t="s">
        <v>31</v>
      </c>
      <c r="E30" s="51"/>
      <c r="F30" s="51"/>
      <c r="G30" s="51"/>
      <c r="H30" s="51"/>
      <c r="I30" s="49"/>
      <c r="J30" s="48"/>
      <c r="L30" s="63">
        <v>0.05</v>
      </c>
      <c r="M30" t="s">
        <v>60</v>
      </c>
    </row>
    <row r="31" spans="2:13" x14ac:dyDescent="0.3">
      <c r="B31" s="14"/>
      <c r="C31" s="47"/>
      <c r="D31" s="48"/>
      <c r="E31" s="48"/>
      <c r="F31" s="48"/>
      <c r="G31" s="48"/>
      <c r="H31" s="48"/>
      <c r="I31" s="49"/>
      <c r="J31" s="48"/>
    </row>
    <row r="32" spans="2:13" x14ac:dyDescent="0.3">
      <c r="B32" s="14"/>
      <c r="C32" s="52" t="s">
        <v>16</v>
      </c>
      <c r="D32" s="53">
        <f>D31</f>
        <v>0</v>
      </c>
      <c r="E32" s="53">
        <f t="shared" ref="E32:H32" si="14">E31</f>
        <v>0</v>
      </c>
      <c r="F32" s="53">
        <f t="shared" si="14"/>
        <v>0</v>
      </c>
      <c r="G32" s="53">
        <f t="shared" si="14"/>
        <v>0</v>
      </c>
      <c r="H32" s="53">
        <f t="shared" si="14"/>
        <v>0</v>
      </c>
      <c r="I32" s="53">
        <f ca="1">SUM(I31:I48)</f>
        <v>0</v>
      </c>
      <c r="J32" s="53">
        <f>SUM(D32:H32)</f>
        <v>0</v>
      </c>
    </row>
    <row r="33" spans="2:10" x14ac:dyDescent="0.3">
      <c r="B33" s="14"/>
      <c r="C33" s="54" t="s">
        <v>37</v>
      </c>
      <c r="D33" s="48" t="s">
        <v>31</v>
      </c>
      <c r="E33" s="51"/>
      <c r="F33" s="51"/>
      <c r="G33" s="51"/>
      <c r="H33" s="51"/>
      <c r="I33" s="49"/>
      <c r="J33" s="48"/>
    </row>
    <row r="34" spans="2:10" ht="100.8" x14ac:dyDescent="0.3">
      <c r="B34" s="14"/>
      <c r="C34" s="69" t="s">
        <v>66</v>
      </c>
      <c r="D34" s="70">
        <v>750000</v>
      </c>
      <c r="E34" s="70">
        <v>750000</v>
      </c>
      <c r="F34" s="70">
        <v>500000</v>
      </c>
      <c r="G34" s="70">
        <v>500000</v>
      </c>
      <c r="H34" s="70">
        <v>500000</v>
      </c>
      <c r="I34" s="71"/>
      <c r="J34" s="70">
        <f t="shared" ref="J34:J56" si="15">SUM(D34:H34)</f>
        <v>3000000</v>
      </c>
    </row>
    <row r="35" spans="2:10" ht="72" x14ac:dyDescent="0.3">
      <c r="B35" s="14"/>
      <c r="C35" s="69" t="s">
        <v>46</v>
      </c>
      <c r="D35" s="70">
        <v>150000</v>
      </c>
      <c r="E35" s="70">
        <v>150000</v>
      </c>
      <c r="F35" s="70">
        <v>100000</v>
      </c>
      <c r="G35" s="70">
        <v>100000</v>
      </c>
      <c r="H35" s="70">
        <v>100000</v>
      </c>
      <c r="I35" s="71"/>
      <c r="J35" s="70">
        <f t="shared" si="15"/>
        <v>600000</v>
      </c>
    </row>
    <row r="36" spans="2:10" ht="43.2" x14ac:dyDescent="0.3">
      <c r="B36" s="14"/>
      <c r="C36" s="69" t="s">
        <v>47</v>
      </c>
      <c r="D36" s="70">
        <v>150000</v>
      </c>
      <c r="E36" s="70">
        <v>150000</v>
      </c>
      <c r="F36" s="76"/>
      <c r="G36" s="76"/>
      <c r="H36" s="76"/>
      <c r="I36" s="71"/>
      <c r="J36" s="70">
        <f t="shared" si="15"/>
        <v>300000</v>
      </c>
    </row>
    <row r="37" spans="2:10" ht="43.2" x14ac:dyDescent="0.3">
      <c r="B37" s="14"/>
      <c r="C37" s="69" t="s">
        <v>76</v>
      </c>
      <c r="D37" s="70">
        <v>125000</v>
      </c>
      <c r="E37" s="70">
        <v>125000</v>
      </c>
      <c r="F37" s="76"/>
      <c r="G37" s="76"/>
      <c r="H37" s="76"/>
      <c r="I37" s="71"/>
      <c r="J37" s="70">
        <f t="shared" si="15"/>
        <v>250000</v>
      </c>
    </row>
    <row r="38" spans="2:10" ht="43.2" x14ac:dyDescent="0.3">
      <c r="B38" s="14"/>
      <c r="C38" s="47" t="s">
        <v>56</v>
      </c>
      <c r="D38" s="48">
        <v>200000</v>
      </c>
      <c r="E38" s="48">
        <v>200000</v>
      </c>
      <c r="F38" s="48">
        <v>200000</v>
      </c>
      <c r="G38" s="48">
        <v>200000</v>
      </c>
      <c r="H38" s="48">
        <v>200000</v>
      </c>
      <c r="I38" s="49"/>
      <c r="J38" s="48">
        <f>SUM(D38:H38)</f>
        <v>1000000</v>
      </c>
    </row>
    <row r="39" spans="2:10" x14ac:dyDescent="0.3">
      <c r="B39" s="14"/>
      <c r="C39" s="52" t="s">
        <v>17</v>
      </c>
      <c r="D39" s="53">
        <f>SUM(D34:D38)</f>
        <v>1375000</v>
      </c>
      <c r="E39" s="53">
        <f t="shared" ref="E39:H39" si="16">SUM(E34:E38)</f>
        <v>1375000</v>
      </c>
      <c r="F39" s="53">
        <f t="shared" si="16"/>
        <v>800000</v>
      </c>
      <c r="G39" s="53">
        <f t="shared" si="16"/>
        <v>800000</v>
      </c>
      <c r="H39" s="53">
        <f t="shared" si="16"/>
        <v>800000</v>
      </c>
      <c r="I39" s="53">
        <f>SUM(I34:I37)</f>
        <v>0</v>
      </c>
      <c r="J39" s="53">
        <f>SUM(J34:J38)</f>
        <v>5150000</v>
      </c>
    </row>
    <row r="40" spans="2:10" x14ac:dyDescent="0.3">
      <c r="B40" s="14"/>
      <c r="C40" s="54" t="s">
        <v>38</v>
      </c>
      <c r="D40" s="48" t="s">
        <v>31</v>
      </c>
      <c r="E40" s="51"/>
      <c r="F40" s="51"/>
      <c r="G40" s="51"/>
      <c r="H40" s="51"/>
      <c r="I40" s="49"/>
      <c r="J40" s="48"/>
    </row>
    <row r="41" spans="2:10" ht="57.6" x14ac:dyDescent="0.3">
      <c r="B41" s="14"/>
      <c r="C41" s="69" t="s">
        <v>52</v>
      </c>
      <c r="D41" s="70">
        <f t="shared" ref="D41:H43" si="17">D9*$L$30+D16*$L$30</f>
        <v>11550</v>
      </c>
      <c r="E41" s="70">
        <f t="shared" si="17"/>
        <v>12312.3</v>
      </c>
      <c r="F41" s="70">
        <f t="shared" si="17"/>
        <v>13124.911800000002</v>
      </c>
      <c r="G41" s="70">
        <f t="shared" si="17"/>
        <v>13991.155978800003</v>
      </c>
      <c r="H41" s="70">
        <f t="shared" si="17"/>
        <v>14914.572273400805</v>
      </c>
      <c r="I41" s="71"/>
      <c r="J41" s="70">
        <f>SUM(D41:H41)</f>
        <v>65892.940052200807</v>
      </c>
    </row>
    <row r="42" spans="2:10" ht="57.6" x14ac:dyDescent="0.3">
      <c r="B42" s="14"/>
      <c r="C42" s="69" t="s">
        <v>53</v>
      </c>
      <c r="D42" s="70">
        <f t="shared" si="17"/>
        <v>9800</v>
      </c>
      <c r="E42" s="70">
        <f t="shared" si="17"/>
        <v>10446.799999999999</v>
      </c>
      <c r="F42" s="70">
        <f t="shared" si="17"/>
        <v>11136.2888</v>
      </c>
      <c r="G42" s="70">
        <f t="shared" si="17"/>
        <v>11871.283860800002</v>
      </c>
      <c r="H42" s="70">
        <f t="shared" si="17"/>
        <v>12654.788595612801</v>
      </c>
      <c r="I42" s="71"/>
      <c r="J42" s="70">
        <f>SUM(D42:H42)</f>
        <v>55909.161256412801</v>
      </c>
    </row>
    <row r="43" spans="2:10" ht="57.6" x14ac:dyDescent="0.3">
      <c r="B43" s="14"/>
      <c r="C43" s="69" t="s">
        <v>54</v>
      </c>
      <c r="D43" s="70">
        <f t="shared" si="17"/>
        <v>6560</v>
      </c>
      <c r="E43" s="70">
        <f t="shared" si="17"/>
        <v>6118.84</v>
      </c>
      <c r="F43" s="70">
        <f t="shared" si="17"/>
        <v>6522.6834400000007</v>
      </c>
      <c r="G43" s="70">
        <f t="shared" si="17"/>
        <v>6953.1805470400013</v>
      </c>
      <c r="H43" s="70">
        <f t="shared" si="17"/>
        <v>7412.0904631446419</v>
      </c>
      <c r="I43" s="71"/>
      <c r="J43" s="70">
        <f>SUM(D43:H43)</f>
        <v>33566.794450184643</v>
      </c>
    </row>
    <row r="44" spans="2:10" ht="28.8" x14ac:dyDescent="0.3">
      <c r="B44" s="14"/>
      <c r="C44" s="69" t="s">
        <v>67</v>
      </c>
      <c r="D44" s="70">
        <f>875*4</f>
        <v>3500</v>
      </c>
      <c r="E44" s="70">
        <f t="shared" ref="E44:H44" si="18">875*4</f>
        <v>3500</v>
      </c>
      <c r="F44" s="70">
        <f t="shared" si="18"/>
        <v>3500</v>
      </c>
      <c r="G44" s="70">
        <f t="shared" si="18"/>
        <v>3500</v>
      </c>
      <c r="H44" s="70">
        <f t="shared" si="18"/>
        <v>3500</v>
      </c>
      <c r="I44" s="71"/>
      <c r="J44" s="70">
        <f t="shared" ref="J44:J47" si="19">SUM(D44:H44)</f>
        <v>17500</v>
      </c>
    </row>
    <row r="45" spans="2:10" ht="28.8" x14ac:dyDescent="0.3">
      <c r="B45" s="14"/>
      <c r="C45" s="69" t="s">
        <v>68</v>
      </c>
      <c r="D45" s="70">
        <v>4000</v>
      </c>
      <c r="E45" s="70">
        <v>4000</v>
      </c>
      <c r="F45" s="70">
        <v>4000</v>
      </c>
      <c r="G45" s="70">
        <v>4000</v>
      </c>
      <c r="H45" s="70">
        <v>4000</v>
      </c>
      <c r="I45" s="71"/>
      <c r="J45" s="70">
        <f t="shared" si="19"/>
        <v>20000</v>
      </c>
    </row>
    <row r="46" spans="2:10" ht="72" x14ac:dyDescent="0.3">
      <c r="B46" s="14"/>
      <c r="C46" s="69" t="s">
        <v>69</v>
      </c>
      <c r="D46" s="70">
        <v>250000</v>
      </c>
      <c r="E46" s="70">
        <v>250000</v>
      </c>
      <c r="F46" s="70">
        <v>250000</v>
      </c>
      <c r="G46" s="70">
        <v>250000</v>
      </c>
      <c r="H46" s="70">
        <v>250000</v>
      </c>
      <c r="I46" s="71"/>
      <c r="J46" s="70">
        <f t="shared" si="19"/>
        <v>1250000</v>
      </c>
    </row>
    <row r="47" spans="2:10" ht="57.6" x14ac:dyDescent="0.3">
      <c r="B47" s="14"/>
      <c r="C47" s="69" t="s">
        <v>70</v>
      </c>
      <c r="D47" s="70">
        <v>3000000</v>
      </c>
      <c r="E47" s="70">
        <v>3000000</v>
      </c>
      <c r="F47" s="70"/>
      <c r="G47" s="70"/>
      <c r="H47" s="70"/>
      <c r="I47" s="71"/>
      <c r="J47" s="70">
        <f t="shared" si="19"/>
        <v>6000000</v>
      </c>
    </row>
    <row r="48" spans="2:10" ht="57.6" x14ac:dyDescent="0.3">
      <c r="B48" s="14"/>
      <c r="C48" s="47" t="s">
        <v>55</v>
      </c>
      <c r="D48" s="48">
        <f>D12*$L$30+D19*$L$30</f>
        <v>6560</v>
      </c>
      <c r="E48" s="48">
        <f>E12*$L$30+E19*$L$30</f>
        <v>6118.84</v>
      </c>
      <c r="F48" s="48">
        <f>F12*$L$30+F19*$L$30</f>
        <v>6522.6834400000007</v>
      </c>
      <c r="G48" s="48">
        <f>G12*$L$30+G19*$L$30</f>
        <v>6953.1805470400013</v>
      </c>
      <c r="H48" s="48">
        <f>H12*$L$30+H19*$L$30</f>
        <v>7412.0904631446419</v>
      </c>
      <c r="I48" s="49"/>
      <c r="J48" s="48">
        <f>SUM(D48:H48)</f>
        <v>33566.794450184643</v>
      </c>
    </row>
    <row r="49" spans="2:13" ht="129.6" x14ac:dyDescent="0.3">
      <c r="B49" s="14"/>
      <c r="C49" s="47" t="s">
        <v>71</v>
      </c>
      <c r="D49" s="48">
        <v>1000000</v>
      </c>
      <c r="E49" s="48">
        <v>1000000</v>
      </c>
      <c r="F49" s="48">
        <v>1000000</v>
      </c>
      <c r="G49" s="48">
        <v>1000000</v>
      </c>
      <c r="H49" s="48">
        <v>1000000</v>
      </c>
      <c r="I49" s="49"/>
      <c r="J49" s="48">
        <f>SUM(D49:H49)</f>
        <v>5000000</v>
      </c>
    </row>
    <row r="50" spans="2:13" ht="72" x14ac:dyDescent="0.3">
      <c r="B50" s="14"/>
      <c r="C50" s="47" t="s">
        <v>72</v>
      </c>
      <c r="D50" s="48">
        <f>'Non-Lead Agency Budget(Example)'!D$54</f>
        <v>5133660.3</v>
      </c>
      <c r="E50" s="48">
        <f>'Non-Lead Agency Budget(Example)'!E$54</f>
        <v>5157210.280199999</v>
      </c>
      <c r="F50" s="48">
        <f>'Non-Lead Agency Budget(Example)'!F$54</f>
        <v>1628581.8986932002</v>
      </c>
      <c r="G50" s="48">
        <f>'Non-Lead Agency Budget(Example)'!G$54</f>
        <v>1678014.0440069514</v>
      </c>
      <c r="H50" s="48">
        <f>'Non-Lead Agency Budget(Example)'!H$54</f>
        <v>1730708.7109114104</v>
      </c>
      <c r="I50" s="49"/>
      <c r="J50" s="48">
        <f t="shared" si="15"/>
        <v>15328175.233811559</v>
      </c>
    </row>
    <row r="51" spans="2:13" ht="43.2" x14ac:dyDescent="0.3">
      <c r="B51" s="14"/>
      <c r="C51" s="47" t="s">
        <v>73</v>
      </c>
      <c r="D51" s="48">
        <f>'Non-Lead Agency Budget(Example)'!D$54</f>
        <v>5133660.3</v>
      </c>
      <c r="E51" s="48">
        <f>'Non-Lead Agency Budget(Example)'!E$54</f>
        <v>5157210.280199999</v>
      </c>
      <c r="F51" s="48">
        <f>'Non-Lead Agency Budget(Example)'!F$54</f>
        <v>1628581.8986932002</v>
      </c>
      <c r="G51" s="48">
        <f>'Non-Lead Agency Budget(Example)'!G$54</f>
        <v>1678014.0440069514</v>
      </c>
      <c r="H51" s="48">
        <f>'Non-Lead Agency Budget(Example)'!H$54</f>
        <v>1730708.7109114104</v>
      </c>
      <c r="I51" s="49"/>
      <c r="J51" s="48">
        <f t="shared" si="15"/>
        <v>15328175.233811559</v>
      </c>
    </row>
    <row r="52" spans="2:13" ht="57.6" x14ac:dyDescent="0.3">
      <c r="B52" s="14"/>
      <c r="C52" s="47" t="s">
        <v>74</v>
      </c>
      <c r="D52" s="48">
        <f>'Non-Lead Agency Budget(Example)'!D$54</f>
        <v>5133660.3</v>
      </c>
      <c r="E52" s="48">
        <f>'Non-Lead Agency Budget(Example)'!E$54</f>
        <v>5157210.280199999</v>
      </c>
      <c r="F52" s="48">
        <f>'Non-Lead Agency Budget(Example)'!F$54</f>
        <v>1628581.8986932002</v>
      </c>
      <c r="G52" s="48">
        <f>'Non-Lead Agency Budget(Example)'!G$54</f>
        <v>1678014.0440069514</v>
      </c>
      <c r="H52" s="48">
        <f>'Non-Lead Agency Budget(Example)'!H$54</f>
        <v>1730708.7109114104</v>
      </c>
      <c r="I52" s="49"/>
      <c r="J52" s="48">
        <f t="shared" si="15"/>
        <v>15328175.233811559</v>
      </c>
      <c r="L52" s="21"/>
    </row>
    <row r="53" spans="2:13" ht="57.6" x14ac:dyDescent="0.3">
      <c r="B53" s="14"/>
      <c r="C53" s="47" t="s">
        <v>75</v>
      </c>
      <c r="D53" s="48">
        <f>'Non-Lead Agency Budget(Example)'!D$54</f>
        <v>5133660.3</v>
      </c>
      <c r="E53" s="48">
        <f>'Non-Lead Agency Budget(Example)'!E$54</f>
        <v>5157210.280199999</v>
      </c>
      <c r="F53" s="48">
        <f>'Non-Lead Agency Budget(Example)'!F$54</f>
        <v>1628581.8986932002</v>
      </c>
      <c r="G53" s="48">
        <f>'Non-Lead Agency Budget(Example)'!G$54</f>
        <v>1678014.0440069514</v>
      </c>
      <c r="H53" s="48">
        <f>'Non-Lead Agency Budget(Example)'!H$54</f>
        <v>1730708.7109114104</v>
      </c>
      <c r="I53" s="49"/>
      <c r="J53" s="48">
        <f t="shared" si="15"/>
        <v>15328175.233811559</v>
      </c>
    </row>
    <row r="54" spans="2:13" ht="57.6" x14ac:dyDescent="0.3">
      <c r="B54" s="14"/>
      <c r="C54" s="47" t="s">
        <v>77</v>
      </c>
      <c r="D54" s="95"/>
      <c r="E54" s="48"/>
      <c r="F54" s="48">
        <v>138847481.24000001</v>
      </c>
      <c r="G54" s="48">
        <v>138847481.24000001</v>
      </c>
      <c r="H54" s="48">
        <v>138847481.24000001</v>
      </c>
      <c r="I54" s="49"/>
      <c r="J54" s="48">
        <f t="shared" si="15"/>
        <v>416542443.72000003</v>
      </c>
      <c r="L54" s="85"/>
      <c r="M54">
        <v>1207124.9073227446</v>
      </c>
    </row>
    <row r="55" spans="2:13" x14ac:dyDescent="0.3">
      <c r="B55" s="15"/>
      <c r="C55" s="52" t="s">
        <v>18</v>
      </c>
      <c r="D55" s="53">
        <f>SUM(D41:D54)</f>
        <v>24826611.200000003</v>
      </c>
      <c r="E55" s="53">
        <f t="shared" ref="E55:H55" si="20">SUM(E41:E54)</f>
        <v>24921337.900799997</v>
      </c>
      <c r="F55" s="53">
        <f t="shared" si="20"/>
        <v>146656615.40225282</v>
      </c>
      <c r="G55" s="53">
        <f t="shared" si="20"/>
        <v>146856806.2169615</v>
      </c>
      <c r="H55" s="53">
        <f t="shared" si="20"/>
        <v>147070209.62544096</v>
      </c>
      <c r="I55" s="53"/>
      <c r="J55" s="53">
        <f>SUM(J41:J54)</f>
        <v>490331580.34545523</v>
      </c>
    </row>
    <row r="56" spans="2:13" x14ac:dyDescent="0.3">
      <c r="B56" s="15"/>
      <c r="C56" s="52" t="s">
        <v>19</v>
      </c>
      <c r="D56" s="53">
        <f>SUM(D55,D39,D32,D29,D26,D20,D14)</f>
        <v>26913121.200000003</v>
      </c>
      <c r="E56" s="53">
        <f>SUM(E55,E39,E32,E29,E26,E20,E14)</f>
        <v>27018383.500799999</v>
      </c>
      <c r="F56" s="53">
        <f>SUM(F55,F39,F32,F29,F26,F20,F14)</f>
        <v>148224856.75185281</v>
      </c>
      <c r="G56" s="53">
        <f>SUM(G55,G39,G32,G29,G26,G20,G14)</f>
        <v>148474292.2356351</v>
      </c>
      <c r="H56" s="53">
        <f>SUM(H55,H39,H32,H29,H26,H20,H14)</f>
        <v>148740190.46134701</v>
      </c>
      <c r="I56" s="49"/>
      <c r="J56" s="53">
        <f t="shared" si="15"/>
        <v>499370844.14963496</v>
      </c>
    </row>
    <row r="57" spans="2:13" x14ac:dyDescent="0.3">
      <c r="B57" s="6"/>
      <c r="C57" s="50"/>
      <c r="D57" s="49"/>
      <c r="E57" s="49"/>
      <c r="F57" s="49"/>
      <c r="G57" s="49"/>
      <c r="H57" s="49"/>
      <c r="I57" s="49"/>
      <c r="J57" s="49" t="s">
        <v>20</v>
      </c>
    </row>
    <row r="58" spans="2:13" ht="28.8" x14ac:dyDescent="0.3">
      <c r="B58" s="46" t="s">
        <v>39</v>
      </c>
      <c r="C58" s="60" t="s">
        <v>39</v>
      </c>
      <c r="D58" s="92"/>
      <c r="E58" s="92"/>
      <c r="F58" s="92"/>
      <c r="G58" s="92"/>
      <c r="H58" s="92"/>
      <c r="I58" s="49"/>
      <c r="J58" s="92" t="s">
        <v>20</v>
      </c>
      <c r="L58" s="63">
        <v>0.16650000000000001</v>
      </c>
      <c r="M58" t="s">
        <v>44</v>
      </c>
    </row>
    <row r="59" spans="2:13" ht="28.8" x14ac:dyDescent="0.3">
      <c r="B59" s="14"/>
      <c r="C59" s="69" t="s">
        <v>48</v>
      </c>
      <c r="D59" s="70">
        <f t="shared" ref="D59:H62" si="21">D9*$L$58+D16*$L$58</f>
        <v>38461.5</v>
      </c>
      <c r="E59" s="70">
        <f t="shared" si="21"/>
        <v>40999.959000000003</v>
      </c>
      <c r="F59" s="70">
        <f t="shared" si="21"/>
        <v>43705.956294000011</v>
      </c>
      <c r="G59" s="70">
        <f t="shared" si="21"/>
        <v>46590.549409404011</v>
      </c>
      <c r="H59" s="70">
        <f t="shared" si="21"/>
        <v>49665.525670424679</v>
      </c>
      <c r="I59" s="71"/>
      <c r="J59" s="70">
        <f>SUM(D59:H59)</f>
        <v>219423.49037382871</v>
      </c>
    </row>
    <row r="60" spans="2:13" ht="28.8" x14ac:dyDescent="0.3">
      <c r="B60" s="14"/>
      <c r="C60" s="69" t="s">
        <v>49</v>
      </c>
      <c r="D60" s="70">
        <f t="shared" si="21"/>
        <v>32634</v>
      </c>
      <c r="E60" s="70">
        <f t="shared" si="21"/>
        <v>34787.844000000005</v>
      </c>
      <c r="F60" s="70">
        <f t="shared" si="21"/>
        <v>37083.841704000006</v>
      </c>
      <c r="G60" s="70">
        <f t="shared" si="21"/>
        <v>39531.375256464002</v>
      </c>
      <c r="H60" s="70">
        <f t="shared" si="21"/>
        <v>42140.446023390628</v>
      </c>
      <c r="I60" s="71"/>
      <c r="J60" s="70">
        <f>SUM(D60:H60)</f>
        <v>186177.50698385463</v>
      </c>
    </row>
    <row r="61" spans="2:13" ht="28.8" x14ac:dyDescent="0.3">
      <c r="B61" s="14"/>
      <c r="C61" s="69" t="s">
        <v>50</v>
      </c>
      <c r="D61" s="70">
        <f t="shared" si="21"/>
        <v>21844.799999999999</v>
      </c>
      <c r="E61" s="70">
        <f t="shared" si="21"/>
        <v>20375.7372</v>
      </c>
      <c r="F61" s="70">
        <f t="shared" si="21"/>
        <v>21720.535855200003</v>
      </c>
      <c r="G61" s="70">
        <f t="shared" si="21"/>
        <v>23154.091221643208</v>
      </c>
      <c r="H61" s="70">
        <f t="shared" si="21"/>
        <v>24682.261242271656</v>
      </c>
      <c r="I61" s="71"/>
      <c r="J61" s="70">
        <f t="shared" ref="J61" si="22">SUM(D61:H61)</f>
        <v>111777.42551911485</v>
      </c>
    </row>
    <row r="62" spans="2:13" ht="28.8" x14ac:dyDescent="0.3">
      <c r="B62" s="14"/>
      <c r="C62" s="47" t="s">
        <v>57</v>
      </c>
      <c r="D62" s="48">
        <f t="shared" si="21"/>
        <v>21844.799999999999</v>
      </c>
      <c r="E62" s="48">
        <f t="shared" si="21"/>
        <v>20375.7372</v>
      </c>
      <c r="F62" s="48">
        <f t="shared" si="21"/>
        <v>21720.535855200003</v>
      </c>
      <c r="G62" s="48">
        <f t="shared" si="21"/>
        <v>23154.091221643208</v>
      </c>
      <c r="H62" s="48">
        <f t="shared" si="21"/>
        <v>24682.261242271656</v>
      </c>
      <c r="I62" s="49"/>
      <c r="J62" s="48">
        <f t="shared" ref="J62:J63" si="23">SUM(D62:H62)</f>
        <v>111777.42551911485</v>
      </c>
    </row>
    <row r="63" spans="2:13" ht="13.5" customHeight="1" x14ac:dyDescent="0.3">
      <c r="B63" s="15"/>
      <c r="C63" s="52" t="s">
        <v>21</v>
      </c>
      <c r="D63" s="53">
        <f t="shared" ref="D63:I63" si="24">SUM(D59:D62)</f>
        <v>114785.1</v>
      </c>
      <c r="E63" s="53">
        <f t="shared" si="24"/>
        <v>116539.27740000002</v>
      </c>
      <c r="F63" s="53">
        <f t="shared" si="24"/>
        <v>124230.86970840002</v>
      </c>
      <c r="G63" s="53">
        <f t="shared" si="24"/>
        <v>132430.10710915443</v>
      </c>
      <c r="H63" s="53">
        <f t="shared" si="24"/>
        <v>141170.49417835864</v>
      </c>
      <c r="I63" s="53">
        <f t="shared" si="24"/>
        <v>0</v>
      </c>
      <c r="J63" s="53">
        <f t="shared" si="23"/>
        <v>629155.84839591314</v>
      </c>
    </row>
    <row r="64" spans="2:13" ht="15" thickBot="1" x14ac:dyDescent="0.35">
      <c r="B64" s="6"/>
      <c r="C64" s="50"/>
      <c r="D64" s="49"/>
      <c r="E64" s="49"/>
      <c r="F64" s="49"/>
      <c r="G64" s="49"/>
      <c r="H64" s="49"/>
      <c r="I64" s="49"/>
      <c r="J64" s="49" t="s">
        <v>20</v>
      </c>
    </row>
    <row r="65" spans="2:10" s="1" customFormat="1" ht="29.4" thickBot="1" x14ac:dyDescent="0.35">
      <c r="B65" s="11" t="s">
        <v>22</v>
      </c>
      <c r="C65" s="61"/>
      <c r="D65" s="62">
        <f>SUM(D63,D56)</f>
        <v>27027906.300000004</v>
      </c>
      <c r="E65" s="62">
        <f>SUM(E63,E56)</f>
        <v>27134922.778200001</v>
      </c>
      <c r="F65" s="62">
        <f>SUM(F63,F56)</f>
        <v>148349087.6215612</v>
      </c>
      <c r="G65" s="62">
        <f>SUM(G63,G56)</f>
        <v>148606722.34274426</v>
      </c>
      <c r="H65" s="62">
        <f>SUM(H63,H56)</f>
        <v>148881360.95552537</v>
      </c>
      <c r="I65" s="49"/>
      <c r="J65" s="62">
        <f>SUM(J63,J56)</f>
        <v>499999999.99803084</v>
      </c>
    </row>
    <row r="66" spans="2:10" x14ac:dyDescent="0.3">
      <c r="B66" s="6"/>
      <c r="J66" s="21"/>
    </row>
    <row r="67" spans="2:10" x14ac:dyDescent="0.3">
      <c r="B67" s="6"/>
    </row>
    <row r="68" spans="2:10" x14ac:dyDescent="0.3">
      <c r="B68" s="6"/>
    </row>
    <row r="69" spans="2:10" x14ac:dyDescent="0.3">
      <c r="B69" s="6"/>
    </row>
    <row r="70" spans="2:10" x14ac:dyDescent="0.3">
      <c r="B70" s="6"/>
    </row>
    <row r="71" spans="2:10" x14ac:dyDescent="0.3">
      <c r="B71" s="6"/>
    </row>
    <row r="72" spans="2:10" x14ac:dyDescent="0.3">
      <c r="B72" s="6"/>
    </row>
    <row r="73" spans="2:10" x14ac:dyDescent="0.3">
      <c r="B73" s="6"/>
    </row>
    <row r="74" spans="2:10" x14ac:dyDescent="0.3">
      <c r="B74" s="6"/>
    </row>
    <row r="75" spans="2:10" x14ac:dyDescent="0.3">
      <c r="B75" s="6"/>
    </row>
    <row r="76" spans="2:10" x14ac:dyDescent="0.3">
      <c r="B76" s="6"/>
    </row>
    <row r="77" spans="2:10" x14ac:dyDescent="0.3">
      <c r="B77" s="6"/>
    </row>
    <row r="78" spans="2:10" x14ac:dyDescent="0.3">
      <c r="B78" s="6"/>
    </row>
    <row r="79" spans="2:10" x14ac:dyDescent="0.3">
      <c r="B79" s="6"/>
    </row>
    <row r="80" spans="2:10" x14ac:dyDescent="0.3">
      <c r="B80" s="6"/>
    </row>
  </sheetData>
  <mergeCells count="2">
    <mergeCell ref="D6:E6"/>
    <mergeCell ref="F6:H6"/>
  </mergeCells>
  <pageMargins left="0.7" right="0.7" top="0.75" bottom="0.75" header="0.3" footer="0.3"/>
  <pageSetup scale="97" fitToHeight="0" orientation="landscape" r:id="rId1"/>
  <ignoredErrors>
    <ignoredError sqref="J24 J34:J35 J9 J25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2ED89-4410-4D9F-8153-C28B3CA1EDEA}">
  <sheetPr>
    <tabColor theme="7" tint="0.79998168889431442"/>
    <pageSetUpPr fitToPage="1"/>
  </sheetPr>
  <dimension ref="B2:AM69"/>
  <sheetViews>
    <sheetView showGridLines="0" topLeftCell="A41" zoomScaleNormal="100" workbookViewId="0">
      <selection activeCell="L33" sqref="L33"/>
    </sheetView>
  </sheetViews>
  <sheetFormatPr defaultColWidth="9.21875" defaultRowHeight="14.4" x14ac:dyDescent="0.3"/>
  <cols>
    <col min="1" max="1" width="3.21875" customWidth="1"/>
    <col min="2" max="2" width="10.21875" customWidth="1"/>
    <col min="3" max="3" width="35.44140625" customWidth="1"/>
    <col min="4" max="4" width="14.44140625" style="6" bestFit="1" customWidth="1"/>
    <col min="5" max="5" width="14.44140625" style="2" bestFit="1" customWidth="1"/>
    <col min="6" max="6" width="12.44140625" customWidth="1"/>
    <col min="7" max="7" width="13" customWidth="1"/>
    <col min="8" max="8" width="12.44140625" style="2" customWidth="1"/>
    <col min="9" max="9" width="1.77734375" style="7" customWidth="1"/>
    <col min="10" max="10" width="12.77734375" customWidth="1"/>
    <col min="11" max="11" width="10.21875" customWidth="1"/>
    <col min="12" max="12" width="12.44140625" bestFit="1" customWidth="1"/>
  </cols>
  <sheetData>
    <row r="2" spans="2:39" ht="23.4" x14ac:dyDescent="0.45">
      <c r="B2" s="17" t="s">
        <v>29</v>
      </c>
    </row>
    <row r="3" spans="2:39" x14ac:dyDescent="0.3">
      <c r="B3" s="5" t="s">
        <v>40</v>
      </c>
    </row>
    <row r="4" spans="2:39" x14ac:dyDescent="0.3">
      <c r="B4" s="5"/>
      <c r="E4" s="84"/>
      <c r="H4" s="84"/>
    </row>
    <row r="5" spans="2:39" ht="18" x14ac:dyDescent="0.35">
      <c r="B5" s="22" t="s">
        <v>2</v>
      </c>
      <c r="C5" s="23"/>
      <c r="D5" s="23"/>
      <c r="E5" s="23"/>
      <c r="F5" s="23"/>
      <c r="G5" s="23"/>
      <c r="H5" s="23"/>
      <c r="I5" s="23"/>
      <c r="J5" s="24"/>
    </row>
    <row r="6" spans="2:39" ht="18" x14ac:dyDescent="0.35">
      <c r="B6" s="77"/>
      <c r="C6" s="78"/>
      <c r="D6" s="90" t="s">
        <v>81</v>
      </c>
      <c r="E6" s="90"/>
      <c r="F6" s="90" t="s">
        <v>82</v>
      </c>
      <c r="G6" s="90"/>
      <c r="H6" s="90"/>
      <c r="I6" s="79"/>
      <c r="J6" s="80"/>
    </row>
    <row r="7" spans="2:39" x14ac:dyDescent="0.3">
      <c r="B7" s="25" t="s">
        <v>3</v>
      </c>
      <c r="C7" s="25" t="s">
        <v>4</v>
      </c>
      <c r="D7" s="25" t="s">
        <v>5</v>
      </c>
      <c r="E7" s="26" t="s">
        <v>6</v>
      </c>
      <c r="F7" s="26" t="s">
        <v>7</v>
      </c>
      <c r="G7" s="26" t="s">
        <v>8</v>
      </c>
      <c r="H7" s="27" t="s">
        <v>9</v>
      </c>
      <c r="I7" s="28"/>
      <c r="J7" s="29" t="s">
        <v>10</v>
      </c>
    </row>
    <row r="8" spans="2:39" s="5" customFormat="1" ht="28.8" x14ac:dyDescent="0.3">
      <c r="B8" s="46" t="s">
        <v>11</v>
      </c>
      <c r="C8" s="16" t="s">
        <v>30</v>
      </c>
      <c r="D8" s="10" t="s">
        <v>31</v>
      </c>
      <c r="E8" s="10" t="s">
        <v>31</v>
      </c>
      <c r="F8" s="10" t="s">
        <v>31</v>
      </c>
      <c r="G8" s="10"/>
      <c r="H8" s="10" t="s">
        <v>31</v>
      </c>
      <c r="I8" s="7"/>
      <c r="J8" s="8" t="s">
        <v>31</v>
      </c>
      <c r="K8"/>
      <c r="L8" s="63">
        <v>1.0660000000000001</v>
      </c>
      <c r="M8" t="s">
        <v>41</v>
      </c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</row>
    <row r="9" spans="2:39" ht="72" x14ac:dyDescent="0.3">
      <c r="B9" s="14"/>
      <c r="C9" s="47" t="s">
        <v>78</v>
      </c>
      <c r="D9" s="48">
        <v>165000</v>
      </c>
      <c r="E9" s="48">
        <f>D9*$L$8</f>
        <v>175890</v>
      </c>
      <c r="F9" s="48">
        <f t="shared" ref="F9:H9" si="0">E9*$L$8</f>
        <v>187498.74000000002</v>
      </c>
      <c r="G9" s="48">
        <f t="shared" si="0"/>
        <v>199873.65684000004</v>
      </c>
      <c r="H9" s="48">
        <f t="shared" si="0"/>
        <v>213065.31819144005</v>
      </c>
      <c r="I9" s="49"/>
      <c r="J9" s="48">
        <f>SUM(D9:H9)</f>
        <v>941327.71503144014</v>
      </c>
    </row>
    <row r="10" spans="2:39" ht="72" x14ac:dyDescent="0.3">
      <c r="B10" s="14"/>
      <c r="C10" s="47" t="s">
        <v>79</v>
      </c>
      <c r="D10" s="48">
        <v>140000</v>
      </c>
      <c r="E10" s="48">
        <f t="shared" ref="E10:H11" si="1">D10*$L$8</f>
        <v>149240</v>
      </c>
      <c r="F10" s="48">
        <f t="shared" si="1"/>
        <v>159089.84</v>
      </c>
      <c r="G10" s="48">
        <f t="shared" si="1"/>
        <v>169589.76944</v>
      </c>
      <c r="H10" s="48">
        <f t="shared" si="1"/>
        <v>180782.69422304002</v>
      </c>
      <c r="I10" s="50"/>
      <c r="J10" s="48">
        <f>SUM(D10:H10)</f>
        <v>798702.30366304005</v>
      </c>
    </row>
    <row r="11" spans="2:39" ht="72" x14ac:dyDescent="0.3">
      <c r="B11" s="14"/>
      <c r="C11" s="47" t="s">
        <v>80</v>
      </c>
      <c r="D11" s="48">
        <v>82000</v>
      </c>
      <c r="E11" s="48">
        <f t="shared" si="1"/>
        <v>87412</v>
      </c>
      <c r="F11" s="48">
        <f t="shared" si="1"/>
        <v>93181.19200000001</v>
      </c>
      <c r="G11" s="48">
        <f t="shared" si="1"/>
        <v>99331.150672000018</v>
      </c>
      <c r="H11" s="48">
        <f t="shared" si="1"/>
        <v>105887.00661635202</v>
      </c>
      <c r="I11" s="50"/>
      <c r="J11" s="48">
        <f>SUM(D11:H11)</f>
        <v>467811.34928835207</v>
      </c>
    </row>
    <row r="12" spans="2:39" x14ac:dyDescent="0.3">
      <c r="B12" s="14"/>
      <c r="C12" s="47"/>
      <c r="D12" s="48"/>
      <c r="E12" s="48"/>
      <c r="F12" s="48"/>
      <c r="G12" s="48"/>
      <c r="H12" s="48"/>
      <c r="I12" s="50"/>
      <c r="J12" s="48"/>
    </row>
    <row r="13" spans="2:39" x14ac:dyDescent="0.3">
      <c r="B13" s="14"/>
      <c r="C13" s="52" t="s">
        <v>12</v>
      </c>
      <c r="D13" s="53">
        <f t="shared" ref="D13:J13" si="2">SUM(D9:D11)</f>
        <v>387000</v>
      </c>
      <c r="E13" s="53">
        <f t="shared" si="2"/>
        <v>412542</v>
      </c>
      <c r="F13" s="53">
        <f t="shared" si="2"/>
        <v>439769.772</v>
      </c>
      <c r="G13" s="53">
        <f t="shared" si="2"/>
        <v>468794.57695200003</v>
      </c>
      <c r="H13" s="53">
        <f t="shared" si="2"/>
        <v>499735.0190308321</v>
      </c>
      <c r="I13" s="53">
        <f t="shared" si="2"/>
        <v>0</v>
      </c>
      <c r="J13" s="53">
        <f t="shared" si="2"/>
        <v>2207841.3679828322</v>
      </c>
    </row>
    <row r="14" spans="2:39" x14ac:dyDescent="0.3">
      <c r="B14" s="14"/>
      <c r="C14" s="54" t="s">
        <v>32</v>
      </c>
      <c r="D14" s="55" t="s">
        <v>31</v>
      </c>
      <c r="E14" s="56"/>
      <c r="F14" s="56"/>
      <c r="G14" s="56"/>
      <c r="H14" s="56"/>
      <c r="I14" s="50"/>
      <c r="J14" s="57" t="s">
        <v>31</v>
      </c>
      <c r="L14" s="63">
        <v>0.4</v>
      </c>
      <c r="M14" t="s">
        <v>42</v>
      </c>
    </row>
    <row r="15" spans="2:39" ht="28.8" x14ac:dyDescent="0.3">
      <c r="B15" s="14"/>
      <c r="C15" s="47" t="s">
        <v>48</v>
      </c>
      <c r="D15" s="48">
        <f t="shared" ref="D15:H16" si="3">D9*$L$14</f>
        <v>66000</v>
      </c>
      <c r="E15" s="48">
        <f t="shared" si="3"/>
        <v>70356</v>
      </c>
      <c r="F15" s="48">
        <f t="shared" si="3"/>
        <v>74999.496000000014</v>
      </c>
      <c r="G15" s="48">
        <f t="shared" si="3"/>
        <v>79949.462736000016</v>
      </c>
      <c r="H15" s="48">
        <f t="shared" si="3"/>
        <v>85226.127276576022</v>
      </c>
      <c r="I15" s="50"/>
      <c r="J15" s="48">
        <f>SUM(D15:H15)</f>
        <v>376531.08601257601</v>
      </c>
      <c r="L15" s="63">
        <v>0.6</v>
      </c>
      <c r="M15" t="s">
        <v>43</v>
      </c>
    </row>
    <row r="16" spans="2:39" ht="28.8" x14ac:dyDescent="0.3">
      <c r="B16" s="14"/>
      <c r="C16" s="47" t="s">
        <v>49</v>
      </c>
      <c r="D16" s="48">
        <f t="shared" si="3"/>
        <v>56000</v>
      </c>
      <c r="E16" s="48">
        <f t="shared" si="3"/>
        <v>59696</v>
      </c>
      <c r="F16" s="48">
        <f t="shared" si="3"/>
        <v>63635.936000000002</v>
      </c>
      <c r="G16" s="48">
        <f t="shared" si="3"/>
        <v>67835.907776000007</v>
      </c>
      <c r="H16" s="48">
        <f t="shared" si="3"/>
        <v>72313.077689216007</v>
      </c>
      <c r="I16" s="50"/>
      <c r="J16" s="48">
        <f t="shared" ref="J16:J17" si="4">SUM(D16:H16)</f>
        <v>319480.92146521597</v>
      </c>
    </row>
    <row r="17" spans="2:10" ht="28.8" x14ac:dyDescent="0.3">
      <c r="B17" s="14"/>
      <c r="C17" s="47" t="s">
        <v>50</v>
      </c>
      <c r="D17" s="48">
        <f>D11*$L$15</f>
        <v>49200</v>
      </c>
      <c r="E17" s="48">
        <f>E11*$L$14</f>
        <v>34964.800000000003</v>
      </c>
      <c r="F17" s="48">
        <f>F11*$L$14</f>
        <v>37272.476800000004</v>
      </c>
      <c r="G17" s="48">
        <f>G11*$L$14</f>
        <v>39732.460268800009</v>
      </c>
      <c r="H17" s="48">
        <f>H11*$L$14</f>
        <v>42354.802646540811</v>
      </c>
      <c r="I17" s="50"/>
      <c r="J17" s="48">
        <f t="shared" si="4"/>
        <v>203524.53971534083</v>
      </c>
    </row>
    <row r="18" spans="2:10" x14ac:dyDescent="0.3">
      <c r="B18" s="14"/>
      <c r="C18" s="52" t="s">
        <v>13</v>
      </c>
      <c r="D18" s="53">
        <f t="shared" ref="D18:J18" si="5">SUM(D15:D17)</f>
        <v>171200</v>
      </c>
      <c r="E18" s="53">
        <f t="shared" si="5"/>
        <v>165016.79999999999</v>
      </c>
      <c r="F18" s="53">
        <f t="shared" si="5"/>
        <v>175907.90880000003</v>
      </c>
      <c r="G18" s="53">
        <f t="shared" si="5"/>
        <v>187517.83078080002</v>
      </c>
      <c r="H18" s="53">
        <f t="shared" si="5"/>
        <v>199894.00761233282</v>
      </c>
      <c r="I18" s="53">
        <f t="shared" si="5"/>
        <v>0</v>
      </c>
      <c r="J18" s="53">
        <f t="shared" si="5"/>
        <v>899536.54719313281</v>
      </c>
    </row>
    <row r="19" spans="2:10" x14ac:dyDescent="0.3">
      <c r="B19" s="14"/>
      <c r="C19" s="54" t="s">
        <v>33</v>
      </c>
      <c r="D19" s="55" t="s">
        <v>31</v>
      </c>
      <c r="E19" s="56"/>
      <c r="F19" s="56"/>
      <c r="G19" s="56"/>
      <c r="H19" s="56"/>
      <c r="I19" s="50"/>
      <c r="J19" s="57" t="s">
        <v>31</v>
      </c>
    </row>
    <row r="20" spans="2:10" ht="72" x14ac:dyDescent="0.3">
      <c r="B20" s="14"/>
      <c r="C20" s="58" t="s">
        <v>63</v>
      </c>
      <c r="D20" s="48">
        <f>36*500*0.67</f>
        <v>12060</v>
      </c>
      <c r="E20" s="48">
        <f t="shared" ref="E20:H20" si="6">36*500*0.67</f>
        <v>12060</v>
      </c>
      <c r="F20" s="48">
        <f t="shared" si="6"/>
        <v>12060</v>
      </c>
      <c r="G20" s="48">
        <f t="shared" si="6"/>
        <v>12060</v>
      </c>
      <c r="H20" s="48">
        <f t="shared" si="6"/>
        <v>12060</v>
      </c>
      <c r="I20" s="50"/>
      <c r="J20" s="48">
        <f>SUM(D20:H20)</f>
        <v>60300</v>
      </c>
    </row>
    <row r="21" spans="2:10" ht="43.2" x14ac:dyDescent="0.3">
      <c r="B21" s="14"/>
      <c r="C21" s="58" t="s">
        <v>62</v>
      </c>
      <c r="D21" s="48">
        <f>250*12*2</f>
        <v>6000</v>
      </c>
      <c r="E21" s="48">
        <f t="shared" ref="E21:H21" si="7">250*12*2</f>
        <v>6000</v>
      </c>
      <c r="F21" s="48">
        <f t="shared" si="7"/>
        <v>6000</v>
      </c>
      <c r="G21" s="48">
        <f t="shared" si="7"/>
        <v>6000</v>
      </c>
      <c r="H21" s="48">
        <f t="shared" si="7"/>
        <v>6000</v>
      </c>
      <c r="I21" s="49"/>
      <c r="J21" s="48">
        <f>SUM(D21:H21)</f>
        <v>30000</v>
      </c>
    </row>
    <row r="22" spans="2:10" ht="28.8" x14ac:dyDescent="0.3">
      <c r="B22" s="14"/>
      <c r="C22" s="58" t="s">
        <v>64</v>
      </c>
      <c r="D22" s="48">
        <f>3*850</f>
        <v>2550</v>
      </c>
      <c r="E22" s="48">
        <f t="shared" ref="E22:H22" si="8">3*850</f>
        <v>2550</v>
      </c>
      <c r="F22" s="48">
        <f t="shared" si="8"/>
        <v>2550</v>
      </c>
      <c r="G22" s="48">
        <f t="shared" si="8"/>
        <v>2550</v>
      </c>
      <c r="H22" s="48">
        <f t="shared" si="8"/>
        <v>2550</v>
      </c>
      <c r="I22" s="49"/>
      <c r="J22" s="48">
        <f>SUM(D22:H22)</f>
        <v>12750</v>
      </c>
    </row>
    <row r="23" spans="2:10" ht="43.2" x14ac:dyDescent="0.3">
      <c r="B23" s="14"/>
      <c r="C23" s="58" t="s">
        <v>65</v>
      </c>
      <c r="D23" s="48">
        <f>250*2*3</f>
        <v>1500</v>
      </c>
      <c r="E23" s="48">
        <f t="shared" ref="E23:H23" si="9">250*2*3</f>
        <v>1500</v>
      </c>
      <c r="F23" s="48">
        <f t="shared" si="9"/>
        <v>1500</v>
      </c>
      <c r="G23" s="48">
        <f t="shared" si="9"/>
        <v>1500</v>
      </c>
      <c r="H23" s="48">
        <f t="shared" si="9"/>
        <v>1500</v>
      </c>
      <c r="I23" s="49"/>
      <c r="J23" s="48">
        <f t="shared" ref="J23" si="10">SUM(D23:H23)</f>
        <v>7500</v>
      </c>
    </row>
    <row r="24" spans="2:10" x14ac:dyDescent="0.3">
      <c r="B24" s="14"/>
      <c r="C24" s="52" t="s">
        <v>14</v>
      </c>
      <c r="D24" s="53">
        <f t="shared" ref="D24:J24" si="11">SUM(D20:D23)</f>
        <v>22110</v>
      </c>
      <c r="E24" s="53">
        <f t="shared" si="11"/>
        <v>22110</v>
      </c>
      <c r="F24" s="53">
        <f t="shared" si="11"/>
        <v>22110</v>
      </c>
      <c r="G24" s="53">
        <f t="shared" si="11"/>
        <v>22110</v>
      </c>
      <c r="H24" s="53">
        <f t="shared" si="11"/>
        <v>22110</v>
      </c>
      <c r="I24" s="53">
        <f t="shared" si="11"/>
        <v>0</v>
      </c>
      <c r="J24" s="53">
        <f t="shared" si="11"/>
        <v>110550</v>
      </c>
    </row>
    <row r="25" spans="2:10" x14ac:dyDescent="0.3">
      <c r="B25" s="14"/>
      <c r="C25" s="54" t="s">
        <v>34</v>
      </c>
      <c r="D25" s="48"/>
      <c r="E25" s="56"/>
      <c r="F25" s="56"/>
      <c r="G25" s="56"/>
      <c r="H25" s="56"/>
      <c r="I25" s="50"/>
      <c r="J25" s="48" t="s">
        <v>20</v>
      </c>
    </row>
    <row r="26" spans="2:10" x14ac:dyDescent="0.3">
      <c r="B26" s="14" t="s">
        <v>35</v>
      </c>
      <c r="C26" s="55" t="s">
        <v>35</v>
      </c>
      <c r="D26" s="55" t="s">
        <v>31</v>
      </c>
      <c r="E26" s="56"/>
      <c r="F26" s="56"/>
      <c r="G26" s="56"/>
      <c r="H26" s="56"/>
      <c r="I26" s="50"/>
      <c r="J26" s="48">
        <f t="shared" ref="J26:J46" si="12">SUM(D26:H26)</f>
        <v>0</v>
      </c>
    </row>
    <row r="27" spans="2:10" x14ac:dyDescent="0.3">
      <c r="B27" s="14"/>
      <c r="C27" s="52" t="s">
        <v>15</v>
      </c>
      <c r="D27" s="59">
        <f>SUM(D26:D26)</f>
        <v>0</v>
      </c>
      <c r="E27" s="59">
        <f>SUM(E26:E26)</f>
        <v>0</v>
      </c>
      <c r="F27" s="59">
        <f>SUM(F26:F26)</f>
        <v>0</v>
      </c>
      <c r="G27" s="59">
        <f>SUM(G26:G26)</f>
        <v>0</v>
      </c>
      <c r="H27" s="59">
        <f>SUM(H26:H26)</f>
        <v>0</v>
      </c>
      <c r="I27" s="50"/>
      <c r="J27" s="53">
        <f>SUM(J26:J26)</f>
        <v>0</v>
      </c>
    </row>
    <row r="28" spans="2:10" x14ac:dyDescent="0.3">
      <c r="B28" s="14"/>
      <c r="C28" s="54" t="s">
        <v>36</v>
      </c>
      <c r="D28" s="55" t="s">
        <v>31</v>
      </c>
      <c r="E28" s="56"/>
      <c r="F28" s="56"/>
      <c r="G28" s="56"/>
      <c r="H28" s="56"/>
      <c r="I28" s="50"/>
      <c r="J28" s="48"/>
    </row>
    <row r="29" spans="2:10" x14ac:dyDescent="0.3">
      <c r="B29" s="14"/>
      <c r="C29" s="54"/>
      <c r="D29" s="55" t="s">
        <v>31</v>
      </c>
      <c r="E29" s="56"/>
      <c r="F29" s="56"/>
      <c r="G29" s="56"/>
      <c r="H29" s="56"/>
      <c r="I29" s="50"/>
      <c r="J29" s="48">
        <f>SUM(D29:H29)</f>
        <v>0</v>
      </c>
    </row>
    <row r="30" spans="2:10" x14ac:dyDescent="0.3">
      <c r="B30" s="14"/>
      <c r="C30" s="52" t="s">
        <v>16</v>
      </c>
      <c r="D30" s="53" t="str">
        <f>D29</f>
        <v> </v>
      </c>
      <c r="E30" s="53">
        <f t="shared" ref="E30:H30" si="13">E29</f>
        <v>0</v>
      </c>
      <c r="F30" s="53">
        <f t="shared" si="13"/>
        <v>0</v>
      </c>
      <c r="G30" s="53">
        <f t="shared" si="13"/>
        <v>0</v>
      </c>
      <c r="H30" s="53">
        <f t="shared" si="13"/>
        <v>0</v>
      </c>
      <c r="I30" s="53">
        <f>SUM(I38:I40)</f>
        <v>0</v>
      </c>
      <c r="J30" s="53">
        <f>J29</f>
        <v>0</v>
      </c>
    </row>
    <row r="31" spans="2:10" x14ac:dyDescent="0.3">
      <c r="B31" s="14"/>
      <c r="C31" s="54" t="s">
        <v>37</v>
      </c>
      <c r="D31" s="55" t="s">
        <v>31</v>
      </c>
      <c r="E31" s="56"/>
      <c r="F31" s="56"/>
      <c r="G31" s="56"/>
      <c r="H31" s="56"/>
      <c r="I31" s="50"/>
      <c r="J31" s="48"/>
    </row>
    <row r="32" spans="2:10" ht="100.8" x14ac:dyDescent="0.3">
      <c r="B32" s="14"/>
      <c r="C32" s="47" t="s">
        <v>66</v>
      </c>
      <c r="D32" s="48">
        <v>750000</v>
      </c>
      <c r="E32" s="48">
        <v>750000</v>
      </c>
      <c r="F32" s="48">
        <v>500000</v>
      </c>
      <c r="G32" s="48">
        <v>500000</v>
      </c>
      <c r="H32" s="48">
        <v>500000</v>
      </c>
      <c r="I32" s="49"/>
      <c r="J32" s="48">
        <f t="shared" si="12"/>
        <v>3000000</v>
      </c>
    </row>
    <row r="33" spans="2:13" ht="72" x14ac:dyDescent="0.3">
      <c r="B33" s="14"/>
      <c r="C33" s="47" t="s">
        <v>46</v>
      </c>
      <c r="D33" s="48">
        <v>150000</v>
      </c>
      <c r="E33" s="48">
        <v>150000</v>
      </c>
      <c r="F33" s="48">
        <v>100000</v>
      </c>
      <c r="G33" s="48">
        <v>100000</v>
      </c>
      <c r="H33" s="48">
        <v>100000</v>
      </c>
      <c r="I33" s="49"/>
      <c r="J33" s="48">
        <f t="shared" si="12"/>
        <v>600000</v>
      </c>
    </row>
    <row r="34" spans="2:13" ht="43.2" x14ac:dyDescent="0.3">
      <c r="B34" s="14"/>
      <c r="C34" s="47" t="s">
        <v>47</v>
      </c>
      <c r="D34" s="48">
        <v>150000</v>
      </c>
      <c r="E34" s="48">
        <v>150000</v>
      </c>
      <c r="F34" s="51"/>
      <c r="G34" s="51"/>
      <c r="H34" s="51"/>
      <c r="I34" s="50"/>
      <c r="J34" s="48">
        <f t="shared" si="12"/>
        <v>300000</v>
      </c>
    </row>
    <row r="35" spans="2:13" ht="43.2" x14ac:dyDescent="0.3">
      <c r="B35" s="14"/>
      <c r="C35" s="47" t="s">
        <v>76</v>
      </c>
      <c r="D35" s="48">
        <v>125000</v>
      </c>
      <c r="E35" s="48">
        <v>125000</v>
      </c>
      <c r="F35" s="51"/>
      <c r="G35" s="51"/>
      <c r="H35" s="51"/>
      <c r="I35" s="50"/>
      <c r="J35" s="48">
        <f t="shared" si="12"/>
        <v>250000</v>
      </c>
    </row>
    <row r="36" spans="2:13" x14ac:dyDescent="0.3">
      <c r="B36" s="14"/>
      <c r="C36" s="52" t="s">
        <v>17</v>
      </c>
      <c r="D36" s="53">
        <f t="shared" ref="D36:J36" si="14">SUM(D32:D35)</f>
        <v>1175000</v>
      </c>
      <c r="E36" s="53">
        <f t="shared" si="14"/>
        <v>1175000</v>
      </c>
      <c r="F36" s="53">
        <f t="shared" si="14"/>
        <v>600000</v>
      </c>
      <c r="G36" s="53">
        <f t="shared" si="14"/>
        <v>600000</v>
      </c>
      <c r="H36" s="53">
        <f t="shared" si="14"/>
        <v>600000</v>
      </c>
      <c r="I36" s="53">
        <f t="shared" si="14"/>
        <v>0</v>
      </c>
      <c r="J36" s="53">
        <f t="shared" si="14"/>
        <v>4150000</v>
      </c>
    </row>
    <row r="37" spans="2:13" x14ac:dyDescent="0.3">
      <c r="B37" s="14"/>
      <c r="C37" s="54" t="s">
        <v>38</v>
      </c>
      <c r="D37" s="55" t="s">
        <v>31</v>
      </c>
      <c r="E37" s="56"/>
      <c r="F37" s="56"/>
      <c r="G37" s="56"/>
      <c r="H37" s="56"/>
      <c r="I37" s="50"/>
      <c r="J37" s="48"/>
    </row>
    <row r="38" spans="2:13" ht="57.6" x14ac:dyDescent="0.3">
      <c r="B38" s="14"/>
      <c r="C38" s="47" t="s">
        <v>52</v>
      </c>
      <c r="D38" s="48">
        <f t="shared" ref="D38:H40" si="15">D9*$L$38+D15*$L$38</f>
        <v>11550</v>
      </c>
      <c r="E38" s="48">
        <f t="shared" si="15"/>
        <v>12312.3</v>
      </c>
      <c r="F38" s="48">
        <f t="shared" si="15"/>
        <v>13124.911800000002</v>
      </c>
      <c r="G38" s="48">
        <f t="shared" si="15"/>
        <v>13991.155978800003</v>
      </c>
      <c r="H38" s="48">
        <f t="shared" si="15"/>
        <v>14914.572273400805</v>
      </c>
      <c r="I38" s="49"/>
      <c r="J38" s="48">
        <f>SUM(D38:H38)</f>
        <v>65892.940052200807</v>
      </c>
      <c r="L38" s="63">
        <v>0.05</v>
      </c>
      <c r="M38" t="s">
        <v>45</v>
      </c>
    </row>
    <row r="39" spans="2:13" ht="57.6" x14ac:dyDescent="0.3">
      <c r="B39" s="14"/>
      <c r="C39" s="47" t="s">
        <v>53</v>
      </c>
      <c r="D39" s="48">
        <f t="shared" si="15"/>
        <v>9800</v>
      </c>
      <c r="E39" s="48">
        <f t="shared" si="15"/>
        <v>10446.799999999999</v>
      </c>
      <c r="F39" s="48">
        <f t="shared" si="15"/>
        <v>11136.2888</v>
      </c>
      <c r="G39" s="48">
        <f t="shared" si="15"/>
        <v>11871.283860800002</v>
      </c>
      <c r="H39" s="48">
        <f t="shared" si="15"/>
        <v>12654.788595612801</v>
      </c>
      <c r="I39" s="49"/>
      <c r="J39" s="48">
        <f>SUM(D39:H39)</f>
        <v>55909.161256412801</v>
      </c>
    </row>
    <row r="40" spans="2:13" ht="57.6" x14ac:dyDescent="0.3">
      <c r="B40" s="14"/>
      <c r="C40" s="47" t="s">
        <v>54</v>
      </c>
      <c r="D40" s="48">
        <f t="shared" si="15"/>
        <v>6560</v>
      </c>
      <c r="E40" s="48">
        <f t="shared" si="15"/>
        <v>6118.84</v>
      </c>
      <c r="F40" s="48">
        <f t="shared" si="15"/>
        <v>6522.6834400000007</v>
      </c>
      <c r="G40" s="48">
        <f t="shared" si="15"/>
        <v>6953.1805470400013</v>
      </c>
      <c r="H40" s="48">
        <f t="shared" si="15"/>
        <v>7412.0904631446419</v>
      </c>
      <c r="I40" s="50"/>
      <c r="J40" s="48">
        <f>SUM(D40:H40)</f>
        <v>33566.794450184643</v>
      </c>
    </row>
    <row r="41" spans="2:13" ht="28.8" x14ac:dyDescent="0.3">
      <c r="B41" s="14"/>
      <c r="C41" s="47" t="s">
        <v>67</v>
      </c>
      <c r="D41" s="48">
        <v>3500</v>
      </c>
      <c r="E41" s="48">
        <v>3500</v>
      </c>
      <c r="F41" s="48">
        <v>3500</v>
      </c>
      <c r="G41" s="48">
        <v>3500</v>
      </c>
      <c r="H41" s="48">
        <v>3500</v>
      </c>
      <c r="I41" s="50"/>
      <c r="J41" s="48">
        <f t="shared" ref="J41:J44" si="16">SUM(D41:H41)</f>
        <v>17500</v>
      </c>
    </row>
    <row r="42" spans="2:13" ht="28.8" x14ac:dyDescent="0.3">
      <c r="B42" s="14"/>
      <c r="C42" s="47" t="s">
        <v>68</v>
      </c>
      <c r="D42" s="48">
        <v>4000</v>
      </c>
      <c r="E42" s="48">
        <v>4000</v>
      </c>
      <c r="F42" s="48">
        <v>4000</v>
      </c>
      <c r="G42" s="48">
        <v>4000</v>
      </c>
      <c r="H42" s="48">
        <v>4000</v>
      </c>
      <c r="I42" s="50"/>
      <c r="J42" s="48">
        <f t="shared" si="16"/>
        <v>20000</v>
      </c>
    </row>
    <row r="43" spans="2:13" ht="72" x14ac:dyDescent="0.3">
      <c r="B43" s="14"/>
      <c r="C43" s="47" t="s">
        <v>69</v>
      </c>
      <c r="D43" s="48">
        <v>250000</v>
      </c>
      <c r="E43" s="48">
        <v>250000</v>
      </c>
      <c r="F43" s="48">
        <v>250000</v>
      </c>
      <c r="G43" s="48">
        <v>250000</v>
      </c>
      <c r="H43" s="48">
        <v>250000</v>
      </c>
      <c r="I43" s="50"/>
      <c r="J43" s="48">
        <f t="shared" si="16"/>
        <v>1250000</v>
      </c>
    </row>
    <row r="44" spans="2:13" ht="57.6" x14ac:dyDescent="0.3">
      <c r="B44" s="14"/>
      <c r="C44" s="47" t="s">
        <v>70</v>
      </c>
      <c r="D44" s="83">
        <v>3000000</v>
      </c>
      <c r="E44" s="83">
        <v>3000000</v>
      </c>
      <c r="F44" s="48"/>
      <c r="G44" s="48"/>
      <c r="H44" s="48"/>
      <c r="I44" s="50"/>
      <c r="J44" s="48">
        <f t="shared" si="16"/>
        <v>6000000</v>
      </c>
      <c r="L44" s="85"/>
    </row>
    <row r="45" spans="2:13" x14ac:dyDescent="0.3">
      <c r="B45" s="15"/>
      <c r="C45" s="52" t="s">
        <v>18</v>
      </c>
      <c r="D45" s="53">
        <f>SUM(D38:D44)</f>
        <v>3285410</v>
      </c>
      <c r="E45" s="53">
        <f t="shared" ref="E45:H45" si="17">SUM(E38:E44)</f>
        <v>3286377.94</v>
      </c>
      <c r="F45" s="53">
        <f t="shared" si="17"/>
        <v>288283.88404000003</v>
      </c>
      <c r="G45" s="53">
        <f t="shared" si="17"/>
        <v>290315.62038664002</v>
      </c>
      <c r="H45" s="53">
        <f t="shared" si="17"/>
        <v>292481.45133215823</v>
      </c>
      <c r="I45" s="53"/>
      <c r="J45" s="53">
        <f>SUM(J38:J44)</f>
        <v>7442868.8957587983</v>
      </c>
    </row>
    <row r="46" spans="2:13" x14ac:dyDescent="0.3">
      <c r="B46" s="15"/>
      <c r="C46" s="52" t="s">
        <v>19</v>
      </c>
      <c r="D46" s="53">
        <f>SUM(D45,D36,D30,D27,D24,D18,D13)</f>
        <v>5040720</v>
      </c>
      <c r="E46" s="53">
        <f>SUM(E45,E36,E30,E27,E24,E18,E13)</f>
        <v>5061046.7399999993</v>
      </c>
      <c r="F46" s="53">
        <f>SUM(F45,F36,F30,F27,F24,F18,F13)</f>
        <v>1526071.5648400001</v>
      </c>
      <c r="G46" s="53">
        <f>SUM(G45,G36,G30,G27,G24,G18,G13)</f>
        <v>1568738.0281194402</v>
      </c>
      <c r="H46" s="53">
        <f>SUM(H45,H36,H30,H27,H24,H18,H13)</f>
        <v>1614220.4779753233</v>
      </c>
      <c r="I46" s="50"/>
      <c r="J46" s="53">
        <f t="shared" si="12"/>
        <v>14810796.810934763</v>
      </c>
    </row>
    <row r="47" spans="2:13" x14ac:dyDescent="0.3">
      <c r="B47" s="6"/>
      <c r="C47" s="50"/>
      <c r="D47" s="50"/>
      <c r="E47" s="50"/>
      <c r="F47" s="50"/>
      <c r="G47" s="50"/>
      <c r="H47" s="50"/>
      <c r="I47" s="50"/>
      <c r="J47" s="50" t="s">
        <v>20</v>
      </c>
    </row>
    <row r="48" spans="2:13" ht="28.8" x14ac:dyDescent="0.3">
      <c r="B48" s="46" t="s">
        <v>39</v>
      </c>
      <c r="C48" s="60" t="s">
        <v>39</v>
      </c>
      <c r="D48" s="57"/>
      <c r="E48" s="57"/>
      <c r="F48" s="57"/>
      <c r="G48" s="57"/>
      <c r="H48" s="57"/>
      <c r="I48" s="50"/>
      <c r="J48" s="57" t="s">
        <v>20</v>
      </c>
      <c r="L48" s="63">
        <v>0.16650000000000001</v>
      </c>
      <c r="M48" t="s">
        <v>44</v>
      </c>
    </row>
    <row r="49" spans="2:10" ht="28.8" x14ac:dyDescent="0.3">
      <c r="B49" s="14"/>
      <c r="C49" s="47" t="s">
        <v>48</v>
      </c>
      <c r="D49" s="64">
        <f t="shared" ref="D49:H51" si="18">D9*$L$48+D15*$L$48</f>
        <v>38461.5</v>
      </c>
      <c r="E49" s="64">
        <f t="shared" si="18"/>
        <v>40999.959000000003</v>
      </c>
      <c r="F49" s="64">
        <f t="shared" si="18"/>
        <v>43705.956294000011</v>
      </c>
      <c r="G49" s="64">
        <f t="shared" si="18"/>
        <v>46590.549409404011</v>
      </c>
      <c r="H49" s="64">
        <f t="shared" si="18"/>
        <v>49665.525670424679</v>
      </c>
      <c r="I49" s="50"/>
      <c r="J49" s="48">
        <f>SUM(D49:H49)</f>
        <v>219423.49037382871</v>
      </c>
    </row>
    <row r="50" spans="2:10" ht="28.8" x14ac:dyDescent="0.3">
      <c r="B50" s="14"/>
      <c r="C50" s="47" t="s">
        <v>49</v>
      </c>
      <c r="D50" s="64">
        <f t="shared" si="18"/>
        <v>32634</v>
      </c>
      <c r="E50" s="64">
        <f t="shared" si="18"/>
        <v>34787.844000000005</v>
      </c>
      <c r="F50" s="64">
        <f t="shared" si="18"/>
        <v>37083.841704000006</v>
      </c>
      <c r="G50" s="64">
        <f t="shared" si="18"/>
        <v>39531.375256464002</v>
      </c>
      <c r="H50" s="64">
        <f t="shared" si="18"/>
        <v>42140.446023390628</v>
      </c>
      <c r="I50" s="50"/>
      <c r="J50" s="48">
        <f>SUM(D50:H50)</f>
        <v>186177.50698385463</v>
      </c>
    </row>
    <row r="51" spans="2:10" ht="28.8" x14ac:dyDescent="0.3">
      <c r="B51" s="14"/>
      <c r="C51" s="47" t="s">
        <v>50</v>
      </c>
      <c r="D51" s="64">
        <f t="shared" si="18"/>
        <v>21844.799999999999</v>
      </c>
      <c r="E51" s="64">
        <f t="shared" si="18"/>
        <v>20375.7372</v>
      </c>
      <c r="F51" s="64">
        <f t="shared" si="18"/>
        <v>21720.535855200003</v>
      </c>
      <c r="G51" s="64">
        <f t="shared" si="18"/>
        <v>23154.091221643208</v>
      </c>
      <c r="H51" s="64">
        <f t="shared" si="18"/>
        <v>24682.261242271656</v>
      </c>
      <c r="I51" s="50"/>
      <c r="J51" s="48">
        <f t="shared" ref="J51" si="19">SUM(D51:H51)</f>
        <v>111777.42551911485</v>
      </c>
    </row>
    <row r="52" spans="2:10" ht="13.5" customHeight="1" x14ac:dyDescent="0.3">
      <c r="B52" s="15"/>
      <c r="C52" s="52" t="s">
        <v>21</v>
      </c>
      <c r="D52" s="53">
        <f>SUM(D49:D51)</f>
        <v>92940.3</v>
      </c>
      <c r="E52" s="53">
        <f>SUM(E49:E51)</f>
        <v>96163.540200000018</v>
      </c>
      <c r="F52" s="53">
        <f>SUM(F49:F51)</f>
        <v>102510.33385320002</v>
      </c>
      <c r="G52" s="53">
        <f>SUM(G49:G51)</f>
        <v>109276.01588751122</v>
      </c>
      <c r="H52" s="53">
        <f>SUM(H49:H51)</f>
        <v>116488.23293608698</v>
      </c>
      <c r="I52" s="53"/>
      <c r="J52" s="53">
        <f>SUM(D52:H52)</f>
        <v>517378.4228767982</v>
      </c>
    </row>
    <row r="53" spans="2:10" ht="15" thickBot="1" x14ac:dyDescent="0.35">
      <c r="B53" s="6"/>
      <c r="C53" s="50"/>
      <c r="D53" s="50"/>
      <c r="E53" s="50"/>
      <c r="F53" s="50"/>
      <c r="G53" s="50"/>
      <c r="H53" s="50"/>
      <c r="I53" s="50"/>
      <c r="J53" s="50" t="s">
        <v>20</v>
      </c>
    </row>
    <row r="54" spans="2:10" s="1" customFormat="1" ht="29.4" thickBot="1" x14ac:dyDescent="0.35">
      <c r="B54" s="11" t="s">
        <v>22</v>
      </c>
      <c r="C54" s="61"/>
      <c r="D54" s="62">
        <f>SUM(D52,D46)</f>
        <v>5133660.3</v>
      </c>
      <c r="E54" s="62">
        <f>SUM(E52,E46)</f>
        <v>5157210.280199999</v>
      </c>
      <c r="F54" s="62">
        <f>SUM(F52,F46)</f>
        <v>1628581.8986932002</v>
      </c>
      <c r="G54" s="62">
        <f>SUM(G52,G46)</f>
        <v>1678014.0440069514</v>
      </c>
      <c r="H54" s="62">
        <f>SUM(H52,H46)</f>
        <v>1730708.7109114104</v>
      </c>
      <c r="I54" s="50"/>
      <c r="J54" s="62">
        <f>SUM(J52,J46)</f>
        <v>15328175.233811561</v>
      </c>
    </row>
    <row r="55" spans="2:10" x14ac:dyDescent="0.3">
      <c r="B55" s="6"/>
      <c r="J55" s="21"/>
    </row>
    <row r="56" spans="2:10" x14ac:dyDescent="0.3">
      <c r="B56" s="6"/>
      <c r="J56" s="21"/>
    </row>
    <row r="57" spans="2:10" x14ac:dyDescent="0.3">
      <c r="B57" s="6"/>
      <c r="J57" s="81"/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</sheetData>
  <mergeCells count="2">
    <mergeCell ref="D6:E6"/>
    <mergeCell ref="F6:H6"/>
  </mergeCells>
  <pageMargins left="0.7" right="0.7" top="0.75" bottom="0.75" header="0.3" footer="0.3"/>
  <pageSetup scale="9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customXml/itemProps4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Overview</vt:lpstr>
      <vt:lpstr>Consolidated Budget</vt:lpstr>
      <vt:lpstr>Lead Agency Budget</vt:lpstr>
      <vt:lpstr>Non-Lead Agency Budget(Example)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2024-03-27T14:08:13Z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  <property fmtid="{D5CDD505-2E9C-101B-9397-08002B2CF9AE}" pid="8" name="MSIP_Label_3a2fed65-62e7-46ea-af74-187e0c17143a_Enabled">
    <vt:lpwstr>true</vt:lpwstr>
  </property>
  <property fmtid="{D5CDD505-2E9C-101B-9397-08002B2CF9AE}" pid="9" name="MSIP_Label_3a2fed65-62e7-46ea-af74-187e0c17143a_SetDate">
    <vt:lpwstr>2024-03-19T12:50:33Z</vt:lpwstr>
  </property>
  <property fmtid="{D5CDD505-2E9C-101B-9397-08002B2CF9AE}" pid="10" name="MSIP_Label_3a2fed65-62e7-46ea-af74-187e0c17143a_Method">
    <vt:lpwstr>Privileged</vt:lpwstr>
  </property>
  <property fmtid="{D5CDD505-2E9C-101B-9397-08002B2CF9AE}" pid="11" name="MSIP_Label_3a2fed65-62e7-46ea-af74-187e0c17143a_Name">
    <vt:lpwstr>3a2fed65-62e7-46ea-af74-187e0c17143a</vt:lpwstr>
  </property>
  <property fmtid="{D5CDD505-2E9C-101B-9397-08002B2CF9AE}" pid="12" name="MSIP_Label_3a2fed65-62e7-46ea-af74-187e0c17143a_SiteId">
    <vt:lpwstr>d5fb7087-3777-42ad-966a-892ef47225d1</vt:lpwstr>
  </property>
  <property fmtid="{D5CDD505-2E9C-101B-9397-08002B2CF9AE}" pid="13" name="MSIP_Label_3a2fed65-62e7-46ea-af74-187e0c17143a_ActionId">
    <vt:lpwstr>4a5d86b3-c73d-4c9a-aa3a-c3d794ed0db6</vt:lpwstr>
  </property>
  <property fmtid="{D5CDD505-2E9C-101B-9397-08002B2CF9AE}" pid="14" name="MSIP_Label_3a2fed65-62e7-46ea-af74-187e0c17143a_ContentBits">
    <vt:lpwstr>0</vt:lpwstr>
  </property>
</Properties>
</file>