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J:\Research\OETT\Check\New Projects\MDEQ\MDEQ Projects\Required attachments\Project Narrative Attachment Form\"/>
    </mc:Choice>
  </mc:AlternateContent>
  <xr:revisionPtr revIDLastSave="0" documentId="13_ncr:1_{79D94DD5-2654-4A01-8BB7-23D2C91DEDD0}" xr6:coauthVersionLast="47" xr6:coauthVersionMax="47" xr10:uidLastSave="{00000000-0000-0000-0000-000000000000}"/>
  <bookViews>
    <workbookView xWindow="-105" yWindow="0" windowWidth="19410" windowHeight="15585" tabRatio="795" firstSheet="1" activeTab="1" xr2:uid="{00000000-000D-0000-FFFF-FFFF00000000}"/>
  </bookViews>
  <sheets>
    <sheet name="MASTER" sheetId="1" r:id="rId1"/>
    <sheet name="Project Management" sheetId="12" r:id="rId2"/>
    <sheet name="1. GHG Grants Program" sheetId="14" r:id="rId3"/>
    <sheet name="2.1 Seagrass Restoration" sheetId="11" r:id="rId4"/>
    <sheet name="2.2 Biochar Production" sheetId="2" r:id="rId5"/>
    <sheet name="2.3 Forest Infrastructure" sheetId="3" r:id="rId6"/>
    <sheet name="2.4 Composite Recycling" sheetId="4" r:id="rId7"/>
    <sheet name="2.5 No Till &amp; Cover Crops" sheetId="5" r:id="rId8"/>
    <sheet name="2.6 Solar Growing Pods" sheetId="6" r:id="rId9"/>
    <sheet name="2.7 Carbon Sequestration Dash" sheetId="7" r:id="rId10"/>
    <sheet name="2.8 EV  &amp; Charging Demo" sheetId="8" r:id="rId11"/>
    <sheet name="2.9 Solar Demo" sheetId="9" r:id="rId12"/>
    <sheet name="2.10 Climate Smart AG Tools" sheetId="10" r:id="rId1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4" i="14" l="1"/>
  <c r="M181" i="1"/>
  <c r="H13" i="1"/>
  <c r="H14" i="1"/>
  <c r="H15" i="1"/>
  <c r="H16" i="1"/>
  <c r="H17" i="1"/>
  <c r="H18" i="1"/>
  <c r="H21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2" i="1"/>
  <c r="H43" i="1"/>
  <c r="H48" i="1"/>
  <c r="H50" i="1"/>
  <c r="H51" i="1"/>
  <c r="H53" i="1"/>
  <c r="H54" i="1"/>
  <c r="H56" i="1"/>
  <c r="L19" i="12"/>
  <c r="K19" i="12"/>
  <c r="J19" i="12"/>
  <c r="I19" i="12"/>
  <c r="H19" i="12"/>
  <c r="M11" i="12"/>
  <c r="M10" i="12"/>
  <c r="M9" i="12"/>
  <c r="M8" i="12"/>
  <c r="M7" i="12"/>
  <c r="M6" i="12"/>
  <c r="M5" i="12"/>
  <c r="H12" i="12"/>
  <c r="I12" i="12"/>
  <c r="J12" i="12"/>
  <c r="K12" i="12"/>
  <c r="L12" i="12"/>
  <c r="M12" i="12"/>
  <c r="H13" i="12"/>
  <c r="I13" i="12"/>
  <c r="J13" i="12"/>
  <c r="K13" i="12"/>
  <c r="L13" i="12"/>
  <c r="M13" i="12"/>
  <c r="H14" i="12"/>
  <c r="I14" i="12"/>
  <c r="J14" i="12"/>
  <c r="K14" i="12"/>
  <c r="L14" i="12"/>
  <c r="M14" i="12"/>
  <c r="H15" i="12"/>
  <c r="I15" i="12"/>
  <c r="J15" i="12"/>
  <c r="K15" i="12"/>
  <c r="L15" i="12"/>
  <c r="M15" i="12"/>
  <c r="H16" i="12"/>
  <c r="I16" i="12"/>
  <c r="J16" i="12"/>
  <c r="K16" i="12"/>
  <c r="L16" i="12"/>
  <c r="M16" i="12"/>
  <c r="H17" i="12"/>
  <c r="I17" i="12"/>
  <c r="J17" i="12"/>
  <c r="K17" i="12"/>
  <c r="L17" i="12"/>
  <c r="M17" i="12"/>
  <c r="M12" i="1"/>
  <c r="M11" i="1"/>
  <c r="M10" i="1"/>
  <c r="M9" i="1"/>
  <c r="M8" i="1"/>
  <c r="M7" i="1"/>
  <c r="M6" i="1"/>
  <c r="I13" i="1"/>
  <c r="J13" i="1"/>
  <c r="K13" i="1"/>
  <c r="L13" i="1"/>
  <c r="I14" i="1"/>
  <c r="J14" i="1"/>
  <c r="K14" i="1"/>
  <c r="L14" i="1"/>
  <c r="I15" i="1"/>
  <c r="J15" i="1"/>
  <c r="K15" i="1"/>
  <c r="L15" i="1"/>
  <c r="I16" i="1"/>
  <c r="J16" i="1"/>
  <c r="K16" i="1"/>
  <c r="L16" i="1"/>
  <c r="I17" i="1"/>
  <c r="J17" i="1"/>
  <c r="K17" i="1"/>
  <c r="L17" i="1"/>
  <c r="I18" i="1"/>
  <c r="J18" i="1"/>
  <c r="K18" i="1"/>
  <c r="L18" i="1"/>
  <c r="I25" i="1"/>
  <c r="J25" i="1"/>
  <c r="K25" i="1"/>
  <c r="L25" i="1"/>
  <c r="I26" i="1"/>
  <c r="J26" i="1"/>
  <c r="K26" i="1"/>
  <c r="L26" i="1"/>
  <c r="I27" i="1"/>
  <c r="J27" i="1"/>
  <c r="K27" i="1"/>
  <c r="L27" i="1"/>
  <c r="I28" i="1"/>
  <c r="J28" i="1"/>
  <c r="K28" i="1"/>
  <c r="L28" i="1"/>
  <c r="I29" i="1"/>
  <c r="J29" i="1"/>
  <c r="K29" i="1"/>
  <c r="L29" i="1"/>
  <c r="I30" i="1"/>
  <c r="J30" i="1"/>
  <c r="K30" i="1"/>
  <c r="L30" i="1"/>
  <c r="I31" i="1"/>
  <c r="J31" i="1"/>
  <c r="K31" i="1"/>
  <c r="L31" i="1"/>
  <c r="I32" i="1"/>
  <c r="J32" i="1"/>
  <c r="K32" i="1"/>
  <c r="L32" i="1"/>
  <c r="I33" i="1"/>
  <c r="J33" i="1"/>
  <c r="K33" i="1"/>
  <c r="L33" i="1"/>
  <c r="I34" i="1"/>
  <c r="J34" i="1"/>
  <c r="K34" i="1"/>
  <c r="L34" i="1"/>
  <c r="L35" i="1"/>
  <c r="L36" i="1"/>
  <c r="I37" i="1"/>
  <c r="J37" i="1"/>
  <c r="K37" i="1"/>
  <c r="L37" i="1"/>
  <c r="I38" i="1"/>
  <c r="J38" i="1"/>
  <c r="K38" i="1"/>
  <c r="L38" i="1"/>
  <c r="I39" i="1"/>
  <c r="J39" i="1"/>
  <c r="K39" i="1"/>
  <c r="L39" i="1"/>
  <c r="K40" i="1"/>
  <c r="L40" i="1"/>
  <c r="I42" i="1"/>
  <c r="J42" i="1"/>
  <c r="K42" i="1"/>
  <c r="L42" i="1"/>
  <c r="L60" i="1"/>
  <c r="K60" i="1"/>
  <c r="I35" i="1"/>
  <c r="J35" i="1"/>
  <c r="I36" i="1"/>
  <c r="J36" i="1"/>
  <c r="J60" i="1"/>
  <c r="I40" i="1"/>
  <c r="I60" i="1"/>
  <c r="H60" i="1"/>
  <c r="I43" i="1"/>
  <c r="J43" i="1"/>
  <c r="K43" i="1"/>
  <c r="L43" i="1"/>
  <c r="L50" i="1"/>
  <c r="L51" i="1"/>
  <c r="I53" i="1"/>
  <c r="J53" i="1"/>
  <c r="K53" i="1"/>
  <c r="L53" i="1"/>
  <c r="I54" i="1"/>
  <c r="J54" i="1"/>
  <c r="K54" i="1"/>
  <c r="L54" i="1"/>
  <c r="L56" i="1"/>
  <c r="K50" i="1"/>
  <c r="K51" i="1"/>
  <c r="K56" i="1"/>
  <c r="J48" i="1"/>
  <c r="J50" i="1"/>
  <c r="J51" i="1"/>
  <c r="J56" i="1"/>
  <c r="I48" i="1"/>
  <c r="I50" i="1"/>
  <c r="I51" i="1"/>
  <c r="I56" i="1"/>
  <c r="M27" i="1"/>
  <c r="H5" i="14"/>
  <c r="I5" i="14"/>
  <c r="J5" i="14"/>
  <c r="K5" i="14"/>
  <c r="L5" i="14"/>
  <c r="M5" i="14"/>
  <c r="H6" i="14"/>
  <c r="I6" i="14"/>
  <c r="J6" i="14"/>
  <c r="K6" i="14"/>
  <c r="L6" i="14"/>
  <c r="M6" i="14"/>
  <c r="H7" i="14"/>
  <c r="I7" i="14"/>
  <c r="J7" i="14"/>
  <c r="K7" i="14"/>
  <c r="L7" i="14"/>
  <c r="M7" i="14"/>
  <c r="H8" i="14"/>
  <c r="I8" i="14"/>
  <c r="J8" i="14"/>
  <c r="K8" i="14"/>
  <c r="L8" i="14"/>
  <c r="M8" i="14"/>
  <c r="H9" i="14"/>
  <c r="I9" i="14"/>
  <c r="J9" i="14"/>
  <c r="K9" i="14"/>
  <c r="L9" i="14"/>
  <c r="M9" i="14"/>
  <c r="H10" i="14"/>
  <c r="I10" i="14"/>
  <c r="J10" i="14"/>
  <c r="K10" i="14"/>
  <c r="L10" i="14"/>
  <c r="M10" i="14"/>
  <c r="H12" i="14"/>
  <c r="H16" i="14"/>
  <c r="H17" i="14"/>
  <c r="H18" i="14"/>
  <c r="H20" i="14"/>
  <c r="H21" i="14"/>
  <c r="H23" i="14"/>
  <c r="H24" i="14"/>
  <c r="H26" i="14"/>
  <c r="H30" i="14"/>
  <c r="H32" i="14"/>
  <c r="H34" i="14"/>
  <c r="H36" i="14"/>
  <c r="H43" i="14"/>
  <c r="H47" i="14"/>
  <c r="H48" i="14"/>
  <c r="H52" i="14"/>
  <c r="H56" i="14"/>
  <c r="H62" i="14"/>
  <c r="H66" i="14"/>
  <c r="H78" i="14"/>
  <c r="H80" i="14"/>
  <c r="I12" i="14"/>
  <c r="I16" i="14"/>
  <c r="I17" i="14"/>
  <c r="I18" i="14"/>
  <c r="I20" i="14"/>
  <c r="I21" i="14"/>
  <c r="I23" i="14"/>
  <c r="I24" i="14"/>
  <c r="I26" i="14"/>
  <c r="I30" i="14"/>
  <c r="I32" i="14"/>
  <c r="I34" i="14"/>
  <c r="I36" i="14"/>
  <c r="I43" i="14"/>
  <c r="I47" i="14"/>
  <c r="I48" i="14"/>
  <c r="I52" i="14"/>
  <c r="I56" i="14"/>
  <c r="I62" i="14"/>
  <c r="I66" i="14"/>
  <c r="I78" i="14"/>
  <c r="I80" i="14"/>
  <c r="J12" i="14"/>
  <c r="J16" i="14"/>
  <c r="J17" i="14"/>
  <c r="J18" i="14"/>
  <c r="J20" i="14"/>
  <c r="J21" i="14"/>
  <c r="J23" i="14"/>
  <c r="J24" i="14"/>
  <c r="J26" i="14"/>
  <c r="J30" i="14"/>
  <c r="J32" i="14"/>
  <c r="J34" i="14"/>
  <c r="J36" i="14"/>
  <c r="J43" i="14"/>
  <c r="J47" i="14"/>
  <c r="J48" i="14"/>
  <c r="J52" i="14"/>
  <c r="J56" i="14"/>
  <c r="J62" i="14"/>
  <c r="J66" i="14"/>
  <c r="J78" i="14"/>
  <c r="J80" i="14"/>
  <c r="K12" i="14"/>
  <c r="K16" i="14"/>
  <c r="K17" i="14"/>
  <c r="K18" i="14"/>
  <c r="K20" i="14"/>
  <c r="K21" i="14"/>
  <c r="K23" i="14"/>
  <c r="K24" i="14"/>
  <c r="K26" i="14"/>
  <c r="K30" i="14"/>
  <c r="K32" i="14"/>
  <c r="K34" i="14"/>
  <c r="K36" i="14"/>
  <c r="K43" i="14"/>
  <c r="K47" i="14"/>
  <c r="K48" i="14"/>
  <c r="K52" i="14"/>
  <c r="K56" i="14"/>
  <c r="K62" i="14"/>
  <c r="K66" i="14"/>
  <c r="K78" i="14"/>
  <c r="K80" i="14"/>
  <c r="L12" i="14"/>
  <c r="L16" i="14"/>
  <c r="L17" i="14"/>
  <c r="L18" i="14"/>
  <c r="L20" i="14"/>
  <c r="L21" i="14"/>
  <c r="L23" i="14"/>
  <c r="L24" i="14"/>
  <c r="L26" i="14"/>
  <c r="L30" i="14"/>
  <c r="L32" i="14"/>
  <c r="L34" i="14"/>
  <c r="L36" i="14"/>
  <c r="L43" i="14"/>
  <c r="L47" i="14"/>
  <c r="L48" i="14"/>
  <c r="L52" i="14"/>
  <c r="L56" i="14"/>
  <c r="L62" i="14"/>
  <c r="L66" i="14"/>
  <c r="L78" i="14"/>
  <c r="L80" i="14"/>
  <c r="M80" i="14"/>
  <c r="M78" i="14"/>
  <c r="M76" i="14"/>
  <c r="M75" i="14"/>
  <c r="M71" i="14"/>
  <c r="C71" i="14"/>
  <c r="D71" i="14"/>
  <c r="E71" i="14"/>
  <c r="F71" i="14"/>
  <c r="M70" i="14"/>
  <c r="C70" i="14"/>
  <c r="D70" i="14"/>
  <c r="E70" i="14"/>
  <c r="F70" i="14"/>
  <c r="M66" i="14"/>
  <c r="M73" i="14"/>
  <c r="M62" i="14"/>
  <c r="M59" i="14"/>
  <c r="M56" i="14"/>
  <c r="M52" i="14"/>
  <c r="M48" i="14"/>
  <c r="M47" i="14"/>
  <c r="M43" i="14"/>
  <c r="M41" i="14"/>
  <c r="M40" i="14"/>
  <c r="M39" i="14"/>
  <c r="M36" i="14"/>
  <c r="M34" i="14"/>
  <c r="M32" i="14"/>
  <c r="M30" i="14"/>
  <c r="M26" i="14"/>
  <c r="M24" i="14"/>
  <c r="H30" i="12"/>
  <c r="H29" i="12"/>
  <c r="M21" i="14"/>
  <c r="M20" i="14"/>
  <c r="M18" i="14"/>
  <c r="M17" i="14"/>
  <c r="M16" i="14"/>
  <c r="M12" i="14"/>
  <c r="I25" i="11"/>
  <c r="J25" i="11"/>
  <c r="K25" i="11"/>
  <c r="L25" i="11"/>
  <c r="H25" i="11"/>
  <c r="I27" i="12"/>
  <c r="I30" i="12"/>
  <c r="I40" i="12"/>
  <c r="J27" i="12"/>
  <c r="J30" i="12"/>
  <c r="J40" i="12"/>
  <c r="K27" i="12"/>
  <c r="K30" i="12"/>
  <c r="K40" i="12"/>
  <c r="L27" i="12"/>
  <c r="L30" i="12"/>
  <c r="L40" i="12"/>
  <c r="J66" i="1"/>
  <c r="K66" i="1"/>
  <c r="L66" i="1"/>
  <c r="I66" i="1"/>
  <c r="J62" i="1"/>
  <c r="J64" i="1"/>
  <c r="J68" i="1"/>
  <c r="H62" i="1"/>
  <c r="H64" i="1"/>
  <c r="H66" i="1"/>
  <c r="H68" i="1"/>
  <c r="I62" i="1"/>
  <c r="I64" i="1"/>
  <c r="I68" i="1"/>
  <c r="H27" i="12"/>
  <c r="H40" i="12"/>
  <c r="I27" i="9"/>
  <c r="H27" i="9"/>
  <c r="H35" i="7"/>
  <c r="I35" i="7"/>
  <c r="J35" i="7"/>
  <c r="K35" i="7"/>
  <c r="L35" i="7"/>
  <c r="M35" i="7"/>
  <c r="H28" i="3"/>
  <c r="I28" i="3"/>
  <c r="J28" i="3"/>
  <c r="K28" i="3"/>
  <c r="L28" i="3"/>
  <c r="H36" i="3"/>
  <c r="H35" i="9"/>
  <c r="H26" i="12"/>
  <c r="H38" i="12"/>
  <c r="H23" i="12"/>
  <c r="H24" i="12"/>
  <c r="H36" i="12"/>
  <c r="H42" i="12"/>
  <c r="H33" i="11"/>
  <c r="H81" i="6"/>
  <c r="I81" i="6"/>
  <c r="J81" i="6"/>
  <c r="F81" i="6"/>
  <c r="K81" i="6"/>
  <c r="L81" i="6"/>
  <c r="M81" i="6"/>
  <c r="H80" i="6"/>
  <c r="I80" i="6"/>
  <c r="J80" i="6"/>
  <c r="F80" i="6"/>
  <c r="K80" i="6"/>
  <c r="L80" i="6"/>
  <c r="M80" i="6"/>
  <c r="H176" i="1"/>
  <c r="I176" i="1"/>
  <c r="J176" i="1"/>
  <c r="F176" i="1"/>
  <c r="K176" i="1"/>
  <c r="L176" i="1"/>
  <c r="M176" i="1"/>
  <c r="H175" i="1"/>
  <c r="I175" i="1"/>
  <c r="J175" i="1"/>
  <c r="F175" i="1"/>
  <c r="K175" i="1"/>
  <c r="L175" i="1"/>
  <c r="M175" i="1"/>
  <c r="I23" i="12"/>
  <c r="J23" i="12"/>
  <c r="K23" i="12"/>
  <c r="L23" i="12"/>
  <c r="I24" i="12"/>
  <c r="J24" i="12"/>
  <c r="K24" i="12"/>
  <c r="L24" i="12"/>
  <c r="L36" i="12"/>
  <c r="I36" i="12"/>
  <c r="J36" i="12"/>
  <c r="K36" i="12"/>
  <c r="M36" i="12"/>
  <c r="M54" i="1"/>
  <c r="H5" i="8"/>
  <c r="H8" i="8"/>
  <c r="H25" i="8"/>
  <c r="H6" i="8"/>
  <c r="H9" i="8"/>
  <c r="H27" i="8"/>
  <c r="H15" i="8"/>
  <c r="H18" i="8"/>
  <c r="H29" i="8"/>
  <c r="H16" i="8"/>
  <c r="H19" i="8"/>
  <c r="H31" i="8"/>
  <c r="H33" i="8"/>
  <c r="M78" i="10"/>
  <c r="M86" i="9"/>
  <c r="H86" i="8"/>
  <c r="I86" i="8"/>
  <c r="J86" i="8"/>
  <c r="K86" i="8"/>
  <c r="L86" i="8"/>
  <c r="M86" i="8"/>
  <c r="M83" i="7"/>
  <c r="H88" i="6"/>
  <c r="I88" i="6"/>
  <c r="J88" i="6"/>
  <c r="K88" i="6"/>
  <c r="L88" i="6"/>
  <c r="M88" i="6"/>
  <c r="M84" i="5"/>
  <c r="M86" i="4"/>
  <c r="M87" i="3"/>
  <c r="H87" i="3"/>
  <c r="L87" i="3"/>
  <c r="H8" i="9"/>
  <c r="H6" i="9"/>
  <c r="H9" i="9"/>
  <c r="H29" i="9"/>
  <c r="H17" i="9"/>
  <c r="H20" i="9"/>
  <c r="H31" i="9"/>
  <c r="H18" i="9"/>
  <c r="H21" i="9"/>
  <c r="H33" i="9"/>
  <c r="M65" i="8"/>
  <c r="I21" i="1"/>
  <c r="J21" i="1"/>
  <c r="K21" i="1"/>
  <c r="L21" i="1"/>
  <c r="I29" i="7"/>
  <c r="J29" i="7"/>
  <c r="K29" i="7"/>
  <c r="L29" i="7"/>
  <c r="H29" i="7"/>
  <c r="H27" i="7"/>
  <c r="J37" i="4"/>
  <c r="J28" i="2"/>
  <c r="K28" i="2"/>
  <c r="L28" i="2"/>
  <c r="L68" i="11"/>
  <c r="K68" i="11"/>
  <c r="I28" i="2"/>
  <c r="J68" i="11"/>
  <c r="I68" i="11"/>
  <c r="H28" i="2"/>
  <c r="H68" i="11"/>
  <c r="K87" i="3"/>
  <c r="L79" i="2"/>
  <c r="K79" i="2"/>
  <c r="I36" i="2"/>
  <c r="H16" i="4"/>
  <c r="I16" i="4"/>
  <c r="H17" i="4"/>
  <c r="I17" i="4"/>
  <c r="I29" i="4"/>
  <c r="H7" i="4"/>
  <c r="I7" i="4"/>
  <c r="H10" i="4"/>
  <c r="I10" i="4"/>
  <c r="I31" i="4"/>
  <c r="I19" i="4"/>
  <c r="I22" i="4"/>
  <c r="I33" i="4"/>
  <c r="I20" i="4"/>
  <c r="I23" i="4"/>
  <c r="I35" i="4"/>
  <c r="I37" i="4"/>
  <c r="I15" i="9"/>
  <c r="I8" i="9"/>
  <c r="I6" i="9"/>
  <c r="I9" i="9"/>
  <c r="I29" i="9"/>
  <c r="I17" i="9"/>
  <c r="I20" i="9"/>
  <c r="I31" i="9"/>
  <c r="I18" i="9"/>
  <c r="I21" i="9"/>
  <c r="I33" i="9"/>
  <c r="I35" i="9"/>
  <c r="I29" i="12"/>
  <c r="I26" i="12"/>
  <c r="I38" i="12"/>
  <c r="I42" i="12"/>
  <c r="I5" i="8"/>
  <c r="I8" i="8"/>
  <c r="I25" i="8"/>
  <c r="I6" i="8"/>
  <c r="I9" i="8"/>
  <c r="I27" i="8"/>
  <c r="I15" i="8"/>
  <c r="I18" i="8"/>
  <c r="I29" i="8"/>
  <c r="I16" i="8"/>
  <c r="I19" i="8"/>
  <c r="I31" i="8"/>
  <c r="I33" i="8"/>
  <c r="I36" i="3"/>
  <c r="I33" i="11"/>
  <c r="J36" i="2"/>
  <c r="J16" i="4"/>
  <c r="J17" i="4"/>
  <c r="J29" i="4"/>
  <c r="J7" i="4"/>
  <c r="J10" i="4"/>
  <c r="J31" i="4"/>
  <c r="J19" i="4"/>
  <c r="J22" i="4"/>
  <c r="J33" i="4"/>
  <c r="J20" i="4"/>
  <c r="J23" i="4"/>
  <c r="J35" i="4"/>
  <c r="J8" i="9"/>
  <c r="J27" i="9"/>
  <c r="J6" i="9"/>
  <c r="J9" i="9"/>
  <c r="J29" i="9"/>
  <c r="J17" i="9"/>
  <c r="J20" i="9"/>
  <c r="J31" i="9"/>
  <c r="J18" i="9"/>
  <c r="J21" i="9"/>
  <c r="J33" i="9"/>
  <c r="J35" i="9"/>
  <c r="J29" i="12"/>
  <c r="J26" i="12"/>
  <c r="J38" i="12"/>
  <c r="J42" i="12"/>
  <c r="J5" i="8"/>
  <c r="J8" i="8"/>
  <c r="J25" i="8"/>
  <c r="J6" i="8"/>
  <c r="J9" i="8"/>
  <c r="J27" i="8"/>
  <c r="J15" i="8"/>
  <c r="J18" i="8"/>
  <c r="J29" i="8"/>
  <c r="J16" i="8"/>
  <c r="J19" i="8"/>
  <c r="J31" i="8"/>
  <c r="J33" i="8"/>
  <c r="J36" i="3"/>
  <c r="J33" i="11"/>
  <c r="K62" i="1"/>
  <c r="K64" i="1"/>
  <c r="K68" i="1"/>
  <c r="K36" i="2"/>
  <c r="K29" i="4"/>
  <c r="K7" i="4"/>
  <c r="K10" i="4"/>
  <c r="K31" i="4"/>
  <c r="K22" i="4"/>
  <c r="K33" i="4"/>
  <c r="K20" i="4"/>
  <c r="K23" i="4"/>
  <c r="K35" i="4"/>
  <c r="K37" i="4"/>
  <c r="K15" i="9"/>
  <c r="K8" i="9"/>
  <c r="K27" i="9"/>
  <c r="K6" i="9"/>
  <c r="K9" i="9"/>
  <c r="K29" i="9"/>
  <c r="K17" i="9"/>
  <c r="K20" i="9"/>
  <c r="K31" i="9"/>
  <c r="K18" i="9"/>
  <c r="K21" i="9"/>
  <c r="K33" i="9"/>
  <c r="K35" i="9"/>
  <c r="K29" i="12"/>
  <c r="K26" i="12"/>
  <c r="K38" i="12"/>
  <c r="K42" i="12"/>
  <c r="K5" i="8"/>
  <c r="K8" i="8"/>
  <c r="K25" i="8"/>
  <c r="K6" i="8"/>
  <c r="K9" i="8"/>
  <c r="K27" i="8"/>
  <c r="K15" i="8"/>
  <c r="K18" i="8"/>
  <c r="K29" i="8"/>
  <c r="K16" i="8"/>
  <c r="K19" i="8"/>
  <c r="K31" i="8"/>
  <c r="K33" i="8"/>
  <c r="K36" i="3"/>
  <c r="K33" i="11"/>
  <c r="L62" i="1"/>
  <c r="L64" i="1"/>
  <c r="L68" i="1"/>
  <c r="L36" i="2"/>
  <c r="L16" i="4"/>
  <c r="L17" i="4"/>
  <c r="L29" i="4"/>
  <c r="L7" i="4"/>
  <c r="L10" i="4"/>
  <c r="L31" i="4"/>
  <c r="L22" i="4"/>
  <c r="L33" i="4"/>
  <c r="L20" i="4"/>
  <c r="L23" i="4"/>
  <c r="L35" i="4"/>
  <c r="L37" i="4"/>
  <c r="L15" i="9"/>
  <c r="L8" i="9"/>
  <c r="L27" i="9"/>
  <c r="L6" i="9"/>
  <c r="L9" i="9"/>
  <c r="L29" i="9"/>
  <c r="L17" i="9"/>
  <c r="L20" i="9"/>
  <c r="L31" i="9"/>
  <c r="L18" i="9"/>
  <c r="L21" i="9"/>
  <c r="L33" i="9"/>
  <c r="L35" i="9"/>
  <c r="L29" i="12"/>
  <c r="L26" i="12"/>
  <c r="L38" i="12"/>
  <c r="L42" i="12"/>
  <c r="L5" i="8"/>
  <c r="L8" i="8"/>
  <c r="L25" i="8"/>
  <c r="L6" i="8"/>
  <c r="L9" i="8"/>
  <c r="L27" i="8"/>
  <c r="L15" i="8"/>
  <c r="L18" i="8"/>
  <c r="L29" i="8"/>
  <c r="L16" i="8"/>
  <c r="L19" i="8"/>
  <c r="L31" i="8"/>
  <c r="L33" i="8"/>
  <c r="L36" i="3"/>
  <c r="L33" i="11"/>
  <c r="H36" i="2"/>
  <c r="H29" i="4"/>
  <c r="H31" i="4"/>
  <c r="H19" i="4"/>
  <c r="H22" i="4"/>
  <c r="H33" i="4"/>
  <c r="H20" i="4"/>
  <c r="H23" i="4"/>
  <c r="H35" i="4"/>
  <c r="H37" i="4"/>
  <c r="J13" i="11"/>
  <c r="K13" i="11"/>
  <c r="L13" i="11"/>
  <c r="I13" i="11"/>
  <c r="H13" i="11"/>
  <c r="H106" i="1"/>
  <c r="L116" i="1"/>
  <c r="L117" i="1"/>
  <c r="L124" i="1"/>
  <c r="L125" i="1"/>
  <c r="L128" i="1"/>
  <c r="L129" i="1"/>
  <c r="L131" i="1"/>
  <c r="L135" i="1"/>
  <c r="K116" i="1"/>
  <c r="K117" i="1"/>
  <c r="K124" i="1"/>
  <c r="K125" i="1"/>
  <c r="K128" i="1"/>
  <c r="K129" i="1"/>
  <c r="K131" i="1"/>
  <c r="K135" i="1"/>
  <c r="J116" i="1"/>
  <c r="J117" i="1"/>
  <c r="J124" i="1"/>
  <c r="J125" i="1"/>
  <c r="J128" i="1"/>
  <c r="J129" i="1"/>
  <c r="J131" i="1"/>
  <c r="J135" i="1"/>
  <c r="I116" i="1"/>
  <c r="I117" i="1"/>
  <c r="I124" i="1"/>
  <c r="I125" i="1"/>
  <c r="I128" i="1"/>
  <c r="I129" i="1"/>
  <c r="I131" i="1"/>
  <c r="I135" i="1"/>
  <c r="H110" i="1"/>
  <c r="H111" i="1"/>
  <c r="H112" i="1"/>
  <c r="H113" i="1"/>
  <c r="H116" i="1"/>
  <c r="H117" i="1"/>
  <c r="H120" i="1"/>
  <c r="H121" i="1"/>
  <c r="H128" i="1"/>
  <c r="H129" i="1"/>
  <c r="H132" i="1"/>
  <c r="H133" i="1"/>
  <c r="H135" i="1"/>
  <c r="J16" i="7"/>
  <c r="K16" i="7"/>
  <c r="L16" i="7"/>
  <c r="I16" i="7"/>
  <c r="H16" i="7"/>
  <c r="M16" i="7"/>
  <c r="O29" i="12"/>
  <c r="I32" i="12"/>
  <c r="I23" i="7"/>
  <c r="I21" i="11"/>
  <c r="I23" i="9"/>
  <c r="I21" i="8"/>
  <c r="I25" i="4"/>
  <c r="J32" i="12"/>
  <c r="J23" i="7"/>
  <c r="J21" i="11"/>
  <c r="J21" i="8"/>
  <c r="J25" i="4"/>
  <c r="J23" i="9"/>
  <c r="K32" i="12"/>
  <c r="K23" i="7"/>
  <c r="K21" i="11"/>
  <c r="K21" i="8"/>
  <c r="K25" i="4"/>
  <c r="K23" i="9"/>
  <c r="L32" i="12"/>
  <c r="L23" i="7"/>
  <c r="L21" i="11"/>
  <c r="L21" i="8"/>
  <c r="L25" i="4"/>
  <c r="L23" i="9"/>
  <c r="H32" i="12"/>
  <c r="H23" i="7"/>
  <c r="H21" i="11"/>
  <c r="H21" i="8"/>
  <c r="H25" i="4"/>
  <c r="H23" i="9"/>
  <c r="H184" i="1"/>
  <c r="H186" i="1"/>
  <c r="H187" i="1"/>
  <c r="H206" i="1"/>
  <c r="H139" i="1"/>
  <c r="H150" i="1"/>
  <c r="H166" i="1"/>
  <c r="H171" i="1"/>
  <c r="H208" i="1"/>
  <c r="I184" i="1"/>
  <c r="I187" i="1"/>
  <c r="I206" i="1"/>
  <c r="I106" i="1"/>
  <c r="I139" i="1"/>
  <c r="I166" i="1"/>
  <c r="I171" i="1"/>
  <c r="I208" i="1"/>
  <c r="J184" i="1"/>
  <c r="J187" i="1"/>
  <c r="J206" i="1"/>
  <c r="J106" i="1"/>
  <c r="J139" i="1"/>
  <c r="J166" i="1"/>
  <c r="J171" i="1"/>
  <c r="J208" i="1"/>
  <c r="K184" i="1"/>
  <c r="K187" i="1"/>
  <c r="K206" i="1"/>
  <c r="K106" i="1"/>
  <c r="K139" i="1"/>
  <c r="K166" i="1"/>
  <c r="K171" i="1"/>
  <c r="K208" i="1"/>
  <c r="L184" i="1"/>
  <c r="L187" i="1"/>
  <c r="L206" i="1"/>
  <c r="L106" i="1"/>
  <c r="L139" i="1"/>
  <c r="L166" i="1"/>
  <c r="L171" i="1"/>
  <c r="L208" i="1"/>
  <c r="M208" i="1"/>
  <c r="M42" i="12"/>
  <c r="M33" i="11"/>
  <c r="M35" i="9"/>
  <c r="M33" i="8"/>
  <c r="M36" i="2"/>
  <c r="M37" i="4"/>
  <c r="M36" i="3"/>
  <c r="M32" i="12"/>
  <c r="M23" i="7"/>
  <c r="M21" i="11"/>
  <c r="M23" i="9"/>
  <c r="M21" i="8"/>
  <c r="M25" i="4"/>
  <c r="H78" i="12"/>
  <c r="I78" i="12"/>
  <c r="J78" i="12"/>
  <c r="K78" i="12"/>
  <c r="L78" i="12"/>
  <c r="M78" i="12"/>
  <c r="M79" i="2"/>
  <c r="H86" i="4"/>
  <c r="I86" i="4"/>
  <c r="J86" i="4"/>
  <c r="K86" i="4"/>
  <c r="L86" i="4"/>
  <c r="H86" i="9"/>
  <c r="I86" i="9"/>
  <c r="J86" i="9"/>
  <c r="K86" i="9"/>
  <c r="L86" i="9"/>
  <c r="H66" i="12"/>
  <c r="I66" i="12"/>
  <c r="J66" i="12"/>
  <c r="K66" i="12"/>
  <c r="L66" i="12"/>
  <c r="M66" i="12"/>
  <c r="H68" i="8"/>
  <c r="I68" i="8"/>
  <c r="J68" i="8"/>
  <c r="K68" i="8"/>
  <c r="L68" i="8"/>
  <c r="M68" i="8"/>
  <c r="M68" i="11"/>
  <c r="H71" i="4"/>
  <c r="I71" i="4"/>
  <c r="J71" i="4"/>
  <c r="K71" i="4"/>
  <c r="L71" i="4"/>
  <c r="M71" i="4"/>
  <c r="H67" i="9"/>
  <c r="I67" i="9"/>
  <c r="J67" i="9"/>
  <c r="K67" i="9"/>
  <c r="L67" i="9"/>
  <c r="M67" i="9"/>
  <c r="H60" i="12"/>
  <c r="I60" i="12"/>
  <c r="J60" i="12"/>
  <c r="K60" i="12"/>
  <c r="L60" i="12"/>
  <c r="M60" i="12"/>
  <c r="H62" i="8"/>
  <c r="I62" i="8"/>
  <c r="J62" i="8"/>
  <c r="K62" i="8"/>
  <c r="L62" i="8"/>
  <c r="M62" i="8"/>
  <c r="H66" i="4"/>
  <c r="I66" i="4"/>
  <c r="J66" i="4"/>
  <c r="K66" i="4"/>
  <c r="L66" i="4"/>
  <c r="M66" i="4"/>
  <c r="H59" i="9"/>
  <c r="I59" i="9"/>
  <c r="J59" i="9"/>
  <c r="K59" i="9"/>
  <c r="L59" i="9"/>
  <c r="M59" i="9"/>
  <c r="H51" i="12"/>
  <c r="H52" i="12"/>
  <c r="H56" i="12"/>
  <c r="I51" i="12"/>
  <c r="I52" i="12"/>
  <c r="I56" i="12"/>
  <c r="J51" i="12"/>
  <c r="J52" i="12"/>
  <c r="J56" i="12"/>
  <c r="K51" i="12"/>
  <c r="K52" i="12"/>
  <c r="K56" i="12"/>
  <c r="L51" i="12"/>
  <c r="L52" i="12"/>
  <c r="L56" i="12"/>
  <c r="M56" i="12"/>
  <c r="H46" i="8"/>
  <c r="H47" i="8"/>
  <c r="H48" i="8"/>
  <c r="H49" i="8"/>
  <c r="H52" i="8"/>
  <c r="H53" i="8"/>
  <c r="H54" i="8"/>
  <c r="H55" i="8"/>
  <c r="H57" i="8"/>
  <c r="I46" i="8"/>
  <c r="I47" i="8"/>
  <c r="I48" i="8"/>
  <c r="I49" i="8"/>
  <c r="I52" i="8"/>
  <c r="I53" i="8"/>
  <c r="I54" i="8"/>
  <c r="I55" i="8"/>
  <c r="I57" i="8"/>
  <c r="J46" i="8"/>
  <c r="J47" i="8"/>
  <c r="J48" i="8"/>
  <c r="J49" i="8"/>
  <c r="J52" i="8"/>
  <c r="J53" i="8"/>
  <c r="J54" i="8"/>
  <c r="J55" i="8"/>
  <c r="J57" i="8"/>
  <c r="K46" i="8"/>
  <c r="K47" i="8"/>
  <c r="K48" i="8"/>
  <c r="K49" i="8"/>
  <c r="K52" i="8"/>
  <c r="K53" i="8"/>
  <c r="K54" i="8"/>
  <c r="K55" i="8"/>
  <c r="K57" i="8"/>
  <c r="L46" i="8"/>
  <c r="L47" i="8"/>
  <c r="L48" i="8"/>
  <c r="L49" i="8"/>
  <c r="L52" i="8"/>
  <c r="L53" i="8"/>
  <c r="L54" i="8"/>
  <c r="L55" i="8"/>
  <c r="L57" i="8"/>
  <c r="M57" i="8"/>
  <c r="H50" i="4"/>
  <c r="H51" i="4"/>
  <c r="H52" i="4"/>
  <c r="H53" i="4"/>
  <c r="H56" i="4"/>
  <c r="H57" i="4"/>
  <c r="H58" i="4"/>
  <c r="H59" i="4"/>
  <c r="H61" i="4"/>
  <c r="I50" i="4"/>
  <c r="I51" i="4"/>
  <c r="I52" i="4"/>
  <c r="I53" i="4"/>
  <c r="I56" i="4"/>
  <c r="I57" i="4"/>
  <c r="I58" i="4"/>
  <c r="I59" i="4"/>
  <c r="I61" i="4"/>
  <c r="J50" i="4"/>
  <c r="J51" i="4"/>
  <c r="J52" i="4"/>
  <c r="J53" i="4"/>
  <c r="J56" i="4"/>
  <c r="J57" i="4"/>
  <c r="J58" i="4"/>
  <c r="J59" i="4"/>
  <c r="J61" i="4"/>
  <c r="K50" i="4"/>
  <c r="K51" i="4"/>
  <c r="K52" i="4"/>
  <c r="K53" i="4"/>
  <c r="K56" i="4"/>
  <c r="K57" i="4"/>
  <c r="K58" i="4"/>
  <c r="K59" i="4"/>
  <c r="K61" i="4"/>
  <c r="L50" i="4"/>
  <c r="L51" i="4"/>
  <c r="L52" i="4"/>
  <c r="L53" i="4"/>
  <c r="L56" i="4"/>
  <c r="L57" i="4"/>
  <c r="L58" i="4"/>
  <c r="L59" i="4"/>
  <c r="L61" i="4"/>
  <c r="M61" i="4"/>
  <c r="H43" i="9"/>
  <c r="H44" i="9"/>
  <c r="H45" i="9"/>
  <c r="H46" i="9"/>
  <c r="H49" i="9"/>
  <c r="H50" i="9"/>
  <c r="H51" i="9"/>
  <c r="H52" i="9"/>
  <c r="H54" i="9"/>
  <c r="I43" i="9"/>
  <c r="I44" i="9"/>
  <c r="I45" i="9"/>
  <c r="I46" i="9"/>
  <c r="I49" i="9"/>
  <c r="I50" i="9"/>
  <c r="I51" i="9"/>
  <c r="I52" i="9"/>
  <c r="I54" i="9"/>
  <c r="J43" i="9"/>
  <c r="J44" i="9"/>
  <c r="J45" i="9"/>
  <c r="J46" i="9"/>
  <c r="J49" i="9"/>
  <c r="J50" i="9"/>
  <c r="J51" i="9"/>
  <c r="J52" i="9"/>
  <c r="J54" i="9"/>
  <c r="K43" i="9"/>
  <c r="K44" i="9"/>
  <c r="K45" i="9"/>
  <c r="K46" i="9"/>
  <c r="K49" i="9"/>
  <c r="K50" i="9"/>
  <c r="K51" i="9"/>
  <c r="K52" i="9"/>
  <c r="K54" i="9"/>
  <c r="L43" i="9"/>
  <c r="L44" i="9"/>
  <c r="L45" i="9"/>
  <c r="L46" i="9"/>
  <c r="L49" i="9"/>
  <c r="L50" i="9"/>
  <c r="L51" i="9"/>
  <c r="L52" i="9"/>
  <c r="L54" i="9"/>
  <c r="M54" i="9"/>
  <c r="H47" i="12"/>
  <c r="I47" i="12"/>
  <c r="J47" i="12"/>
  <c r="K47" i="12"/>
  <c r="L47" i="12"/>
  <c r="M47" i="12"/>
  <c r="H42" i="8"/>
  <c r="I42" i="8"/>
  <c r="J42" i="8"/>
  <c r="K42" i="8"/>
  <c r="L42" i="8"/>
  <c r="M42" i="8"/>
  <c r="H46" i="4"/>
  <c r="I46" i="4"/>
  <c r="J46" i="4"/>
  <c r="K46" i="4"/>
  <c r="L46" i="4"/>
  <c r="M46" i="4"/>
  <c r="H39" i="9"/>
  <c r="I39" i="9"/>
  <c r="J39" i="9"/>
  <c r="K39" i="9"/>
  <c r="L39" i="9"/>
  <c r="M39" i="9"/>
  <c r="M19" i="12"/>
  <c r="H11" i="8"/>
  <c r="I11" i="8"/>
  <c r="J11" i="8"/>
  <c r="K11" i="8"/>
  <c r="L11" i="8"/>
  <c r="M11" i="8"/>
  <c r="H12" i="4"/>
  <c r="I12" i="4"/>
  <c r="J12" i="4"/>
  <c r="K12" i="4"/>
  <c r="L12" i="4"/>
  <c r="M12" i="4"/>
  <c r="H11" i="9"/>
  <c r="I11" i="9"/>
  <c r="J11" i="9"/>
  <c r="K11" i="9"/>
  <c r="L11" i="9"/>
  <c r="M11" i="9"/>
  <c r="M58" i="3"/>
  <c r="M47" i="3"/>
  <c r="M24" i="3"/>
  <c r="H15" i="2"/>
  <c r="H16" i="2"/>
  <c r="H18" i="2"/>
  <c r="H19" i="2"/>
  <c r="H21" i="2"/>
  <c r="H22" i="2"/>
  <c r="H24" i="2"/>
  <c r="I15" i="2"/>
  <c r="I16" i="2"/>
  <c r="I18" i="2"/>
  <c r="I19" i="2"/>
  <c r="I21" i="2"/>
  <c r="I22" i="2"/>
  <c r="I24" i="2"/>
  <c r="J15" i="2"/>
  <c r="J16" i="2"/>
  <c r="J18" i="2"/>
  <c r="J19" i="2"/>
  <c r="J21" i="2"/>
  <c r="J22" i="2"/>
  <c r="J24" i="2"/>
  <c r="K15" i="2"/>
  <c r="K16" i="2"/>
  <c r="K18" i="2"/>
  <c r="K19" i="2"/>
  <c r="K21" i="2"/>
  <c r="K22" i="2"/>
  <c r="K24" i="2"/>
  <c r="L15" i="2"/>
  <c r="L16" i="2"/>
  <c r="L18" i="2"/>
  <c r="L19" i="2"/>
  <c r="L21" i="2"/>
  <c r="L22" i="2"/>
  <c r="L24" i="2"/>
  <c r="M24" i="2"/>
  <c r="H46" i="2"/>
  <c r="I46" i="2"/>
  <c r="J46" i="2"/>
  <c r="K46" i="2"/>
  <c r="L46" i="2"/>
  <c r="H6" i="2"/>
  <c r="H9" i="2"/>
  <c r="H11" i="2"/>
  <c r="I6" i="2"/>
  <c r="I9" i="2"/>
  <c r="I11" i="2"/>
  <c r="J6" i="2"/>
  <c r="J9" i="2"/>
  <c r="J11" i="2"/>
  <c r="K6" i="2"/>
  <c r="K9" i="2"/>
  <c r="K11" i="2"/>
  <c r="L6" i="2"/>
  <c r="L9" i="2"/>
  <c r="L11" i="2"/>
  <c r="H30" i="2"/>
  <c r="H32" i="2"/>
  <c r="H34" i="2"/>
  <c r="I30" i="2"/>
  <c r="I32" i="2"/>
  <c r="I34" i="2"/>
  <c r="J30" i="2"/>
  <c r="J32" i="2"/>
  <c r="J34" i="2"/>
  <c r="K30" i="2"/>
  <c r="K32" i="2"/>
  <c r="K34" i="2"/>
  <c r="L30" i="2"/>
  <c r="L32" i="2"/>
  <c r="L34" i="2"/>
  <c r="H50" i="2"/>
  <c r="H51" i="2"/>
  <c r="H53" i="2"/>
  <c r="I50" i="2"/>
  <c r="I51" i="2"/>
  <c r="I53" i="2"/>
  <c r="J50" i="2"/>
  <c r="J51" i="2"/>
  <c r="J53" i="2"/>
  <c r="K50" i="2"/>
  <c r="K51" i="2"/>
  <c r="K53" i="2"/>
  <c r="L50" i="2"/>
  <c r="L51" i="2"/>
  <c r="L53" i="2"/>
  <c r="H58" i="2"/>
  <c r="I58" i="2"/>
  <c r="J58" i="2"/>
  <c r="K58" i="2"/>
  <c r="L58" i="2"/>
  <c r="H64" i="2"/>
  <c r="I64" i="2"/>
  <c r="J64" i="2"/>
  <c r="K64" i="2"/>
  <c r="L64" i="2"/>
  <c r="H79" i="2"/>
  <c r="I79" i="2"/>
  <c r="J79" i="2"/>
  <c r="M38" i="9"/>
  <c r="I6" i="7"/>
  <c r="I11" i="7"/>
  <c r="J6" i="7"/>
  <c r="J11" i="7"/>
  <c r="K6" i="7"/>
  <c r="K11" i="7"/>
  <c r="L6" i="7"/>
  <c r="L11" i="7"/>
  <c r="M64" i="2"/>
  <c r="M58" i="2"/>
  <c r="M53" i="2"/>
  <c r="M46" i="2"/>
  <c r="H11" i="7"/>
  <c r="M11" i="7"/>
  <c r="M11" i="2"/>
  <c r="M171" i="1"/>
  <c r="M206" i="1"/>
  <c r="M166" i="1"/>
  <c r="H8" i="7"/>
  <c r="I8" i="7"/>
  <c r="J8" i="7"/>
  <c r="K8" i="7"/>
  <c r="L8" i="7"/>
  <c r="M8" i="7"/>
  <c r="L25" i="6"/>
  <c r="K25" i="6"/>
  <c r="J25" i="6"/>
  <c r="I25" i="6"/>
  <c r="H60" i="7"/>
  <c r="I60" i="7"/>
  <c r="J60" i="7"/>
  <c r="K60" i="7"/>
  <c r="L60" i="7"/>
  <c r="M60" i="7"/>
  <c r="M139" i="1"/>
  <c r="H25" i="6"/>
  <c r="I65" i="6"/>
  <c r="J65" i="6"/>
  <c r="K65" i="6"/>
  <c r="L65" i="6"/>
  <c r="H65" i="6"/>
  <c r="M65" i="6"/>
  <c r="L21" i="5"/>
  <c r="K21" i="5"/>
  <c r="J21" i="5"/>
  <c r="I21" i="5"/>
  <c r="H21" i="5"/>
  <c r="L24" i="3"/>
  <c r="K24" i="3"/>
  <c r="J24" i="3"/>
  <c r="I24" i="3"/>
  <c r="H24" i="3"/>
  <c r="H51" i="3"/>
  <c r="H52" i="3"/>
  <c r="H58" i="3"/>
  <c r="I55" i="3"/>
  <c r="I56" i="3"/>
  <c r="I58" i="3"/>
  <c r="J55" i="3"/>
  <c r="J56" i="3"/>
  <c r="J58" i="3"/>
  <c r="K55" i="3"/>
  <c r="K56" i="3"/>
  <c r="K58" i="3"/>
  <c r="L55" i="3"/>
  <c r="L56" i="3"/>
  <c r="L58" i="3"/>
  <c r="H58" i="5"/>
  <c r="I58" i="5"/>
  <c r="J58" i="5"/>
  <c r="K58" i="5"/>
  <c r="L58" i="5"/>
  <c r="M58" i="5"/>
  <c r="H49" i="6"/>
  <c r="H50" i="6"/>
  <c r="H51" i="6"/>
  <c r="H52" i="6"/>
  <c r="H55" i="6"/>
  <c r="H56" i="6"/>
  <c r="H57" i="6"/>
  <c r="H58" i="6"/>
  <c r="H60" i="6"/>
  <c r="I49" i="6"/>
  <c r="I50" i="6"/>
  <c r="I51" i="6"/>
  <c r="I52" i="6"/>
  <c r="I55" i="6"/>
  <c r="I56" i="6"/>
  <c r="I57" i="6"/>
  <c r="I58" i="6"/>
  <c r="I60" i="6"/>
  <c r="J49" i="6"/>
  <c r="J50" i="6"/>
  <c r="J51" i="6"/>
  <c r="J52" i="6"/>
  <c r="J55" i="6"/>
  <c r="J56" i="6"/>
  <c r="J57" i="6"/>
  <c r="J58" i="6"/>
  <c r="J60" i="6"/>
  <c r="K49" i="6"/>
  <c r="K50" i="6"/>
  <c r="K51" i="6"/>
  <c r="K52" i="6"/>
  <c r="K55" i="6"/>
  <c r="K56" i="6"/>
  <c r="K57" i="6"/>
  <c r="K58" i="6"/>
  <c r="K60" i="6"/>
  <c r="L49" i="6"/>
  <c r="L50" i="6"/>
  <c r="L51" i="6"/>
  <c r="L52" i="6"/>
  <c r="L55" i="6"/>
  <c r="L56" i="6"/>
  <c r="L57" i="6"/>
  <c r="L58" i="6"/>
  <c r="L60" i="6"/>
  <c r="M60" i="6"/>
  <c r="H45" i="7"/>
  <c r="H46" i="7"/>
  <c r="H47" i="7"/>
  <c r="H50" i="7"/>
  <c r="H51" i="7"/>
  <c r="H52" i="7"/>
  <c r="H53" i="7"/>
  <c r="H55" i="7"/>
  <c r="I44" i="7"/>
  <c r="I47" i="7"/>
  <c r="I50" i="7"/>
  <c r="I51" i="7"/>
  <c r="I52" i="7"/>
  <c r="I53" i="7"/>
  <c r="I55" i="7"/>
  <c r="J44" i="7"/>
  <c r="J47" i="7"/>
  <c r="J50" i="7"/>
  <c r="J51" i="7"/>
  <c r="J52" i="7"/>
  <c r="J53" i="7"/>
  <c r="J55" i="7"/>
  <c r="K44" i="7"/>
  <c r="K47" i="7"/>
  <c r="K50" i="7"/>
  <c r="K51" i="7"/>
  <c r="K52" i="7"/>
  <c r="K53" i="7"/>
  <c r="K55" i="7"/>
  <c r="L44" i="7"/>
  <c r="L47" i="7"/>
  <c r="L50" i="7"/>
  <c r="L51" i="7"/>
  <c r="L52" i="7"/>
  <c r="L53" i="7"/>
  <c r="L55" i="7"/>
  <c r="M55" i="7"/>
  <c r="M135" i="1"/>
  <c r="M18" i="2"/>
  <c r="I47" i="3"/>
  <c r="I38" i="5"/>
  <c r="I45" i="6"/>
  <c r="I40" i="7"/>
  <c r="J47" i="3"/>
  <c r="J38" i="5"/>
  <c r="J45" i="6"/>
  <c r="J40" i="7"/>
  <c r="K47" i="3"/>
  <c r="K38" i="5"/>
  <c r="K45" i="6"/>
  <c r="K40" i="7"/>
  <c r="L47" i="3"/>
  <c r="L38" i="5"/>
  <c r="L45" i="6"/>
  <c r="L40" i="7"/>
  <c r="H47" i="3"/>
  <c r="H38" i="5"/>
  <c r="M38" i="5"/>
  <c r="H45" i="6"/>
  <c r="M45" i="6"/>
  <c r="H40" i="7"/>
  <c r="M40" i="7"/>
  <c r="M106" i="1"/>
  <c r="M68" i="1"/>
  <c r="M56" i="1"/>
  <c r="M21" i="1"/>
  <c r="H15" i="3"/>
  <c r="H16" i="3"/>
  <c r="H6" i="3"/>
  <c r="H9" i="3"/>
  <c r="H30" i="3"/>
  <c r="H18" i="3"/>
  <c r="H21" i="3"/>
  <c r="H32" i="3"/>
  <c r="H19" i="3"/>
  <c r="H22" i="3"/>
  <c r="H34" i="3"/>
  <c r="I15" i="3"/>
  <c r="I16" i="3"/>
  <c r="I6" i="3"/>
  <c r="I9" i="3"/>
  <c r="I30" i="3"/>
  <c r="I18" i="3"/>
  <c r="I21" i="3"/>
  <c r="I32" i="3"/>
  <c r="I19" i="3"/>
  <c r="I22" i="3"/>
  <c r="I34" i="3"/>
  <c r="J15" i="3"/>
  <c r="J16" i="3"/>
  <c r="J6" i="3"/>
  <c r="J9" i="3"/>
  <c r="J30" i="3"/>
  <c r="J18" i="3"/>
  <c r="J21" i="3"/>
  <c r="J32" i="3"/>
  <c r="J19" i="3"/>
  <c r="J22" i="3"/>
  <c r="J34" i="3"/>
  <c r="K15" i="3"/>
  <c r="K16" i="3"/>
  <c r="K6" i="3"/>
  <c r="K9" i="3"/>
  <c r="K30" i="3"/>
  <c r="K18" i="3"/>
  <c r="K21" i="3"/>
  <c r="K32" i="3"/>
  <c r="K19" i="3"/>
  <c r="K22" i="3"/>
  <c r="K34" i="3"/>
  <c r="L15" i="3"/>
  <c r="L16" i="3"/>
  <c r="L6" i="3"/>
  <c r="L9" i="3"/>
  <c r="L30" i="3"/>
  <c r="L18" i="3"/>
  <c r="L21" i="3"/>
  <c r="L32" i="3"/>
  <c r="L19" i="3"/>
  <c r="L22" i="3"/>
  <c r="L34" i="3"/>
  <c r="H13" i="5"/>
  <c r="H25" i="5"/>
  <c r="H7" i="5"/>
  <c r="H27" i="5"/>
  <c r="H15" i="5"/>
  <c r="H18" i="5"/>
  <c r="H29" i="5"/>
  <c r="H16" i="5"/>
  <c r="H19" i="5"/>
  <c r="H31" i="5"/>
  <c r="H33" i="5"/>
  <c r="I13" i="5"/>
  <c r="I25" i="5"/>
  <c r="I7" i="5"/>
  <c r="I27" i="5"/>
  <c r="I15" i="5"/>
  <c r="I18" i="5"/>
  <c r="I29" i="5"/>
  <c r="I16" i="5"/>
  <c r="I19" i="5"/>
  <c r="I31" i="5"/>
  <c r="I33" i="5"/>
  <c r="J13" i="5"/>
  <c r="J25" i="5"/>
  <c r="J7" i="5"/>
  <c r="J27" i="5"/>
  <c r="J15" i="5"/>
  <c r="J18" i="5"/>
  <c r="J29" i="5"/>
  <c r="J16" i="5"/>
  <c r="J19" i="5"/>
  <c r="J31" i="5"/>
  <c r="J33" i="5"/>
  <c r="K13" i="5"/>
  <c r="K25" i="5"/>
  <c r="K7" i="5"/>
  <c r="K27" i="5"/>
  <c r="K15" i="5"/>
  <c r="K18" i="5"/>
  <c r="K29" i="5"/>
  <c r="K16" i="5"/>
  <c r="K19" i="5"/>
  <c r="K31" i="5"/>
  <c r="K33" i="5"/>
  <c r="L13" i="5"/>
  <c r="L25" i="5"/>
  <c r="L7" i="5"/>
  <c r="L27" i="5"/>
  <c r="L15" i="5"/>
  <c r="L18" i="5"/>
  <c r="L29" i="5"/>
  <c r="L16" i="5"/>
  <c r="L19" i="5"/>
  <c r="L31" i="5"/>
  <c r="L33" i="5"/>
  <c r="M33" i="5"/>
  <c r="H16" i="6"/>
  <c r="H17" i="6"/>
  <c r="H29" i="6"/>
  <c r="H7" i="6"/>
  <c r="H10" i="6"/>
  <c r="H31" i="6"/>
  <c r="H19" i="6"/>
  <c r="H22" i="6"/>
  <c r="H33" i="6"/>
  <c r="H20" i="6"/>
  <c r="H23" i="6"/>
  <c r="H35" i="6"/>
  <c r="H37" i="6"/>
  <c r="I16" i="6"/>
  <c r="I17" i="6"/>
  <c r="I29" i="6"/>
  <c r="I7" i="6"/>
  <c r="I10" i="6"/>
  <c r="I31" i="6"/>
  <c r="I22" i="6"/>
  <c r="I33" i="6"/>
  <c r="I20" i="6"/>
  <c r="I23" i="6"/>
  <c r="I35" i="6"/>
  <c r="I37" i="6"/>
  <c r="J16" i="6"/>
  <c r="J17" i="6"/>
  <c r="J29" i="6"/>
  <c r="J7" i="6"/>
  <c r="J10" i="6"/>
  <c r="J31" i="6"/>
  <c r="J22" i="6"/>
  <c r="J33" i="6"/>
  <c r="J20" i="6"/>
  <c r="J23" i="6"/>
  <c r="J35" i="6"/>
  <c r="J37" i="6"/>
  <c r="K16" i="6"/>
  <c r="K17" i="6"/>
  <c r="K29" i="6"/>
  <c r="K7" i="6"/>
  <c r="K10" i="6"/>
  <c r="K31" i="6"/>
  <c r="K22" i="6"/>
  <c r="K33" i="6"/>
  <c r="K20" i="6"/>
  <c r="K23" i="6"/>
  <c r="K35" i="6"/>
  <c r="K37" i="6"/>
  <c r="L16" i="6"/>
  <c r="L17" i="6"/>
  <c r="L29" i="6"/>
  <c r="L7" i="6"/>
  <c r="L10" i="6"/>
  <c r="L31" i="6"/>
  <c r="L22" i="6"/>
  <c r="L33" i="6"/>
  <c r="L20" i="6"/>
  <c r="L23" i="6"/>
  <c r="L35" i="6"/>
  <c r="L37" i="6"/>
  <c r="M37" i="6"/>
  <c r="H15" i="7"/>
  <c r="H9" i="7"/>
  <c r="H17" i="7"/>
  <c r="H20" i="7"/>
  <c r="H31" i="7"/>
  <c r="H18" i="7"/>
  <c r="H21" i="7"/>
  <c r="H33" i="7"/>
  <c r="I15" i="7"/>
  <c r="I27" i="7"/>
  <c r="I9" i="7"/>
  <c r="I17" i="7"/>
  <c r="I20" i="7"/>
  <c r="I31" i="7"/>
  <c r="I18" i="7"/>
  <c r="I21" i="7"/>
  <c r="I33" i="7"/>
  <c r="J15" i="7"/>
  <c r="J27" i="7"/>
  <c r="J9" i="7"/>
  <c r="J17" i="7"/>
  <c r="J20" i="7"/>
  <c r="J31" i="7"/>
  <c r="J18" i="7"/>
  <c r="J21" i="7"/>
  <c r="J33" i="7"/>
  <c r="K15" i="7"/>
  <c r="K27" i="7"/>
  <c r="K9" i="7"/>
  <c r="K17" i="7"/>
  <c r="K20" i="7"/>
  <c r="K31" i="7"/>
  <c r="K18" i="7"/>
  <c r="K21" i="7"/>
  <c r="K33" i="7"/>
  <c r="L15" i="7"/>
  <c r="L27" i="7"/>
  <c r="L9" i="7"/>
  <c r="L17" i="7"/>
  <c r="L20" i="7"/>
  <c r="L31" i="7"/>
  <c r="L18" i="7"/>
  <c r="L21" i="7"/>
  <c r="L33" i="7"/>
  <c r="M21" i="5"/>
  <c r="M25" i="6"/>
  <c r="H11" i="3"/>
  <c r="I11" i="3"/>
  <c r="J11" i="3"/>
  <c r="K11" i="3"/>
  <c r="L11" i="3"/>
  <c r="M11" i="3"/>
  <c r="H9" i="5"/>
  <c r="I9" i="5"/>
  <c r="J9" i="5"/>
  <c r="K9" i="5"/>
  <c r="L9" i="5"/>
  <c r="M9" i="5"/>
  <c r="H12" i="6"/>
  <c r="I12" i="6"/>
  <c r="J12" i="6"/>
  <c r="K12" i="6"/>
  <c r="L12" i="6"/>
  <c r="M12" i="6"/>
  <c r="H70" i="2"/>
  <c r="H81" i="2"/>
  <c r="H63" i="3"/>
  <c r="H66" i="3"/>
  <c r="H69" i="3"/>
  <c r="H75" i="3"/>
  <c r="H82" i="3"/>
  <c r="H84" i="3"/>
  <c r="H85" i="3"/>
  <c r="H89" i="3"/>
  <c r="H77" i="4"/>
  <c r="H88" i="4"/>
  <c r="H42" i="5"/>
  <c r="H43" i="5"/>
  <c r="H44" i="5"/>
  <c r="H45" i="5"/>
  <c r="H48" i="5"/>
  <c r="H49" i="5"/>
  <c r="H50" i="5"/>
  <c r="H51" i="5"/>
  <c r="H53" i="5"/>
  <c r="H67" i="5"/>
  <c r="H73" i="5"/>
  <c r="H84" i="5"/>
  <c r="H86" i="5"/>
  <c r="H70" i="6"/>
  <c r="H76" i="6"/>
  <c r="H90" i="6"/>
  <c r="H65" i="7"/>
  <c r="H71" i="7"/>
  <c r="H83" i="7"/>
  <c r="H85" i="7"/>
  <c r="H73" i="9"/>
  <c r="H88" i="9"/>
  <c r="H70" i="12"/>
  <c r="H80" i="12"/>
  <c r="H84" i="11"/>
  <c r="H74" i="8"/>
  <c r="H88" i="8"/>
  <c r="I70" i="2"/>
  <c r="I81" i="2"/>
  <c r="I63" i="3"/>
  <c r="I69" i="3"/>
  <c r="I75" i="3"/>
  <c r="I82" i="3"/>
  <c r="I85" i="3"/>
  <c r="I87" i="3"/>
  <c r="I89" i="3"/>
  <c r="I77" i="4"/>
  <c r="I88" i="4"/>
  <c r="I42" i="5"/>
  <c r="I43" i="5"/>
  <c r="I44" i="5"/>
  <c r="I45" i="5"/>
  <c r="I48" i="5"/>
  <c r="I49" i="5"/>
  <c r="I50" i="5"/>
  <c r="I51" i="5"/>
  <c r="I53" i="5"/>
  <c r="I67" i="5"/>
  <c r="I73" i="5"/>
  <c r="I84" i="5"/>
  <c r="I86" i="5"/>
  <c r="I70" i="6"/>
  <c r="I76" i="6"/>
  <c r="I90" i="6"/>
  <c r="I65" i="7"/>
  <c r="I71" i="7"/>
  <c r="I83" i="7"/>
  <c r="I85" i="7"/>
  <c r="I73" i="9"/>
  <c r="I88" i="9"/>
  <c r="I70" i="12"/>
  <c r="I80" i="12"/>
  <c r="I84" i="11"/>
  <c r="I74" i="8"/>
  <c r="I88" i="8"/>
  <c r="J70" i="2"/>
  <c r="J81" i="2"/>
  <c r="J63" i="3"/>
  <c r="J69" i="3"/>
  <c r="J75" i="3"/>
  <c r="J82" i="3"/>
  <c r="J85" i="3"/>
  <c r="J87" i="3"/>
  <c r="J89" i="3"/>
  <c r="J77" i="4"/>
  <c r="J88" i="4"/>
  <c r="J42" i="5"/>
  <c r="J43" i="5"/>
  <c r="J44" i="5"/>
  <c r="J45" i="5"/>
  <c r="J48" i="5"/>
  <c r="J49" i="5"/>
  <c r="J50" i="5"/>
  <c r="J51" i="5"/>
  <c r="J53" i="5"/>
  <c r="J67" i="5"/>
  <c r="J73" i="5"/>
  <c r="J84" i="5"/>
  <c r="J86" i="5"/>
  <c r="J70" i="6"/>
  <c r="J76" i="6"/>
  <c r="J90" i="6"/>
  <c r="J65" i="7"/>
  <c r="J71" i="7"/>
  <c r="J83" i="7"/>
  <c r="J85" i="7"/>
  <c r="J73" i="9"/>
  <c r="J88" i="9"/>
  <c r="J70" i="12"/>
  <c r="J80" i="12"/>
  <c r="J84" i="11"/>
  <c r="J74" i="8"/>
  <c r="J88" i="8"/>
  <c r="K70" i="2"/>
  <c r="K81" i="2"/>
  <c r="K63" i="3"/>
  <c r="K69" i="3"/>
  <c r="K75" i="3"/>
  <c r="K89" i="3"/>
  <c r="K77" i="4"/>
  <c r="K88" i="4"/>
  <c r="K42" i="5"/>
  <c r="K43" i="5"/>
  <c r="K44" i="5"/>
  <c r="K45" i="5"/>
  <c r="K48" i="5"/>
  <c r="K49" i="5"/>
  <c r="K50" i="5"/>
  <c r="K51" i="5"/>
  <c r="K53" i="5"/>
  <c r="K67" i="5"/>
  <c r="K73" i="5"/>
  <c r="K84" i="5"/>
  <c r="K86" i="5"/>
  <c r="K70" i="6"/>
  <c r="K76" i="6"/>
  <c r="K90" i="6"/>
  <c r="K65" i="7"/>
  <c r="K71" i="7"/>
  <c r="K83" i="7"/>
  <c r="K85" i="7"/>
  <c r="K73" i="9"/>
  <c r="K88" i="9"/>
  <c r="K70" i="12"/>
  <c r="K80" i="12"/>
  <c r="K84" i="11"/>
  <c r="K74" i="8"/>
  <c r="K88" i="8"/>
  <c r="L70" i="2"/>
  <c r="L81" i="2"/>
  <c r="L63" i="3"/>
  <c r="L69" i="3"/>
  <c r="L75" i="3"/>
  <c r="L89" i="3"/>
  <c r="L77" i="4"/>
  <c r="L88" i="4"/>
  <c r="L42" i="5"/>
  <c r="L43" i="5"/>
  <c r="L44" i="5"/>
  <c r="L45" i="5"/>
  <c r="L48" i="5"/>
  <c r="L49" i="5"/>
  <c r="L50" i="5"/>
  <c r="L51" i="5"/>
  <c r="L53" i="5"/>
  <c r="L67" i="5"/>
  <c r="L73" i="5"/>
  <c r="L84" i="5"/>
  <c r="L86" i="5"/>
  <c r="L70" i="6"/>
  <c r="L76" i="6"/>
  <c r="L90" i="6"/>
  <c r="L65" i="7"/>
  <c r="L71" i="7"/>
  <c r="L83" i="7"/>
  <c r="L85" i="7"/>
  <c r="L73" i="9"/>
  <c r="L88" i="9"/>
  <c r="L70" i="12"/>
  <c r="L80" i="12"/>
  <c r="L84" i="11"/>
  <c r="L74" i="8"/>
  <c r="L88" i="8"/>
  <c r="M81" i="2"/>
  <c r="M89" i="3"/>
  <c r="M88" i="4"/>
  <c r="M86" i="5"/>
  <c r="M90" i="6"/>
  <c r="M85" i="7"/>
  <c r="M88" i="9"/>
  <c r="M80" i="12"/>
  <c r="M84" i="11"/>
  <c r="M88" i="8"/>
  <c r="M78" i="2"/>
  <c r="M64" i="12"/>
  <c r="M63" i="12"/>
  <c r="M169" i="1"/>
  <c r="M36" i="11"/>
  <c r="M37" i="11"/>
  <c r="H49" i="11"/>
  <c r="I49" i="11"/>
  <c r="J49" i="11"/>
  <c r="K49" i="11"/>
  <c r="L49" i="11"/>
  <c r="M49" i="11"/>
  <c r="H50" i="11"/>
  <c r="I50" i="11"/>
  <c r="J50" i="11"/>
  <c r="K50" i="11"/>
  <c r="L50" i="11"/>
  <c r="M50" i="11"/>
  <c r="H51" i="11"/>
  <c r="I51" i="11"/>
  <c r="J51" i="11"/>
  <c r="K51" i="11"/>
  <c r="L51" i="11"/>
  <c r="M51" i="11"/>
  <c r="H52" i="11"/>
  <c r="I52" i="11"/>
  <c r="J52" i="11"/>
  <c r="K52" i="11"/>
  <c r="L52" i="11"/>
  <c r="M52" i="11"/>
  <c r="M62" i="11"/>
  <c r="M63" i="11"/>
  <c r="M64" i="11"/>
  <c r="M65" i="11"/>
  <c r="M66" i="11"/>
  <c r="M39" i="2"/>
  <c r="M40" i="2"/>
  <c r="M41" i="2"/>
  <c r="M42" i="2"/>
  <c r="M43" i="2"/>
  <c r="M44" i="2"/>
  <c r="M77" i="2"/>
  <c r="M39" i="3"/>
  <c r="M40" i="3"/>
  <c r="M41" i="3"/>
  <c r="M42" i="3"/>
  <c r="M43" i="3"/>
  <c r="M44" i="3"/>
  <c r="M66" i="3"/>
  <c r="M67" i="3"/>
  <c r="K82" i="3"/>
  <c r="L82" i="3"/>
  <c r="M82" i="3"/>
  <c r="M83" i="3"/>
  <c r="M84" i="3"/>
  <c r="K85" i="3"/>
  <c r="L85" i="3"/>
  <c r="M85" i="3"/>
  <c r="M13" i="5"/>
  <c r="M36" i="5"/>
  <c r="M61" i="5"/>
  <c r="M62" i="5"/>
  <c r="M63" i="5"/>
  <c r="M64" i="5"/>
  <c r="M65" i="5"/>
  <c r="M66" i="5"/>
  <c r="H209" i="1"/>
  <c r="M182" i="1"/>
  <c r="M81" i="11"/>
  <c r="M52" i="12"/>
  <c r="M51" i="12"/>
  <c r="M36" i="10"/>
  <c r="M84" i="9"/>
  <c r="M83" i="9"/>
  <c r="M82" i="9"/>
  <c r="M81" i="9"/>
  <c r="M80" i="9"/>
  <c r="M63" i="9"/>
  <c r="M62" i="9"/>
  <c r="M15" i="9"/>
  <c r="M84" i="8"/>
  <c r="M83" i="8"/>
  <c r="M82" i="8"/>
  <c r="M81" i="8"/>
  <c r="M41" i="8"/>
  <c r="M40" i="8"/>
  <c r="M39" i="8"/>
  <c r="M38" i="8"/>
  <c r="M37" i="8"/>
  <c r="M36" i="8"/>
  <c r="M79" i="7"/>
  <c r="M78" i="7"/>
  <c r="M63" i="7"/>
  <c r="M86" i="6"/>
  <c r="M85" i="6"/>
  <c r="M84" i="6"/>
  <c r="M83" i="6"/>
  <c r="M69" i="6"/>
  <c r="M43" i="6"/>
  <c r="M40" i="6"/>
  <c r="M80" i="5"/>
  <c r="M152" i="1"/>
  <c r="M153" i="1"/>
  <c r="M154" i="1"/>
  <c r="M155" i="1"/>
  <c r="M156" i="1"/>
  <c r="M157" i="1"/>
  <c r="M84" i="4"/>
  <c r="M42" i="4"/>
  <c r="M41" i="4"/>
  <c r="M40" i="4"/>
  <c r="M142" i="1"/>
  <c r="M143" i="1"/>
  <c r="M145" i="1"/>
  <c r="M146" i="1"/>
  <c r="M147" i="1"/>
  <c r="M148" i="1"/>
  <c r="M149" i="1"/>
  <c r="M150" i="1"/>
  <c r="M151" i="1"/>
  <c r="M161" i="1"/>
  <c r="M158" i="1"/>
  <c r="M159" i="1"/>
  <c r="M160" i="1"/>
  <c r="M162" i="1"/>
  <c r="M163" i="1"/>
  <c r="M103" i="1"/>
  <c r="M164" i="1"/>
  <c r="M144" i="1"/>
  <c r="M180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178" i="1"/>
  <c r="M179" i="1"/>
  <c r="M116" i="1"/>
  <c r="M117" i="1"/>
  <c r="M120" i="1"/>
  <c r="M121" i="1"/>
  <c r="M124" i="1"/>
  <c r="M125" i="1"/>
  <c r="M128" i="1"/>
  <c r="M129" i="1"/>
  <c r="M131" i="1"/>
  <c r="M132" i="1"/>
  <c r="M133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9" i="1"/>
  <c r="M90" i="1"/>
  <c r="M91" i="1"/>
  <c r="M92" i="1"/>
  <c r="M93" i="1"/>
  <c r="M96" i="1"/>
  <c r="M97" i="1"/>
  <c r="M98" i="1"/>
  <c r="M99" i="1"/>
  <c r="M100" i="1"/>
  <c r="M101" i="1"/>
  <c r="M102" i="1"/>
  <c r="M104" i="1"/>
  <c r="M60" i="1"/>
  <c r="M62" i="1"/>
  <c r="M64" i="1"/>
  <c r="M66" i="1"/>
  <c r="M25" i="1"/>
  <c r="M26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2" i="1"/>
  <c r="M43" i="1"/>
  <c r="M48" i="1"/>
  <c r="M50" i="1"/>
  <c r="M51" i="1"/>
  <c r="M53" i="1"/>
  <c r="M13" i="1"/>
  <c r="M14" i="1"/>
  <c r="M15" i="1"/>
  <c r="M16" i="1"/>
  <c r="M17" i="1"/>
  <c r="M18" i="1"/>
  <c r="H6" i="11"/>
  <c r="I6" i="11"/>
  <c r="J6" i="11"/>
  <c r="K6" i="11"/>
  <c r="L6" i="11"/>
  <c r="L27" i="11"/>
  <c r="K27" i="11"/>
  <c r="J27" i="11"/>
  <c r="I27" i="11"/>
  <c r="H27" i="11"/>
  <c r="H39" i="11"/>
  <c r="M110" i="1"/>
  <c r="M111" i="1"/>
  <c r="M112" i="1"/>
  <c r="M113" i="1"/>
  <c r="I39" i="11"/>
  <c r="J39" i="11"/>
  <c r="K39" i="11"/>
  <c r="L39" i="11"/>
  <c r="M39" i="11"/>
  <c r="H5" i="11"/>
  <c r="I5" i="11"/>
  <c r="J5" i="11"/>
  <c r="K5" i="11"/>
  <c r="L5" i="11"/>
  <c r="M5" i="11"/>
  <c r="M6" i="11"/>
  <c r="M24" i="12"/>
  <c r="M23" i="12"/>
  <c r="M26" i="12"/>
  <c r="M27" i="12"/>
  <c r="H210" i="1"/>
  <c r="I209" i="1"/>
  <c r="I210" i="1"/>
  <c r="J209" i="1"/>
  <c r="J210" i="1"/>
  <c r="K209" i="1"/>
  <c r="K210" i="1"/>
  <c r="M75" i="12"/>
  <c r="C75" i="12"/>
  <c r="D75" i="12"/>
  <c r="E75" i="12"/>
  <c r="F75" i="12"/>
  <c r="M74" i="12"/>
  <c r="C74" i="12"/>
  <c r="D74" i="12"/>
  <c r="E74" i="12"/>
  <c r="F74" i="12"/>
  <c r="M70" i="12"/>
  <c r="M40" i="12"/>
  <c r="M38" i="12"/>
  <c r="M30" i="12"/>
  <c r="H9" i="11"/>
  <c r="H15" i="11"/>
  <c r="H16" i="11"/>
  <c r="H18" i="11"/>
  <c r="H19" i="11"/>
  <c r="H29" i="11"/>
  <c r="H31" i="11"/>
  <c r="H43" i="11"/>
  <c r="H44" i="11"/>
  <c r="H45" i="11"/>
  <c r="H46" i="11"/>
  <c r="H54" i="11"/>
  <c r="H59" i="11"/>
  <c r="H74" i="11"/>
  <c r="H82" i="11"/>
  <c r="I9" i="11"/>
  <c r="I15" i="11"/>
  <c r="I16" i="11"/>
  <c r="I18" i="11"/>
  <c r="I19" i="11"/>
  <c r="I29" i="11"/>
  <c r="I31" i="11"/>
  <c r="I54" i="11"/>
  <c r="I59" i="11"/>
  <c r="I74" i="11"/>
  <c r="I82" i="11"/>
  <c r="J9" i="11"/>
  <c r="J15" i="11"/>
  <c r="J16" i="11"/>
  <c r="J18" i="11"/>
  <c r="J19" i="11"/>
  <c r="J29" i="11"/>
  <c r="J31" i="11"/>
  <c r="J54" i="11"/>
  <c r="J59" i="11"/>
  <c r="J74" i="11"/>
  <c r="J82" i="11"/>
  <c r="K9" i="11"/>
  <c r="K15" i="11"/>
  <c r="K16" i="11"/>
  <c r="K18" i="11"/>
  <c r="K19" i="11"/>
  <c r="K29" i="11"/>
  <c r="K31" i="11"/>
  <c r="K54" i="11"/>
  <c r="K59" i="11"/>
  <c r="K74" i="11"/>
  <c r="K82" i="11"/>
  <c r="L9" i="11"/>
  <c r="L15" i="11"/>
  <c r="L16" i="11"/>
  <c r="L18" i="11"/>
  <c r="L19" i="11"/>
  <c r="L29" i="11"/>
  <c r="L31" i="11"/>
  <c r="L54" i="11"/>
  <c r="L59" i="11"/>
  <c r="L74" i="11"/>
  <c r="L82" i="11"/>
  <c r="M82" i="11"/>
  <c r="M79" i="11"/>
  <c r="C79" i="11"/>
  <c r="D79" i="11"/>
  <c r="E79" i="11"/>
  <c r="F79" i="11"/>
  <c r="M78" i="11"/>
  <c r="C78" i="11"/>
  <c r="D78" i="11"/>
  <c r="E78" i="11"/>
  <c r="F78" i="11"/>
  <c r="M74" i="11"/>
  <c r="M72" i="11"/>
  <c r="M71" i="11"/>
  <c r="M59" i="11"/>
  <c r="M57" i="11"/>
  <c r="M54" i="11"/>
  <c r="M46" i="11"/>
  <c r="M45" i="11"/>
  <c r="M44" i="11"/>
  <c r="M43" i="11"/>
  <c r="M31" i="11"/>
  <c r="M29" i="11"/>
  <c r="M27" i="11"/>
  <c r="M25" i="11"/>
  <c r="M19" i="11"/>
  <c r="M18" i="11"/>
  <c r="M16" i="11"/>
  <c r="M15" i="11"/>
  <c r="M13" i="11"/>
  <c r="M9" i="11"/>
  <c r="H5" i="10"/>
  <c r="H6" i="10"/>
  <c r="H8" i="10"/>
  <c r="H9" i="10"/>
  <c r="H11" i="10"/>
  <c r="H15" i="10"/>
  <c r="H16" i="10"/>
  <c r="H18" i="10"/>
  <c r="H19" i="10"/>
  <c r="H21" i="10"/>
  <c r="H25" i="10"/>
  <c r="H27" i="10"/>
  <c r="H29" i="10"/>
  <c r="H31" i="10"/>
  <c r="H33" i="10"/>
  <c r="H38" i="10"/>
  <c r="H42" i="10"/>
  <c r="H43" i="10"/>
  <c r="H44" i="10"/>
  <c r="H45" i="10"/>
  <c r="H48" i="10"/>
  <c r="H49" i="10"/>
  <c r="H50" i="10"/>
  <c r="H51" i="10"/>
  <c r="H53" i="10"/>
  <c r="H58" i="10"/>
  <c r="H63" i="10"/>
  <c r="H69" i="10"/>
  <c r="H78" i="10"/>
  <c r="H80" i="10"/>
  <c r="I5" i="10"/>
  <c r="I6" i="10"/>
  <c r="I8" i="10"/>
  <c r="I9" i="10"/>
  <c r="I11" i="10"/>
  <c r="I15" i="10"/>
  <c r="I16" i="10"/>
  <c r="I18" i="10"/>
  <c r="I19" i="10"/>
  <c r="I21" i="10"/>
  <c r="I25" i="10"/>
  <c r="I27" i="10"/>
  <c r="I29" i="10"/>
  <c r="I31" i="10"/>
  <c r="I33" i="10"/>
  <c r="I38" i="10"/>
  <c r="I42" i="10"/>
  <c r="I43" i="10"/>
  <c r="I44" i="10"/>
  <c r="I45" i="10"/>
  <c r="I48" i="10"/>
  <c r="I49" i="10"/>
  <c r="I50" i="10"/>
  <c r="I51" i="10"/>
  <c r="I53" i="10"/>
  <c r="I58" i="10"/>
  <c r="I63" i="10"/>
  <c r="I69" i="10"/>
  <c r="I78" i="10"/>
  <c r="I80" i="10"/>
  <c r="J5" i="10"/>
  <c r="J6" i="10"/>
  <c r="J8" i="10"/>
  <c r="J9" i="10"/>
  <c r="J11" i="10"/>
  <c r="J15" i="10"/>
  <c r="J16" i="10"/>
  <c r="J18" i="10"/>
  <c r="J19" i="10"/>
  <c r="J21" i="10"/>
  <c r="J25" i="10"/>
  <c r="J27" i="10"/>
  <c r="J29" i="10"/>
  <c r="J31" i="10"/>
  <c r="J33" i="10"/>
  <c r="J38" i="10"/>
  <c r="J42" i="10"/>
  <c r="J43" i="10"/>
  <c r="J44" i="10"/>
  <c r="J45" i="10"/>
  <c r="J48" i="10"/>
  <c r="J49" i="10"/>
  <c r="J50" i="10"/>
  <c r="J51" i="10"/>
  <c r="J53" i="10"/>
  <c r="J58" i="10"/>
  <c r="J63" i="10"/>
  <c r="J69" i="10"/>
  <c r="J78" i="10"/>
  <c r="J80" i="10"/>
  <c r="K5" i="10"/>
  <c r="K6" i="10"/>
  <c r="K8" i="10"/>
  <c r="K9" i="10"/>
  <c r="K11" i="10"/>
  <c r="K15" i="10"/>
  <c r="K16" i="10"/>
  <c r="K18" i="10"/>
  <c r="K19" i="10"/>
  <c r="K21" i="10"/>
  <c r="K25" i="10"/>
  <c r="K27" i="10"/>
  <c r="K29" i="10"/>
  <c r="K31" i="10"/>
  <c r="K33" i="10"/>
  <c r="K38" i="10"/>
  <c r="K42" i="10"/>
  <c r="K43" i="10"/>
  <c r="K44" i="10"/>
  <c r="K45" i="10"/>
  <c r="K48" i="10"/>
  <c r="K49" i="10"/>
  <c r="K50" i="10"/>
  <c r="K51" i="10"/>
  <c r="K53" i="10"/>
  <c r="K58" i="10"/>
  <c r="K63" i="10"/>
  <c r="K69" i="10"/>
  <c r="K78" i="10"/>
  <c r="K80" i="10"/>
  <c r="L5" i="10"/>
  <c r="L6" i="10"/>
  <c r="L8" i="10"/>
  <c r="L9" i="10"/>
  <c r="L11" i="10"/>
  <c r="L15" i="10"/>
  <c r="L16" i="10"/>
  <c r="L18" i="10"/>
  <c r="L19" i="10"/>
  <c r="L21" i="10"/>
  <c r="L25" i="10"/>
  <c r="L27" i="10"/>
  <c r="L29" i="10"/>
  <c r="L31" i="10"/>
  <c r="L33" i="10"/>
  <c r="L38" i="10"/>
  <c r="L42" i="10"/>
  <c r="L43" i="10"/>
  <c r="L44" i="10"/>
  <c r="L45" i="10"/>
  <c r="L48" i="10"/>
  <c r="L49" i="10"/>
  <c r="L50" i="10"/>
  <c r="L51" i="10"/>
  <c r="L53" i="10"/>
  <c r="L58" i="10"/>
  <c r="L63" i="10"/>
  <c r="L69" i="10"/>
  <c r="L78" i="10"/>
  <c r="L80" i="10"/>
  <c r="M80" i="10"/>
  <c r="M76" i="10"/>
  <c r="M74" i="10"/>
  <c r="C74" i="10"/>
  <c r="D74" i="10"/>
  <c r="E74" i="10"/>
  <c r="F74" i="10"/>
  <c r="M73" i="10"/>
  <c r="C73" i="10"/>
  <c r="D73" i="10"/>
  <c r="E73" i="10"/>
  <c r="F73" i="10"/>
  <c r="M69" i="10"/>
  <c r="M67" i="10"/>
  <c r="M66" i="10"/>
  <c r="M63" i="10"/>
  <c r="M61" i="10"/>
  <c r="M58" i="10"/>
  <c r="M56" i="10"/>
  <c r="M53" i="10"/>
  <c r="M51" i="10"/>
  <c r="M50" i="10"/>
  <c r="M49" i="10"/>
  <c r="M48" i="10"/>
  <c r="M45" i="10"/>
  <c r="M44" i="10"/>
  <c r="M43" i="10"/>
  <c r="M42" i="10"/>
  <c r="M38" i="10"/>
  <c r="M33" i="10"/>
  <c r="M31" i="10"/>
  <c r="M29" i="10"/>
  <c r="M27" i="10"/>
  <c r="M25" i="10"/>
  <c r="M21" i="10"/>
  <c r="M19" i="10"/>
  <c r="M18" i="10"/>
  <c r="M16" i="10"/>
  <c r="M15" i="10"/>
  <c r="M11" i="10"/>
  <c r="M9" i="10"/>
  <c r="M8" i="10"/>
  <c r="M6" i="10"/>
  <c r="M5" i="10"/>
  <c r="M78" i="9"/>
  <c r="C78" i="9"/>
  <c r="D78" i="9"/>
  <c r="E78" i="9"/>
  <c r="F78" i="9"/>
  <c r="M77" i="9"/>
  <c r="C77" i="9"/>
  <c r="D77" i="9"/>
  <c r="E77" i="9"/>
  <c r="F77" i="9"/>
  <c r="M73" i="9"/>
  <c r="M71" i="9"/>
  <c r="M70" i="9"/>
  <c r="M57" i="9"/>
  <c r="M52" i="9"/>
  <c r="M51" i="9"/>
  <c r="M50" i="9"/>
  <c r="M49" i="9"/>
  <c r="M46" i="9"/>
  <c r="M45" i="9"/>
  <c r="M44" i="9"/>
  <c r="M43" i="9"/>
  <c r="M33" i="9"/>
  <c r="M31" i="9"/>
  <c r="M29" i="9"/>
  <c r="M27" i="9"/>
  <c r="M21" i="9"/>
  <c r="M20" i="9"/>
  <c r="M18" i="9"/>
  <c r="M17" i="9"/>
  <c r="M9" i="9"/>
  <c r="M8" i="9"/>
  <c r="M6" i="9"/>
  <c r="M79" i="8"/>
  <c r="C79" i="8"/>
  <c r="D79" i="8"/>
  <c r="E79" i="8"/>
  <c r="F79" i="8"/>
  <c r="M78" i="8"/>
  <c r="C78" i="8"/>
  <c r="D78" i="8"/>
  <c r="E78" i="8"/>
  <c r="F78" i="8"/>
  <c r="M74" i="8"/>
  <c r="M72" i="8"/>
  <c r="M71" i="8"/>
  <c r="M60" i="8"/>
  <c r="M55" i="8"/>
  <c r="M54" i="8"/>
  <c r="M53" i="8"/>
  <c r="M52" i="8"/>
  <c r="M49" i="8"/>
  <c r="M48" i="8"/>
  <c r="M47" i="8"/>
  <c r="M46" i="8"/>
  <c r="M31" i="8"/>
  <c r="M29" i="8"/>
  <c r="M27" i="8"/>
  <c r="M25" i="8"/>
  <c r="M19" i="8"/>
  <c r="M18" i="8"/>
  <c r="M16" i="8"/>
  <c r="M15" i="8"/>
  <c r="M9" i="8"/>
  <c r="M8" i="8"/>
  <c r="M6" i="8"/>
  <c r="M5" i="8"/>
  <c r="M76" i="7"/>
  <c r="C76" i="7"/>
  <c r="D76" i="7"/>
  <c r="E76" i="7"/>
  <c r="F76" i="7"/>
  <c r="M75" i="7"/>
  <c r="C75" i="7"/>
  <c r="D75" i="7"/>
  <c r="E75" i="7"/>
  <c r="F75" i="7"/>
  <c r="M71" i="7"/>
  <c r="M69" i="7"/>
  <c r="M68" i="7"/>
  <c r="M65" i="7"/>
  <c r="M58" i="7"/>
  <c r="M53" i="7"/>
  <c r="M52" i="7"/>
  <c r="M51" i="7"/>
  <c r="M50" i="7"/>
  <c r="M47" i="7"/>
  <c r="M46" i="7"/>
  <c r="M45" i="7"/>
  <c r="M44" i="7"/>
  <c r="M38" i="7"/>
  <c r="M33" i="7"/>
  <c r="M31" i="7"/>
  <c r="M29" i="7"/>
  <c r="M27" i="7"/>
  <c r="M21" i="7"/>
  <c r="M20" i="7"/>
  <c r="M18" i="7"/>
  <c r="M17" i="7"/>
  <c r="M9" i="7"/>
  <c r="M6" i="7"/>
  <c r="M15" i="7"/>
  <c r="M76" i="6"/>
  <c r="M74" i="6"/>
  <c r="M73" i="6"/>
  <c r="M70" i="6"/>
  <c r="M68" i="6"/>
  <c r="M63" i="6"/>
  <c r="M58" i="6"/>
  <c r="M57" i="6"/>
  <c r="M56" i="6"/>
  <c r="M55" i="6"/>
  <c r="M52" i="6"/>
  <c r="M51" i="6"/>
  <c r="M50" i="6"/>
  <c r="M49" i="6"/>
  <c r="M35" i="6"/>
  <c r="M33" i="6"/>
  <c r="M31" i="6"/>
  <c r="M29" i="6"/>
  <c r="M23" i="6"/>
  <c r="M22" i="6"/>
  <c r="M20" i="6"/>
  <c r="M19" i="6"/>
  <c r="M10" i="6"/>
  <c r="M17" i="6"/>
  <c r="M7" i="6"/>
  <c r="M16" i="6"/>
  <c r="M81" i="5"/>
  <c r="M78" i="5"/>
  <c r="C78" i="5"/>
  <c r="D78" i="5"/>
  <c r="E78" i="5"/>
  <c r="F78" i="5"/>
  <c r="M77" i="5"/>
  <c r="C77" i="5"/>
  <c r="D77" i="5"/>
  <c r="E77" i="5"/>
  <c r="F77" i="5"/>
  <c r="M73" i="5"/>
  <c r="M71" i="5"/>
  <c r="M70" i="5"/>
  <c r="M67" i="5"/>
  <c r="M56" i="5"/>
  <c r="M53" i="5"/>
  <c r="M51" i="5"/>
  <c r="M50" i="5"/>
  <c r="M49" i="5"/>
  <c r="M48" i="5"/>
  <c r="M45" i="5"/>
  <c r="M44" i="5"/>
  <c r="M43" i="5"/>
  <c r="M42" i="5"/>
  <c r="M31" i="5"/>
  <c r="M29" i="5"/>
  <c r="M27" i="5"/>
  <c r="M25" i="5"/>
  <c r="M19" i="5"/>
  <c r="M18" i="5"/>
  <c r="M16" i="5"/>
  <c r="M15" i="5"/>
  <c r="M7" i="5"/>
  <c r="M82" i="4"/>
  <c r="C82" i="4"/>
  <c r="D82" i="4"/>
  <c r="E82" i="4"/>
  <c r="F82" i="4"/>
  <c r="M81" i="4"/>
  <c r="C81" i="4"/>
  <c r="D81" i="4"/>
  <c r="E81" i="4"/>
  <c r="F81" i="4"/>
  <c r="M77" i="4"/>
  <c r="M75" i="4"/>
  <c r="M74" i="4"/>
  <c r="M69" i="4"/>
  <c r="M64" i="4"/>
  <c r="M59" i="4"/>
  <c r="M58" i="4"/>
  <c r="M57" i="4"/>
  <c r="M56" i="4"/>
  <c r="M53" i="4"/>
  <c r="M52" i="4"/>
  <c r="M51" i="4"/>
  <c r="M50" i="4"/>
  <c r="M35" i="4"/>
  <c r="M33" i="4"/>
  <c r="M31" i="4"/>
  <c r="M29" i="4"/>
  <c r="M23" i="4"/>
  <c r="M22" i="4"/>
  <c r="M20" i="4"/>
  <c r="M19" i="4"/>
  <c r="M10" i="4"/>
  <c r="M17" i="4"/>
  <c r="M7" i="4"/>
  <c r="M16" i="4"/>
  <c r="M80" i="3"/>
  <c r="C80" i="3"/>
  <c r="D80" i="3"/>
  <c r="E80" i="3"/>
  <c r="F80" i="3"/>
  <c r="M79" i="3"/>
  <c r="C79" i="3"/>
  <c r="D79" i="3"/>
  <c r="E79" i="3"/>
  <c r="F79" i="3"/>
  <c r="M75" i="3"/>
  <c r="M73" i="3"/>
  <c r="M72" i="3"/>
  <c r="M69" i="3"/>
  <c r="M63" i="3"/>
  <c r="M61" i="3"/>
  <c r="M56" i="3"/>
  <c r="M55" i="3"/>
  <c r="M52" i="3"/>
  <c r="M51" i="3"/>
  <c r="M34" i="3"/>
  <c r="M32" i="3"/>
  <c r="M30" i="3"/>
  <c r="M28" i="3"/>
  <c r="M22" i="3"/>
  <c r="M21" i="3"/>
  <c r="M19" i="3"/>
  <c r="M18" i="3"/>
  <c r="M9" i="3"/>
  <c r="M16" i="3"/>
  <c r="M6" i="3"/>
  <c r="M15" i="3"/>
  <c r="M75" i="2"/>
  <c r="C75" i="2"/>
  <c r="D75" i="2"/>
  <c r="E75" i="2"/>
  <c r="F75" i="2"/>
  <c r="M74" i="2"/>
  <c r="C74" i="2"/>
  <c r="D74" i="2"/>
  <c r="E74" i="2"/>
  <c r="F74" i="2"/>
  <c r="M70" i="2"/>
  <c r="M68" i="2"/>
  <c r="M67" i="2"/>
  <c r="M61" i="2"/>
  <c r="M56" i="2"/>
  <c r="M51" i="2"/>
  <c r="M50" i="2"/>
  <c r="M34" i="2"/>
  <c r="M32" i="2"/>
  <c r="M30" i="2"/>
  <c r="M28" i="2"/>
  <c r="M22" i="2"/>
  <c r="M21" i="2"/>
  <c r="M19" i="2"/>
  <c r="M9" i="2"/>
  <c r="M16" i="2"/>
  <c r="M6" i="2"/>
  <c r="M15" i="2"/>
  <c r="I211" i="1"/>
  <c r="J211" i="1"/>
  <c r="H211" i="1"/>
  <c r="K211" i="1"/>
  <c r="L209" i="1"/>
  <c r="L210" i="1"/>
  <c r="M210" i="1"/>
  <c r="M209" i="1"/>
  <c r="L211" i="1"/>
  <c r="M211" i="1"/>
</calcChain>
</file>

<file path=xl/sharedStrings.xml><?xml version="1.0" encoding="utf-8"?>
<sst xmlns="http://schemas.openxmlformats.org/spreadsheetml/2006/main" count="1848" uniqueCount="259">
  <si>
    <t>Year 1</t>
  </si>
  <si>
    <t>Year 2</t>
  </si>
  <si>
    <t>Year 3</t>
  </si>
  <si>
    <t>Total</t>
  </si>
  <si>
    <t>Name</t>
  </si>
  <si>
    <t>Salary</t>
  </si>
  <si>
    <t>Contract
Months</t>
  </si>
  <si>
    <t>AY Effort</t>
  </si>
  <si>
    <t>Summer Effort</t>
  </si>
  <si>
    <t>Rate</t>
  </si>
  <si>
    <t>TOTAL FRINGE BENEFITS</t>
  </si>
  <si>
    <t>Cost</t>
  </si>
  <si>
    <t># days/nights</t>
  </si>
  <si>
    <t># travelers</t>
  </si>
  <si>
    <t># trips</t>
  </si>
  <si>
    <t xml:space="preserve">        Airfare</t>
  </si>
  <si>
    <t xml:space="preserve">        Lodging</t>
  </si>
  <si>
    <t xml:space="preserve">        Meals</t>
  </si>
  <si>
    <t>TOTAL TRAVEL</t>
  </si>
  <si>
    <t>TOTAL EQUIPMENT</t>
  </si>
  <si>
    <t>TOTAL OTHER</t>
  </si>
  <si>
    <t>TOTAL DIRECT</t>
  </si>
  <si>
    <t>MODIFIED TOTAL DIRECT COSTS (MTDC)</t>
  </si>
  <si>
    <t>GRAND TOTAL</t>
  </si>
  <si>
    <t>GRA insurance</t>
  </si>
  <si>
    <t>GRA tuition</t>
  </si>
  <si>
    <t>Fringe Benefits  (Annual Salary x Fringe Benefit Percentage)</t>
  </si>
  <si>
    <t>Travel</t>
  </si>
  <si>
    <t>Equipment</t>
  </si>
  <si>
    <t>Participant Support</t>
  </si>
  <si>
    <t>TOTAL PARTICIPANT SUPPORT</t>
  </si>
  <si>
    <t>Other</t>
  </si>
  <si>
    <t>Materials and Supplies</t>
  </si>
  <si>
    <t>TOTAL MATERIALS AND SUPPLIES</t>
  </si>
  <si>
    <t>MTDC</t>
  </si>
  <si>
    <t>TOTAL INDIRECT</t>
  </si>
  <si>
    <t>Year 4</t>
  </si>
  <si>
    <t>Year 5</t>
  </si>
  <si>
    <t>TOTAL SENIOR PERSONNEL</t>
  </si>
  <si>
    <t>Other Personnel</t>
  </si>
  <si>
    <t>Senior Personnel</t>
  </si>
  <si>
    <t>Position</t>
  </si>
  <si>
    <t>Contract Months</t>
  </si>
  <si>
    <t>TOTAL OTHER PERSONNEL</t>
  </si>
  <si>
    <t># of Students</t>
  </si>
  <si>
    <t>Travel to</t>
  </si>
  <si>
    <t>None</t>
  </si>
  <si>
    <t>Supplies</t>
  </si>
  <si>
    <t>FY25</t>
  </si>
  <si>
    <t>Item</t>
  </si>
  <si>
    <t>Subawards</t>
  </si>
  <si>
    <t>Sub 1</t>
  </si>
  <si>
    <t>Sub 2</t>
  </si>
  <si>
    <t>TOTAL SUBAWARDS</t>
  </si>
  <si>
    <t>MSU ID#</t>
  </si>
  <si>
    <t>Graduate Student(s)</t>
  </si>
  <si>
    <t>Undergrate Student(s)</t>
  </si>
  <si>
    <t>Fringe Benefits at MSU (CY rate for 12-month/AY rate for 9-month)</t>
  </si>
  <si>
    <t>Fringe Benefits at MSU (Summer rate for 9-month)</t>
  </si>
  <si>
    <t>Fringe Benefits at MSU (Rate for enrolled students)</t>
  </si>
  <si>
    <t>Fringe Benefits at MSU (Rate for unenrolled students/intermittent)</t>
  </si>
  <si>
    <t>FY26</t>
  </si>
  <si>
    <t xml:space="preserve">        Mileage</t>
  </si>
  <si>
    <t>FY27</t>
  </si>
  <si>
    <t>FY28</t>
  </si>
  <si>
    <t>FY29</t>
  </si>
  <si>
    <t>Position 1</t>
  </si>
  <si>
    <t>Position 2</t>
  </si>
  <si>
    <t>Clean Air Mississippi Project</t>
  </si>
  <si>
    <t>Period of Performance 10/01/2024 - 09/30/2029</t>
  </si>
  <si>
    <t>Equipment Operator</t>
  </si>
  <si>
    <t>Forest Technician</t>
  </si>
  <si>
    <t>Travel to Bulldog Forest Properties</t>
  </si>
  <si>
    <t>Materials: Operating Costs</t>
  </si>
  <si>
    <t>Contractual: On-site certification</t>
  </si>
  <si>
    <t>Carbon Manager</t>
  </si>
  <si>
    <t>Forest Carbon Technician</t>
  </si>
  <si>
    <t>Stationary Eddy Flux GHG Towers (3)</t>
  </si>
  <si>
    <t>Portable GHG System (3)</t>
  </si>
  <si>
    <t>Portable Photosynthesis System</t>
  </si>
  <si>
    <t xml:space="preserve">Lab Elemental Carbon Analyzer </t>
  </si>
  <si>
    <t>Lab X-Ray Densitometer</t>
  </si>
  <si>
    <t>GHG Data Server</t>
  </si>
  <si>
    <t>Real-Time GHG Portal</t>
  </si>
  <si>
    <t>Travel - Site Installation</t>
  </si>
  <si>
    <t>Travel - Site Maintenance</t>
  </si>
  <si>
    <t>Project Title</t>
  </si>
  <si>
    <t>October 1, 2024 - September 30, 2029</t>
  </si>
  <si>
    <t>Consumables</t>
  </si>
  <si>
    <t>Site visit travel</t>
  </si>
  <si>
    <t>Travel to growers' meetings</t>
  </si>
  <si>
    <t>Travel to workshops</t>
  </si>
  <si>
    <t>5 Educational Kiosks</t>
  </si>
  <si>
    <t>Laptop (Solar)</t>
  </si>
  <si>
    <t>5 Educational Kiosks (Solar)</t>
  </si>
  <si>
    <t>Contractual - Rural Facilities Solar Demo</t>
  </si>
  <si>
    <t>Contractual - Poultry Farm Solar Demo</t>
  </si>
  <si>
    <t>Supplies - tubes, power cables, accessory kits, software, shipping, casing</t>
  </si>
  <si>
    <t># of Personnel</t>
  </si>
  <si>
    <t>3% escalation</t>
  </si>
  <si>
    <t>Travel to Mote Marine Lab, FL</t>
  </si>
  <si>
    <t>Seagrass Supervisor</t>
  </si>
  <si>
    <t>Contractual - Commercial Properties Solar Demo</t>
  </si>
  <si>
    <t>923-968-111</t>
  </si>
  <si>
    <t>Senior Program Manager (Project Management)</t>
  </si>
  <si>
    <t>Program Buisness Manager (Project Management)</t>
  </si>
  <si>
    <t>Marketing Manager (Project Management)</t>
  </si>
  <si>
    <t>Deputy Director (Composites Recycling)</t>
  </si>
  <si>
    <t>Senior Research Engineer (Composites Recycling)</t>
  </si>
  <si>
    <t>Deputy Director</t>
  </si>
  <si>
    <t>Senior Research Engineer</t>
  </si>
  <si>
    <t>Assistant Professor (No Till &amp; Cover Crops)</t>
  </si>
  <si>
    <t>Solar Installation Manager (Solar Demonstration)</t>
  </si>
  <si>
    <t>Equipment Operator (Biochar)</t>
  </si>
  <si>
    <t>Forest Technician (Biochar)</t>
  </si>
  <si>
    <t>South MS Coordinator (Project Management)</t>
  </si>
  <si>
    <t>New</t>
  </si>
  <si>
    <t>Professor (Solar Growing Pods)</t>
  </si>
  <si>
    <t>Department Head</t>
  </si>
  <si>
    <t>Department Head (Solar Growing Pods)</t>
  </si>
  <si>
    <t>Assistant Professor (Carbon Sequestration Dashboard)</t>
  </si>
  <si>
    <t>Graduate Student (Composites Recycling)</t>
  </si>
  <si>
    <t>Graduate Student (Solar Growing Pod)</t>
  </si>
  <si>
    <t>DEECOM CF Recycling Unit (Composites Recycling)</t>
  </si>
  <si>
    <t>Waste Heat Electrical Generator (Composites Recycling)</t>
  </si>
  <si>
    <t>Autosamplers and flow meters (No Till &amp; Cover Crops)</t>
  </si>
  <si>
    <t>Travel to growers' meetings (Carbon Sequestriation Dashboard)</t>
  </si>
  <si>
    <t>Travel to workshops (Carbon Sequestriation Dashboard)</t>
  </si>
  <si>
    <t>Travel to Bulldog Forest Properties (BioChar)</t>
  </si>
  <si>
    <t>Travel to Mote Marine Lab, FL (Seagrass)</t>
  </si>
  <si>
    <t>Site Travel (Carbon Sequestriation Dashboard)</t>
  </si>
  <si>
    <t>Steam Generator (Composites Recycling)</t>
  </si>
  <si>
    <t>Contractual - School Solar Demo</t>
  </si>
  <si>
    <t>Contractual - Fire Station Solar Demo</t>
  </si>
  <si>
    <t>Contractual - On-site certification (BioChar)</t>
  </si>
  <si>
    <t>Travel - CAMP Presentations (Project Management)</t>
  </si>
  <si>
    <t>Contractual - Services to develop a dashboard and intergrate into project website (Carbon Sequestration Dashboard)</t>
  </si>
  <si>
    <t>Underground pipes and risers to irrigate blocks separately (No Till / Cover Crops)</t>
  </si>
  <si>
    <t>Drain pipes (No Till / Cover Crops)</t>
  </si>
  <si>
    <t xml:space="preserve">Gravel for pads (No Till / Cover Crops) </t>
  </si>
  <si>
    <t>Soil moisture sensors (No Till / Cover Crops)</t>
  </si>
  <si>
    <t>Demonstration signage (No Till / Cover Crops)</t>
  </si>
  <si>
    <t>Charging Station Signage (EV &amp; Charging Demo)</t>
  </si>
  <si>
    <t>Supplies to manage fields (riser caps, irrigation fittings, crop and cover crop seed, pesticides, fertilizer, etc.) (No Till / Cover Crops)</t>
  </si>
  <si>
    <t>Laptop and data loggers (Carbon Seaquestration Dashboard)</t>
  </si>
  <si>
    <t>Flux chambers, gas analyzers (N2O, CH4/CO2), multiplexers, moisture sensor, solar system (Climate Smart Ag Tools)</t>
  </si>
  <si>
    <t>911-910-514</t>
  </si>
  <si>
    <t>909-733-096</t>
  </si>
  <si>
    <t>902-832-784</t>
  </si>
  <si>
    <t>903-069-403</t>
  </si>
  <si>
    <t>910-798-456</t>
  </si>
  <si>
    <t>904-301-711</t>
  </si>
  <si>
    <t>904-929-597</t>
  </si>
  <si>
    <t>902-559-634</t>
  </si>
  <si>
    <t>Utilities (Solar Growing Pods)</t>
  </si>
  <si>
    <t>Demonstration signage (Solar Growing Pods)</t>
  </si>
  <si>
    <t>Contractual - Graphics for EV's (91)  (EV &amp; Charging Demo)</t>
  </si>
  <si>
    <t>Contractual -48 Level II Dual Port Charging Stations  (EV &amp; Charging Demo)</t>
  </si>
  <si>
    <t>Contractual - 5 Level III Dual Port Charging Stations (EV &amp; Charging Demo)</t>
  </si>
  <si>
    <t>Contractual - 6 Agricultural Charging Stations  (EV &amp; Charging Demo)</t>
  </si>
  <si>
    <t>903-826-110</t>
  </si>
  <si>
    <t>Deputy Director (Project Management)</t>
  </si>
  <si>
    <t>`</t>
  </si>
  <si>
    <t>Contractual -Training (Solar Growing Pods)</t>
  </si>
  <si>
    <t>Carbon Manager (Forest Infrastructure)</t>
  </si>
  <si>
    <t>Forest Carbon Technician (Forest Infrastructure)</t>
  </si>
  <si>
    <t>Stationary Eddy Flux GHG Towers (3) (Forest Infrastructure)</t>
  </si>
  <si>
    <t>Portable GHG System (3) (Forest Infrastructure)</t>
  </si>
  <si>
    <t>Portable Photosynthesis System (Forest Infrastructure)</t>
  </si>
  <si>
    <t>Lab Elemental Carbon Analyzer  (Forest Infrastructure)</t>
  </si>
  <si>
    <t>Lab X-Ray Densitometer (Forest Infrastructure)</t>
  </si>
  <si>
    <t>Real-Time GHG Portal (Forest Infrastructure)</t>
  </si>
  <si>
    <t>GHG Data Server (Forest Infrastructure)</t>
  </si>
  <si>
    <t>POD containers (4) (Solar Growing Pods)</t>
  </si>
  <si>
    <t>Storage unit (2) (Solar Growing Pods)</t>
  </si>
  <si>
    <t>Solar installiation for Pods (4) (Solar Growing Pods)</t>
  </si>
  <si>
    <t>Computers (5) (Project Management)</t>
  </si>
  <si>
    <t>Greenhouse (Seagrass Restoration)</t>
  </si>
  <si>
    <t>Seagrass Supervisor (Seagrass Restoration)</t>
  </si>
  <si>
    <t>Saltwater mix (Seagrass Restoration)</t>
  </si>
  <si>
    <t>Live plants (Seagrass Restoration)</t>
  </si>
  <si>
    <t>Demonstration signage (Seagrass Restoration)</t>
  </si>
  <si>
    <t>Maintanence supplies (Seagrass Restoration)</t>
  </si>
  <si>
    <t>Air Curtain Burner (Biochar Production)</t>
  </si>
  <si>
    <t>1-Ton Prime Mover (Biochar Production)</t>
  </si>
  <si>
    <t>75 HP Tractor with Loader (Biochar Production)</t>
  </si>
  <si>
    <t>30' Gooseneck Trailer (Biochar Production)</t>
  </si>
  <si>
    <t xml:space="preserve">Brush Grapple(Biochar Production) </t>
  </si>
  <si>
    <t xml:space="preserve">Heavy Duty Disk (BioChar Production) </t>
  </si>
  <si>
    <t>EV Standard Range Pickups (25) (EV &amp; Charging Demo)</t>
  </si>
  <si>
    <t>EV Extended Range Pickups (27) (EV &amp; Charging Demo)</t>
  </si>
  <si>
    <t>EV SSV Pickups (16) (EV &amp; Charging Demo)</t>
  </si>
  <si>
    <t>EV SUV's (6) (EV &amp; Charging Demo)</t>
  </si>
  <si>
    <t>EV Tractors (11) (EV &amp; Charging Demo)</t>
  </si>
  <si>
    <t>EV UTV's  (6) (EV &amp; Charging Demo)</t>
  </si>
  <si>
    <t>150 gallon tanks (6) (Seagrass Restoration)</t>
  </si>
  <si>
    <t>Filtration systems (2) (Seagrass Restoration)</t>
  </si>
  <si>
    <t>Operating Costs (Biochar Production)</t>
  </si>
  <si>
    <t>Associate Vice President for Research &amp; Economic Development (Project Management)</t>
  </si>
  <si>
    <t>Contractual - Dashboard Mantenance (Carbon Sequestration Dashboard)</t>
  </si>
  <si>
    <t>Contractual - Tower site Maintenance (Forest Infrastructure)</t>
  </si>
  <si>
    <t>Contractual - Forest Management  (Forest Carbon Infrastructure)</t>
  </si>
  <si>
    <t>Contractual - Data plans  (Forest Infrastructure)</t>
  </si>
  <si>
    <t>Contractual- Composite Recycling Installation (Composites Recycling)</t>
  </si>
  <si>
    <t>Contractual- Precision leveling of field with pads (No Till / Cover Crops)</t>
  </si>
  <si>
    <t>Contractual -Sitework prep (Solar Growing Pods)</t>
  </si>
  <si>
    <t>Contractual -Software (Solar Growing Pods)</t>
  </si>
  <si>
    <t>Contracts Manager (Project Management)</t>
  </si>
  <si>
    <t>Central Mississippi Coordinator (Project Management)</t>
  </si>
  <si>
    <t>Public PCAP Grant (Project Management)</t>
  </si>
  <si>
    <t>Program Marketing and Events (Project Management)</t>
  </si>
  <si>
    <t>Contractual -Shipping (Solar Growing Pods)</t>
  </si>
  <si>
    <t>Travel - Site Installation (Forest Infrastructure)</t>
  </si>
  <si>
    <t>Travel - Site Maintenance(Forest Infrastructure)</t>
  </si>
  <si>
    <t>Field Laptops/tablets (Forest Infrastructure) 4@ $2,500 each</t>
  </si>
  <si>
    <t>Tree Dendrometers (Forest Infrastructure) 1724 units @ $116</t>
  </si>
  <si>
    <t>Assistant Professor</t>
  </si>
  <si>
    <t>Professor</t>
  </si>
  <si>
    <t>Demonstartion Signage (Solar)</t>
  </si>
  <si>
    <t>Consumables (Solar Growing Pods)</t>
  </si>
  <si>
    <t>Summer Salary</t>
  </si>
  <si>
    <t>Undergraduate Student(s)</t>
  </si>
  <si>
    <t>Undergraduate Students (Program Management)</t>
  </si>
  <si>
    <t>Contractual - Water quality engineering (Seagrass Restoration)</t>
  </si>
  <si>
    <t xml:space="preserve">Travel </t>
  </si>
  <si>
    <t>Project Engineer I (GHG Grants Program)</t>
  </si>
  <si>
    <t>Research Engineer III (GHG Grants Program)</t>
  </si>
  <si>
    <t>Portable Emissions Measurement System (GHG Grants Program)</t>
  </si>
  <si>
    <t>Alternative Fuel Testing Dyno (GHG Grants Program)</t>
  </si>
  <si>
    <t>Methane Detection Package for Drone Ops (GHG Grants Program)</t>
  </si>
  <si>
    <t>Contractual - Public PCAP Grant Consulting (GHG Grants Program)</t>
  </si>
  <si>
    <t>Honoraria / Stipends for Public PCAP Grant (GHG Grants Program)</t>
  </si>
  <si>
    <t>Director of Mississippi State Extension</t>
  </si>
  <si>
    <t>MAFES Associate Dean of Research</t>
  </si>
  <si>
    <t>FWRC Associate Professor</t>
  </si>
  <si>
    <t>Dean of Forest Research &amp; Wildlife</t>
  </si>
  <si>
    <t>903-840-553</t>
  </si>
  <si>
    <t>902-967-487</t>
  </si>
  <si>
    <t>918-038-213</t>
  </si>
  <si>
    <t>908-024-020</t>
  </si>
  <si>
    <t>Director of Water Resources</t>
  </si>
  <si>
    <t>MDEQ Enviromental Engineer</t>
  </si>
  <si>
    <t>N/A</t>
  </si>
  <si>
    <t>MDEQ Air Division Chief</t>
  </si>
  <si>
    <t>904-986-883</t>
  </si>
  <si>
    <t>Program Business Manager (Project Management)</t>
  </si>
  <si>
    <t># of Interns</t>
  </si>
  <si>
    <t>(Note: All FTE Salaries include a 3% annual increase)</t>
  </si>
  <si>
    <t>Prime Mover (Biochar Production)</t>
  </si>
  <si>
    <t>Maintenance supplies (Seagrass Restoration)</t>
  </si>
  <si>
    <t>Tubes, power cables, accessory kits, software, casing (Climate Smart Ag Tools)</t>
  </si>
  <si>
    <t>Contractual - External Conditioned Fuel Storage (GHG Grants Program)</t>
  </si>
  <si>
    <t>Contractual - Forest Management  (Forest Infrastructure)</t>
  </si>
  <si>
    <t>Contractual - Tower Installation  (Forest Infrastructure)</t>
  </si>
  <si>
    <t>Public PCAP Grant (GHG Grants Program)</t>
  </si>
  <si>
    <t>Contractual - External Conditioned Fuel Storage  (GHG Grants Program)</t>
  </si>
  <si>
    <t>Dean of Forest &amp; Wildlife Research Center</t>
  </si>
  <si>
    <t>Director of Water Resources Research Institute</t>
  </si>
  <si>
    <t>Stipends for Public PCAP Grant (GHG Grants Program)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</si>
</sst>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164" formatCode="&quot;$&quot;#,##0"/>
    <numFmt numFmtId="165" formatCode="0.0%"/>
    <numFmt numFmtId="166" formatCode="&quot;$&quot;#,##0.000"/>
    <numFmt numFmtId="167" formatCode="000\-000\-000"/>
    <numFmt numFmtId="168" formatCode="&quot;$&quot;#,##0.00"/>
    <numFmt numFmtId="169" formatCode="&quot;$&quot;#,##0.0000"/>
    <numFmt numFmtId="170" formatCode="_([$$-409]* #,##0_);_([$$-409]* \(#,##0\);_([$$-409]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 tint="0.39997558519241921"/>
      </top>
      <bottom style="thin">
        <color theme="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2" borderId="0" xfId="0" applyNumberFormat="1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vertical="center"/>
    </xf>
    <xf numFmtId="164" fontId="0" fillId="3" borderId="0" xfId="0" applyNumberFormat="1" applyFill="1" applyAlignment="1">
      <alignment horizontal="center" vertical="center"/>
    </xf>
    <xf numFmtId="0" fontId="0" fillId="4" borderId="0" xfId="0" applyFill="1" applyAlignment="1">
      <alignment vertical="center"/>
    </xf>
    <xf numFmtId="164" fontId="0" fillId="4" borderId="0" xfId="0" applyNumberFormat="1" applyFill="1" applyAlignment="1">
      <alignment horizontal="center" vertical="center"/>
    </xf>
    <xf numFmtId="0" fontId="2" fillId="5" borderId="0" xfId="0" applyFont="1" applyFill="1" applyAlignment="1">
      <alignment vertical="center"/>
    </xf>
    <xf numFmtId="164" fontId="2" fillId="5" borderId="0" xfId="0" applyNumberFormat="1" applyFont="1" applyFill="1" applyAlignment="1">
      <alignment horizontal="center" vertical="center"/>
    </xf>
    <xf numFmtId="165" fontId="0" fillId="4" borderId="0" xfId="0" applyNumberFormat="1" applyFill="1" applyAlignment="1">
      <alignment horizontal="right" vertical="center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167" fontId="0" fillId="0" borderId="1" xfId="0" applyNumberFormat="1" applyBorder="1" applyAlignment="1">
      <alignment horizontal="center"/>
    </xf>
    <xf numFmtId="167" fontId="0" fillId="6" borderId="2" xfId="0" applyNumberFormat="1" applyFill="1" applyBorder="1" applyAlignment="1">
      <alignment horizontal="center"/>
    </xf>
    <xf numFmtId="14" fontId="0" fillId="0" borderId="0" xfId="0" applyNumberFormat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vertical="center"/>
    </xf>
    <xf numFmtId="6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169" fontId="0" fillId="0" borderId="0" xfId="0" applyNumberFormat="1" applyAlignment="1">
      <alignment vertical="center"/>
    </xf>
    <xf numFmtId="168" fontId="0" fillId="0" borderId="0" xfId="0" applyNumberFormat="1"/>
    <xf numFmtId="10" fontId="0" fillId="0" borderId="0" xfId="0" applyNumberFormat="1" applyAlignment="1">
      <alignment vertical="center"/>
    </xf>
    <xf numFmtId="164" fontId="0" fillId="0" borderId="0" xfId="0" applyNumberFormat="1"/>
    <xf numFmtId="17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left" vertical="center"/>
    </xf>
    <xf numFmtId="170" fontId="0" fillId="0" borderId="0" xfId="0" applyNumberFormat="1" applyAlignment="1">
      <alignment vertical="center"/>
    </xf>
    <xf numFmtId="0" fontId="6" fillId="0" borderId="0" xfId="0" applyFont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7"/>
  <sheetViews>
    <sheetView topLeftCell="A175" zoomScale="85" zoomScaleNormal="85" workbookViewId="0">
      <selection activeCell="A179" sqref="A179:XFD179"/>
    </sheetView>
  </sheetViews>
  <sheetFormatPr defaultColWidth="9" defaultRowHeight="15" x14ac:dyDescent="0.25"/>
  <cols>
    <col min="1" max="1" width="59.140625" style="3" customWidth="1"/>
    <col min="2" max="2" width="13.140625" style="3" bestFit="1" customWidth="1"/>
    <col min="3" max="3" width="13.5703125" style="4" bestFit="1" customWidth="1"/>
    <col min="4" max="4" width="16.140625" style="4" bestFit="1" customWidth="1"/>
    <col min="5" max="5" width="13.7109375" style="4" customWidth="1"/>
    <col min="6" max="12" width="13.5703125" style="4" customWidth="1"/>
    <col min="13" max="13" width="13.85546875" style="4" bestFit="1" customWidth="1"/>
    <col min="14" max="14" width="9.140625" style="3" customWidth="1"/>
    <col min="15" max="15" width="12.85546875" style="3" bestFit="1" customWidth="1"/>
    <col min="16" max="16" width="11.7109375" style="3" bestFit="1" customWidth="1"/>
    <col min="17" max="18" width="10.28515625" style="3" bestFit="1" customWidth="1"/>
    <col min="19" max="19" width="12.5703125" style="3" bestFit="1" customWidth="1"/>
    <col min="20" max="20" width="12.28515625" style="3" bestFit="1" customWidth="1"/>
    <col min="21" max="22" width="9.140625" style="3" customWidth="1"/>
    <col min="23" max="16384" width="9" style="3"/>
  </cols>
  <sheetData>
    <row r="1" spans="1:13" ht="18.75" x14ac:dyDescent="0.25">
      <c r="A1" s="39" t="s">
        <v>68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5.75" x14ac:dyDescent="0.25">
      <c r="A2" s="40" t="s">
        <v>69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x14ac:dyDescent="0.25">
      <c r="A3" s="4"/>
      <c r="B3" s="4"/>
    </row>
    <row r="4" spans="1:13" ht="15" customHeight="1" x14ac:dyDescent="0.25">
      <c r="A4" s="2" t="s">
        <v>40</v>
      </c>
      <c r="B4" s="5"/>
      <c r="C4" s="5"/>
      <c r="D4" s="5"/>
      <c r="E4" s="5"/>
      <c r="F4" s="5"/>
      <c r="G4" s="5"/>
      <c r="H4" s="6" t="s">
        <v>0</v>
      </c>
      <c r="I4" s="6" t="s">
        <v>1</v>
      </c>
      <c r="J4" s="6" t="s">
        <v>2</v>
      </c>
      <c r="K4" s="6" t="s">
        <v>36</v>
      </c>
      <c r="L4" s="6" t="s">
        <v>37</v>
      </c>
      <c r="M4" s="6" t="s">
        <v>3</v>
      </c>
    </row>
    <row r="5" spans="1:13" customFormat="1" ht="30" x14ac:dyDescent="0.25">
      <c r="A5" t="s">
        <v>4</v>
      </c>
      <c r="B5" s="7" t="s">
        <v>54</v>
      </c>
      <c r="C5" s="7" t="s">
        <v>5</v>
      </c>
      <c r="D5" s="8" t="s">
        <v>6</v>
      </c>
      <c r="E5" s="8" t="s">
        <v>7</v>
      </c>
      <c r="F5" s="8" t="s">
        <v>8</v>
      </c>
      <c r="G5" s="8"/>
      <c r="H5" s="7"/>
      <c r="I5" s="7"/>
      <c r="J5" s="7"/>
      <c r="K5" s="7"/>
      <c r="L5" s="7"/>
      <c r="M5" s="7"/>
    </row>
    <row r="6" spans="1:13" customFormat="1" x14ac:dyDescent="0.25">
      <c r="A6" s="3" t="s">
        <v>232</v>
      </c>
      <c r="B6" s="4" t="s">
        <v>238</v>
      </c>
      <c r="C6" s="9">
        <v>227256</v>
      </c>
      <c r="D6" s="4">
        <v>12</v>
      </c>
      <c r="E6" s="10">
        <v>0.05</v>
      </c>
      <c r="F6" s="10"/>
      <c r="G6" s="10"/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f t="shared" ref="M6:M13" si="0">SUM(H6:L6)</f>
        <v>0</v>
      </c>
    </row>
    <row r="7" spans="1:13" customFormat="1" x14ac:dyDescent="0.25">
      <c r="A7" s="3" t="s">
        <v>233</v>
      </c>
      <c r="B7" s="4" t="s">
        <v>237</v>
      </c>
      <c r="C7" s="9">
        <v>138349</v>
      </c>
      <c r="D7" s="4">
        <v>12</v>
      </c>
      <c r="E7" s="10">
        <v>0.05</v>
      </c>
      <c r="F7" s="10"/>
      <c r="G7" s="10"/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f t="shared" si="0"/>
        <v>0</v>
      </c>
    </row>
    <row r="8" spans="1:13" x14ac:dyDescent="0.25">
      <c r="A8" s="3" t="s">
        <v>256</v>
      </c>
      <c r="B8" s="4" t="s">
        <v>239</v>
      </c>
      <c r="C8" s="9">
        <v>281112</v>
      </c>
      <c r="D8" s="4">
        <v>12</v>
      </c>
      <c r="E8" s="10">
        <v>0.05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f t="shared" si="0"/>
        <v>0</v>
      </c>
    </row>
    <row r="9" spans="1:13" x14ac:dyDescent="0.25">
      <c r="A9" s="3" t="s">
        <v>234</v>
      </c>
      <c r="B9" s="4" t="s">
        <v>236</v>
      </c>
      <c r="C9" s="9">
        <v>90255</v>
      </c>
      <c r="D9" s="4">
        <v>12</v>
      </c>
      <c r="E9" s="10">
        <v>0.1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f t="shared" si="0"/>
        <v>0</v>
      </c>
    </row>
    <row r="10" spans="1:13" x14ac:dyDescent="0.25">
      <c r="A10" s="3" t="s">
        <v>257</v>
      </c>
      <c r="B10" s="4" t="s">
        <v>244</v>
      </c>
      <c r="C10" s="9">
        <v>211219</v>
      </c>
      <c r="D10" s="4">
        <v>12</v>
      </c>
      <c r="E10" s="10">
        <v>0.1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f t="shared" si="0"/>
        <v>0</v>
      </c>
    </row>
    <row r="11" spans="1:13" x14ac:dyDescent="0.25">
      <c r="A11" s="3" t="s">
        <v>243</v>
      </c>
      <c r="B11" s="4" t="s">
        <v>242</v>
      </c>
      <c r="C11" s="9">
        <v>97609</v>
      </c>
      <c r="D11" s="4">
        <v>12</v>
      </c>
      <c r="E11" s="10">
        <v>0.1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f t="shared" si="0"/>
        <v>0</v>
      </c>
    </row>
    <row r="12" spans="1:13" x14ac:dyDescent="0.25">
      <c r="A12" s="3" t="s">
        <v>241</v>
      </c>
      <c r="B12" s="4" t="s">
        <v>242</v>
      </c>
      <c r="C12" s="9">
        <v>81943</v>
      </c>
      <c r="D12" s="4">
        <v>12</v>
      </c>
      <c r="E12" s="10">
        <v>0.1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f t="shared" si="0"/>
        <v>0</v>
      </c>
    </row>
    <row r="13" spans="1:13" customFormat="1" x14ac:dyDescent="0.25">
      <c r="A13" s="3" t="s">
        <v>198</v>
      </c>
      <c r="B13" s="4" t="s">
        <v>160</v>
      </c>
      <c r="C13" s="9">
        <v>185000</v>
      </c>
      <c r="D13" s="4">
        <v>12</v>
      </c>
      <c r="E13" s="10">
        <v>0.03</v>
      </c>
      <c r="F13" s="10"/>
      <c r="G13" s="10"/>
      <c r="H13" s="9">
        <f t="shared" ref="H13:H18" si="1">ROUND($C13*$E13,0)</f>
        <v>5550</v>
      </c>
      <c r="I13" s="9">
        <f t="shared" ref="I13:L14" si="2">ROUND(H13*1.03,0)</f>
        <v>5717</v>
      </c>
      <c r="J13" s="9">
        <f t="shared" si="2"/>
        <v>5889</v>
      </c>
      <c r="K13" s="9">
        <f t="shared" si="2"/>
        <v>6066</v>
      </c>
      <c r="L13" s="9">
        <f t="shared" si="2"/>
        <v>6248</v>
      </c>
      <c r="M13" s="9">
        <f t="shared" si="0"/>
        <v>29470</v>
      </c>
    </row>
    <row r="14" spans="1:13" x14ac:dyDescent="0.25">
      <c r="A14" s="3" t="s">
        <v>161</v>
      </c>
      <c r="B14" s="4" t="s">
        <v>103</v>
      </c>
      <c r="C14" s="9">
        <v>120000</v>
      </c>
      <c r="D14" s="4">
        <v>12</v>
      </c>
      <c r="E14" s="10">
        <v>0.25</v>
      </c>
      <c r="F14" s="10"/>
      <c r="G14" s="10"/>
      <c r="H14" s="9">
        <f t="shared" si="1"/>
        <v>30000</v>
      </c>
      <c r="I14" s="9">
        <f t="shared" si="2"/>
        <v>30900</v>
      </c>
      <c r="J14" s="9">
        <f t="shared" si="2"/>
        <v>31827</v>
      </c>
      <c r="K14" s="9">
        <f t="shared" si="2"/>
        <v>32782</v>
      </c>
      <c r="L14" s="9">
        <f t="shared" si="2"/>
        <v>33765</v>
      </c>
      <c r="M14" s="9">
        <f t="shared" ref="M14" si="3">SUM(H14:L14)</f>
        <v>159274</v>
      </c>
    </row>
    <row r="15" spans="1:13" customFormat="1" x14ac:dyDescent="0.25">
      <c r="A15" s="3" t="s">
        <v>104</v>
      </c>
      <c r="B15" s="4" t="s">
        <v>116</v>
      </c>
      <c r="C15" s="9">
        <v>110000</v>
      </c>
      <c r="D15" s="4">
        <v>12</v>
      </c>
      <c r="E15" s="10">
        <v>1</v>
      </c>
      <c r="F15" s="10"/>
      <c r="G15" s="10"/>
      <c r="H15" s="9">
        <f t="shared" si="1"/>
        <v>110000</v>
      </c>
      <c r="I15" s="9">
        <f>ROUND(H15*1.03,0)</f>
        <v>113300</v>
      </c>
      <c r="J15" s="9">
        <f t="shared" ref="J15:L18" si="4">ROUND(I15*1.03,0)</f>
        <v>116699</v>
      </c>
      <c r="K15" s="9">
        <f t="shared" si="4"/>
        <v>120200</v>
      </c>
      <c r="L15" s="9">
        <f t="shared" si="4"/>
        <v>123806</v>
      </c>
      <c r="M15" s="9">
        <f>SUM(H15:L15)</f>
        <v>584005</v>
      </c>
    </row>
    <row r="16" spans="1:13" customFormat="1" x14ac:dyDescent="0.25">
      <c r="A16" s="3" t="s">
        <v>245</v>
      </c>
      <c r="B16" s="4" t="s">
        <v>116</v>
      </c>
      <c r="C16" s="9">
        <v>85000</v>
      </c>
      <c r="D16" s="4">
        <v>12</v>
      </c>
      <c r="E16" s="10">
        <v>1</v>
      </c>
      <c r="F16" s="10"/>
      <c r="G16" s="10"/>
      <c r="H16" s="9">
        <f t="shared" si="1"/>
        <v>85000</v>
      </c>
      <c r="I16" s="9">
        <f>ROUND(H16*1.03,0)</f>
        <v>87550</v>
      </c>
      <c r="J16" s="9">
        <f t="shared" si="4"/>
        <v>90177</v>
      </c>
      <c r="K16" s="9">
        <f t="shared" si="4"/>
        <v>92882</v>
      </c>
      <c r="L16" s="9">
        <f t="shared" si="4"/>
        <v>95668</v>
      </c>
      <c r="M16" s="9">
        <f>SUM(H16:L16)</f>
        <v>451277</v>
      </c>
    </row>
    <row r="17" spans="1:20" customFormat="1" x14ac:dyDescent="0.25">
      <c r="A17" s="3" t="s">
        <v>207</v>
      </c>
      <c r="B17" s="4" t="s">
        <v>116</v>
      </c>
      <c r="C17" s="9">
        <v>125000</v>
      </c>
      <c r="D17" s="4">
        <v>12</v>
      </c>
      <c r="E17" s="10">
        <v>1</v>
      </c>
      <c r="F17" s="10" t="s">
        <v>162</v>
      </c>
      <c r="G17" s="10"/>
      <c r="H17" s="9">
        <f t="shared" si="1"/>
        <v>125000</v>
      </c>
      <c r="I17" s="9">
        <f t="shared" ref="I17:I18" si="5">ROUND(H17*1.03,0)</f>
        <v>128750</v>
      </c>
      <c r="J17" s="9">
        <f t="shared" si="4"/>
        <v>132613</v>
      </c>
      <c r="K17" s="9">
        <f t="shared" si="4"/>
        <v>136591</v>
      </c>
      <c r="L17" s="9">
        <f t="shared" si="4"/>
        <v>140689</v>
      </c>
      <c r="M17" s="9">
        <f t="shared" ref="M17:M18" si="6">SUM(H17:L17)</f>
        <v>663643</v>
      </c>
    </row>
    <row r="18" spans="1:20" customFormat="1" x14ac:dyDescent="0.25">
      <c r="A18" s="3" t="s">
        <v>106</v>
      </c>
      <c r="B18" s="4" t="s">
        <v>116</v>
      </c>
      <c r="C18" s="9">
        <v>80000</v>
      </c>
      <c r="D18" s="4">
        <v>12</v>
      </c>
      <c r="E18" s="10">
        <v>1</v>
      </c>
      <c r="F18" s="10"/>
      <c r="G18" s="10"/>
      <c r="H18" s="9">
        <f t="shared" si="1"/>
        <v>80000</v>
      </c>
      <c r="I18" s="9">
        <f t="shared" si="5"/>
        <v>82400</v>
      </c>
      <c r="J18" s="9">
        <f t="shared" si="4"/>
        <v>84872</v>
      </c>
      <c r="K18" s="9">
        <f t="shared" si="4"/>
        <v>87418</v>
      </c>
      <c r="L18" s="9">
        <f t="shared" si="4"/>
        <v>90041</v>
      </c>
      <c r="M18" s="9">
        <f t="shared" si="6"/>
        <v>424731</v>
      </c>
    </row>
    <row r="20" spans="1:20" x14ac:dyDescent="0.25">
      <c r="A20" s="38" t="s">
        <v>247</v>
      </c>
    </row>
    <row r="21" spans="1:20" x14ac:dyDescent="0.25">
      <c r="A21" s="18" t="s">
        <v>38</v>
      </c>
      <c r="B21" s="18"/>
      <c r="C21" s="18"/>
      <c r="D21" s="18"/>
      <c r="E21" s="18"/>
      <c r="F21" s="18"/>
      <c r="G21" s="18"/>
      <c r="H21" s="19">
        <f>SUM(H6:H18)</f>
        <v>435550</v>
      </c>
      <c r="I21" s="19">
        <f>SUM(I6:I18)</f>
        <v>448617</v>
      </c>
      <c r="J21" s="19">
        <f>SUM(J6:J18)</f>
        <v>462077</v>
      </c>
      <c r="K21" s="19">
        <f>SUM(K6:K18)</f>
        <v>475939</v>
      </c>
      <c r="L21" s="19">
        <f>SUM(L6:L18)</f>
        <v>490217</v>
      </c>
      <c r="M21" s="19">
        <f>SUM(H21:L21)</f>
        <v>2312400</v>
      </c>
      <c r="O21" s="30"/>
    </row>
    <row r="22" spans="1:20" x14ac:dyDescent="0.25">
      <c r="C22" s="9"/>
      <c r="E22" s="10"/>
      <c r="F22" s="10"/>
      <c r="G22" s="10"/>
      <c r="H22" s="9"/>
      <c r="I22" s="9"/>
      <c r="J22" s="9"/>
      <c r="K22" s="9"/>
      <c r="L22" s="9"/>
      <c r="M22" s="9"/>
    </row>
    <row r="23" spans="1:20" x14ac:dyDescent="0.25">
      <c r="A23" s="2" t="s">
        <v>39</v>
      </c>
      <c r="B23" s="5"/>
      <c r="C23" s="5"/>
      <c r="D23" s="5"/>
      <c r="E23" s="5"/>
      <c r="F23" s="5"/>
      <c r="G23" s="5"/>
      <c r="H23" s="6" t="s">
        <v>0</v>
      </c>
      <c r="I23" s="6" t="s">
        <v>1</v>
      </c>
      <c r="J23" s="6" t="s">
        <v>2</v>
      </c>
      <c r="K23" s="6" t="s">
        <v>36</v>
      </c>
      <c r="L23" s="6" t="s">
        <v>37</v>
      </c>
      <c r="M23" s="6" t="s">
        <v>3</v>
      </c>
    </row>
    <row r="24" spans="1:20" x14ac:dyDescent="0.25">
      <c r="A24" s="3" t="s">
        <v>41</v>
      </c>
      <c r="B24" s="7" t="s">
        <v>54</v>
      </c>
      <c r="C24" s="9" t="s">
        <v>5</v>
      </c>
      <c r="D24" s="4" t="s">
        <v>42</v>
      </c>
      <c r="E24" s="10" t="s">
        <v>7</v>
      </c>
      <c r="F24" s="10" t="s">
        <v>8</v>
      </c>
      <c r="G24" s="10"/>
      <c r="H24" s="9"/>
      <c r="I24" s="9"/>
      <c r="J24" s="9"/>
      <c r="K24" s="9"/>
      <c r="L24" s="9"/>
      <c r="M24" s="9"/>
    </row>
    <row r="25" spans="1:20" x14ac:dyDescent="0.25">
      <c r="A25" s="3" t="s">
        <v>208</v>
      </c>
      <c r="B25" s="4" t="s">
        <v>146</v>
      </c>
      <c r="C25" s="9">
        <v>110000</v>
      </c>
      <c r="D25" s="4">
        <v>12</v>
      </c>
      <c r="E25" s="10">
        <v>0.1</v>
      </c>
      <c r="F25" s="10"/>
      <c r="G25" s="10"/>
      <c r="H25" s="9">
        <f>ROUND($C25*$E25,0)</f>
        <v>11000</v>
      </c>
      <c r="I25" s="9">
        <f t="shared" ref="I25:L26" si="7">ROUND(H25*1.03,0)</f>
        <v>11330</v>
      </c>
      <c r="J25" s="9">
        <f t="shared" si="7"/>
        <v>11670</v>
      </c>
      <c r="K25" s="9">
        <f t="shared" si="7"/>
        <v>12020</v>
      </c>
      <c r="L25" s="9">
        <f t="shared" si="7"/>
        <v>12381</v>
      </c>
      <c r="M25" s="9">
        <f>SUM(H25:L25)</f>
        <v>58401</v>
      </c>
      <c r="R25" s="30"/>
      <c r="T25" s="33"/>
    </row>
    <row r="26" spans="1:20" x14ac:dyDescent="0.25">
      <c r="A26" s="3" t="s">
        <v>115</v>
      </c>
      <c r="B26" s="4" t="s">
        <v>147</v>
      </c>
      <c r="C26" s="9">
        <v>79432</v>
      </c>
      <c r="D26" s="4">
        <v>12</v>
      </c>
      <c r="E26" s="10">
        <v>0.1</v>
      </c>
      <c r="F26" s="10"/>
      <c r="G26" s="10"/>
      <c r="H26" s="9">
        <f>ROUND($C26*$E26,0)</f>
        <v>7943</v>
      </c>
      <c r="I26" s="9">
        <f t="shared" si="7"/>
        <v>8181</v>
      </c>
      <c r="J26" s="9">
        <f t="shared" si="7"/>
        <v>8426</v>
      </c>
      <c r="K26" s="9">
        <f t="shared" si="7"/>
        <v>8679</v>
      </c>
      <c r="L26" s="9">
        <f t="shared" si="7"/>
        <v>8939</v>
      </c>
      <c r="M26" s="9">
        <f>SUM(H26:L26)</f>
        <v>42168</v>
      </c>
      <c r="R26" s="30"/>
      <c r="T26" s="33"/>
    </row>
    <row r="27" spans="1:20" x14ac:dyDescent="0.25">
      <c r="A27" s="3" t="s">
        <v>225</v>
      </c>
      <c r="B27" s="4" t="s">
        <v>116</v>
      </c>
      <c r="C27" s="9">
        <v>55000</v>
      </c>
      <c r="D27" s="4">
        <v>12</v>
      </c>
      <c r="E27" s="10">
        <v>1</v>
      </c>
      <c r="F27" s="10"/>
      <c r="G27" s="10"/>
      <c r="H27" s="9">
        <f>ROUND($C27*$E27,0)</f>
        <v>55000</v>
      </c>
      <c r="I27" s="9">
        <f t="shared" ref="I27" si="8">ROUND(H27*1.03,0)</f>
        <v>56650</v>
      </c>
      <c r="J27" s="9">
        <f t="shared" ref="J27" si="9">ROUND(I27*1.03,0)</f>
        <v>58350</v>
      </c>
      <c r="K27" s="9">
        <f>ROUND(J27*1.03,0)</f>
        <v>60101</v>
      </c>
      <c r="L27" s="9">
        <f>ROUND(K27*1.03,0)</f>
        <v>61904</v>
      </c>
      <c r="M27" s="9">
        <f t="shared" ref="M27" si="10">SUM(H27:L27)</f>
        <v>292005</v>
      </c>
      <c r="R27" s="30"/>
      <c r="T27" s="33"/>
    </row>
    <row r="28" spans="1:20" x14ac:dyDescent="0.25">
      <c r="A28" s="3" t="s">
        <v>226</v>
      </c>
      <c r="B28" s="4" t="s">
        <v>150</v>
      </c>
      <c r="C28" s="9">
        <v>111675</v>
      </c>
      <c r="D28" s="4">
        <v>12</v>
      </c>
      <c r="E28" s="10">
        <v>0.1</v>
      </c>
      <c r="F28" s="10"/>
      <c r="G28" s="10"/>
      <c r="H28" s="9">
        <f>ROUND($C28*$E28,0)</f>
        <v>11168</v>
      </c>
      <c r="I28" s="9">
        <f>ROUND(H28*1.03,0)</f>
        <v>11503</v>
      </c>
      <c r="J28" s="9">
        <f t="shared" ref="J28:L29" si="11">ROUND(I28*1.03,0)</f>
        <v>11848</v>
      </c>
      <c r="K28" s="9">
        <f t="shared" si="11"/>
        <v>12203</v>
      </c>
      <c r="L28" s="9">
        <f t="shared" si="11"/>
        <v>12569</v>
      </c>
      <c r="M28" s="9">
        <f>SUM(H28:L28)</f>
        <v>59291</v>
      </c>
      <c r="R28" s="30"/>
      <c r="T28" s="33"/>
    </row>
    <row r="29" spans="1:20" x14ac:dyDescent="0.25">
      <c r="A29" s="3" t="s">
        <v>226</v>
      </c>
      <c r="B29" s="4" t="s">
        <v>153</v>
      </c>
      <c r="C29" s="9">
        <v>115869</v>
      </c>
      <c r="D29" s="4">
        <v>12</v>
      </c>
      <c r="E29" s="10">
        <v>7.4999999999999997E-2</v>
      </c>
      <c r="F29" s="10"/>
      <c r="G29" s="10"/>
      <c r="H29" s="9">
        <f>ROUND($C29*$E29,0)</f>
        <v>8690</v>
      </c>
      <c r="I29" s="9">
        <f>ROUND(H29*1.03,0)</f>
        <v>8951</v>
      </c>
      <c r="J29" s="9">
        <f t="shared" si="11"/>
        <v>9220</v>
      </c>
      <c r="K29" s="9">
        <f>ROUND(J29*1.03,0)</f>
        <v>9497</v>
      </c>
      <c r="L29" s="9">
        <f t="shared" si="11"/>
        <v>9782</v>
      </c>
      <c r="M29" s="9">
        <f t="shared" ref="M29" si="12">SUM(H29:L29)</f>
        <v>46140</v>
      </c>
      <c r="R29" s="30"/>
      <c r="S29" s="30"/>
      <c r="T29" s="33"/>
    </row>
    <row r="30" spans="1:20" x14ac:dyDescent="0.25">
      <c r="A30" s="3" t="s">
        <v>178</v>
      </c>
      <c r="B30" s="4" t="s">
        <v>116</v>
      </c>
      <c r="C30" s="9">
        <v>50000</v>
      </c>
      <c r="D30" s="4">
        <v>12</v>
      </c>
      <c r="E30" s="10">
        <v>1</v>
      </c>
      <c r="F30" s="10"/>
      <c r="G30" s="10"/>
      <c r="H30" s="9">
        <f>C30*E30</f>
        <v>50000</v>
      </c>
      <c r="I30" s="9">
        <f>H30*1.03</f>
        <v>51500</v>
      </c>
      <c r="J30" s="9">
        <f>I30*1.03</f>
        <v>53045</v>
      </c>
      <c r="K30" s="9">
        <f t="shared" ref="K30:L30" si="13">J30*1.03</f>
        <v>54636.35</v>
      </c>
      <c r="L30" s="9">
        <f t="shared" si="13"/>
        <v>56275.440499999997</v>
      </c>
      <c r="M30" s="9">
        <f>SUM(H30:L30)</f>
        <v>265456.7905</v>
      </c>
    </row>
    <row r="31" spans="1:20" x14ac:dyDescent="0.25">
      <c r="A31" s="3" t="s">
        <v>113</v>
      </c>
      <c r="B31" s="4" t="s">
        <v>116</v>
      </c>
      <c r="C31" s="9">
        <v>55000</v>
      </c>
      <c r="D31" s="4">
        <v>12</v>
      </c>
      <c r="E31" s="10">
        <v>1</v>
      </c>
      <c r="F31" s="10"/>
      <c r="G31" s="10"/>
      <c r="H31" s="9">
        <f t="shared" ref="H31:H39" si="14">ROUND($C31*$E31,0)</f>
        <v>55000</v>
      </c>
      <c r="I31" s="9">
        <f t="shared" ref="I31:L34" si="15">ROUND(H31*1.03,0)</f>
        <v>56650</v>
      </c>
      <c r="J31" s="9">
        <f t="shared" si="15"/>
        <v>58350</v>
      </c>
      <c r="K31" s="9">
        <f t="shared" si="15"/>
        <v>60101</v>
      </c>
      <c r="L31" s="9">
        <f t="shared" si="15"/>
        <v>61904</v>
      </c>
      <c r="M31" s="9">
        <f t="shared" ref="M31:M40" si="16">SUM(H31:L31)</f>
        <v>292005</v>
      </c>
    </row>
    <row r="32" spans="1:20" x14ac:dyDescent="0.25">
      <c r="A32" s="3" t="s">
        <v>114</v>
      </c>
      <c r="B32" s="4" t="s">
        <v>116</v>
      </c>
      <c r="C32" s="9">
        <v>45000</v>
      </c>
      <c r="D32" s="4">
        <v>12</v>
      </c>
      <c r="E32" s="10">
        <v>1</v>
      </c>
      <c r="F32" s="10"/>
      <c r="G32" s="10"/>
      <c r="H32" s="9">
        <f t="shared" si="14"/>
        <v>45000</v>
      </c>
      <c r="I32" s="9">
        <f t="shared" si="15"/>
        <v>46350</v>
      </c>
      <c r="J32" s="9">
        <f t="shared" si="15"/>
        <v>47741</v>
      </c>
      <c r="K32" s="9">
        <f t="shared" si="15"/>
        <v>49173</v>
      </c>
      <c r="L32" s="9">
        <f t="shared" si="15"/>
        <v>50648</v>
      </c>
      <c r="M32" s="9">
        <f t="shared" si="16"/>
        <v>238912</v>
      </c>
    </row>
    <row r="33" spans="1:13" x14ac:dyDescent="0.25">
      <c r="A33" s="3" t="s">
        <v>164</v>
      </c>
      <c r="B33" s="4" t="s">
        <v>116</v>
      </c>
      <c r="C33" s="9">
        <v>60000</v>
      </c>
      <c r="D33" s="4">
        <v>12</v>
      </c>
      <c r="E33" s="10">
        <v>1</v>
      </c>
      <c r="F33" s="10"/>
      <c r="G33" s="10"/>
      <c r="H33" s="9">
        <f t="shared" si="14"/>
        <v>60000</v>
      </c>
      <c r="I33" s="9">
        <f t="shared" si="15"/>
        <v>61800</v>
      </c>
      <c r="J33" s="9">
        <f t="shared" si="15"/>
        <v>63654</v>
      </c>
      <c r="K33" s="9">
        <f t="shared" si="15"/>
        <v>65564</v>
      </c>
      <c r="L33" s="9">
        <f t="shared" si="15"/>
        <v>67531</v>
      </c>
      <c r="M33" s="9">
        <f t="shared" si="16"/>
        <v>318549</v>
      </c>
    </row>
    <row r="34" spans="1:13" x14ac:dyDescent="0.25">
      <c r="A34" s="3" t="s">
        <v>165</v>
      </c>
      <c r="B34" s="4" t="s">
        <v>116</v>
      </c>
      <c r="C34" s="9">
        <v>50000</v>
      </c>
      <c r="D34" s="4">
        <v>12</v>
      </c>
      <c r="E34" s="10">
        <v>1</v>
      </c>
      <c r="F34" s="10"/>
      <c r="G34" s="10"/>
      <c r="H34" s="9">
        <f t="shared" si="14"/>
        <v>50000</v>
      </c>
      <c r="I34" s="9">
        <f t="shared" si="15"/>
        <v>51500</v>
      </c>
      <c r="J34" s="9">
        <f t="shared" si="15"/>
        <v>53045</v>
      </c>
      <c r="K34" s="9">
        <f t="shared" si="15"/>
        <v>54636</v>
      </c>
      <c r="L34" s="9">
        <f t="shared" si="15"/>
        <v>56275</v>
      </c>
      <c r="M34" s="9">
        <f t="shared" si="16"/>
        <v>265456</v>
      </c>
    </row>
    <row r="35" spans="1:13" x14ac:dyDescent="0.25">
      <c r="A35" s="3" t="s">
        <v>107</v>
      </c>
      <c r="B35" s="23">
        <v>902938135</v>
      </c>
      <c r="C35" s="9">
        <v>151351</v>
      </c>
      <c r="D35" s="4">
        <v>12</v>
      </c>
      <c r="E35" s="10">
        <v>0.02</v>
      </c>
      <c r="F35" s="10"/>
      <c r="G35" s="10"/>
      <c r="H35" s="9">
        <f t="shared" si="14"/>
        <v>3027</v>
      </c>
      <c r="I35" s="9">
        <f t="shared" ref="I35:J39" si="17">ROUND(H35*1.03,0)</f>
        <v>3118</v>
      </c>
      <c r="J35" s="9">
        <f t="shared" si="17"/>
        <v>3212</v>
      </c>
      <c r="K35" s="9">
        <v>0</v>
      </c>
      <c r="L35" s="9">
        <f t="shared" ref="L35:L40" si="18">ROUND(K35*1.03,0)</f>
        <v>0</v>
      </c>
      <c r="M35" s="9">
        <f>SUM(H35:L35)</f>
        <v>9357</v>
      </c>
    </row>
    <row r="36" spans="1:13" x14ac:dyDescent="0.25">
      <c r="A36" s="3" t="s">
        <v>108</v>
      </c>
      <c r="B36" s="24">
        <v>948773101</v>
      </c>
      <c r="C36" s="9">
        <v>60000</v>
      </c>
      <c r="D36" s="4">
        <v>12</v>
      </c>
      <c r="E36" s="10">
        <v>0.15</v>
      </c>
      <c r="F36" s="10"/>
      <c r="G36" s="10"/>
      <c r="H36" s="9">
        <f t="shared" si="14"/>
        <v>9000</v>
      </c>
      <c r="I36" s="9">
        <f t="shared" si="17"/>
        <v>9270</v>
      </c>
      <c r="J36" s="9">
        <f t="shared" si="17"/>
        <v>9548</v>
      </c>
      <c r="K36" s="9">
        <v>0</v>
      </c>
      <c r="L36" s="9">
        <f t="shared" si="18"/>
        <v>0</v>
      </c>
      <c r="M36" s="9">
        <f>SUM(H36:L36)</f>
        <v>27818</v>
      </c>
    </row>
    <row r="37" spans="1:13" x14ac:dyDescent="0.25">
      <c r="A37" s="3" t="s">
        <v>111</v>
      </c>
      <c r="B37" s="4" t="s">
        <v>148</v>
      </c>
      <c r="C37" s="9">
        <v>110313</v>
      </c>
      <c r="D37" s="4">
        <v>12</v>
      </c>
      <c r="E37" s="10">
        <v>0.04</v>
      </c>
      <c r="F37" s="10"/>
      <c r="G37" s="10"/>
      <c r="H37" s="9">
        <f t="shared" si="14"/>
        <v>4413</v>
      </c>
      <c r="I37" s="9">
        <f t="shared" si="17"/>
        <v>4545</v>
      </c>
      <c r="J37" s="9">
        <f t="shared" si="17"/>
        <v>4681</v>
      </c>
      <c r="K37" s="9">
        <f>ROUND(J37*1.03,0)</f>
        <v>4821</v>
      </c>
      <c r="L37" s="9">
        <f t="shared" si="18"/>
        <v>4966</v>
      </c>
      <c r="M37" s="9">
        <f>SUM(H37:L37)</f>
        <v>23426</v>
      </c>
    </row>
    <row r="38" spans="1:13" x14ac:dyDescent="0.25">
      <c r="A38" s="3" t="s">
        <v>119</v>
      </c>
      <c r="B38" s="4" t="s">
        <v>151</v>
      </c>
      <c r="C38" s="9">
        <v>217110</v>
      </c>
      <c r="D38" s="4">
        <v>12</v>
      </c>
      <c r="E38" s="10">
        <v>0.02</v>
      </c>
      <c r="F38" s="10"/>
      <c r="G38" s="10"/>
      <c r="H38" s="9">
        <f t="shared" si="14"/>
        <v>4342</v>
      </c>
      <c r="I38" s="9">
        <f t="shared" si="17"/>
        <v>4472</v>
      </c>
      <c r="J38" s="9">
        <f t="shared" si="17"/>
        <v>4606</v>
      </c>
      <c r="K38" s="9">
        <f>ROUND(J38*1.03,0)</f>
        <v>4744</v>
      </c>
      <c r="L38" s="9">
        <f t="shared" si="18"/>
        <v>4886</v>
      </c>
      <c r="M38" s="9">
        <f>SUM(H38:L38)</f>
        <v>23050</v>
      </c>
    </row>
    <row r="39" spans="1:13" x14ac:dyDescent="0.25">
      <c r="A39" s="3" t="s">
        <v>117</v>
      </c>
      <c r="B39" s="4" t="s">
        <v>149</v>
      </c>
      <c r="C39" s="9">
        <v>185000</v>
      </c>
      <c r="D39" s="4">
        <v>12</v>
      </c>
      <c r="E39" s="10">
        <v>0.02</v>
      </c>
      <c r="F39" s="10"/>
      <c r="G39" s="10"/>
      <c r="H39" s="9">
        <f t="shared" si="14"/>
        <v>3700</v>
      </c>
      <c r="I39" s="9">
        <f t="shared" si="17"/>
        <v>3811</v>
      </c>
      <c r="J39" s="9">
        <f t="shared" si="17"/>
        <v>3925</v>
      </c>
      <c r="K39" s="9">
        <f>ROUND(J39*1.03,0)</f>
        <v>4043</v>
      </c>
      <c r="L39" s="9">
        <f t="shared" si="18"/>
        <v>4164</v>
      </c>
      <c r="M39" s="9">
        <f>SUM(H39:L39)</f>
        <v>19643</v>
      </c>
    </row>
    <row r="40" spans="1:13" x14ac:dyDescent="0.25">
      <c r="A40" s="3" t="s">
        <v>112</v>
      </c>
      <c r="B40" s="4" t="s">
        <v>116</v>
      </c>
      <c r="C40" s="9">
        <v>50000</v>
      </c>
      <c r="D40" s="4">
        <v>12</v>
      </c>
      <c r="E40" s="10">
        <v>0.12</v>
      </c>
      <c r="F40" s="10"/>
      <c r="G40" s="10"/>
      <c r="H40" s="9">
        <v>50000</v>
      </c>
      <c r="I40" s="9">
        <f>ROUND(50000*1.03,0)</f>
        <v>51500</v>
      </c>
      <c r="J40" s="9">
        <v>0</v>
      </c>
      <c r="K40" s="9">
        <f>ROUND(J40*1.03,0)</f>
        <v>0</v>
      </c>
      <c r="L40" s="9">
        <f t="shared" si="18"/>
        <v>0</v>
      </c>
      <c r="M40" s="9">
        <f t="shared" si="16"/>
        <v>101500</v>
      </c>
    </row>
    <row r="42" spans="1:13" x14ac:dyDescent="0.25">
      <c r="A42" s="3" t="s">
        <v>120</v>
      </c>
      <c r="B42" s="4" t="s">
        <v>152</v>
      </c>
      <c r="C42" s="9">
        <v>80000</v>
      </c>
      <c r="D42" s="4">
        <v>9</v>
      </c>
      <c r="E42" s="10">
        <v>0.01</v>
      </c>
      <c r="F42" s="10"/>
      <c r="G42" s="10"/>
      <c r="H42" s="9">
        <f>ROUND($C42*$E42,0)</f>
        <v>800</v>
      </c>
      <c r="I42" s="9">
        <f t="shared" ref="I42:L43" si="19">ROUND(H42*1.03,0)</f>
        <v>824</v>
      </c>
      <c r="J42" s="9">
        <f t="shared" si="19"/>
        <v>849</v>
      </c>
      <c r="K42" s="9">
        <f t="shared" si="19"/>
        <v>874</v>
      </c>
      <c r="L42" s="9">
        <f t="shared" si="19"/>
        <v>900</v>
      </c>
      <c r="M42" s="9">
        <f>SUM(H42:L42)</f>
        <v>4247</v>
      </c>
    </row>
    <row r="43" spans="1:13" x14ac:dyDescent="0.25">
      <c r="A43" s="3" t="s">
        <v>220</v>
      </c>
      <c r="B43" s="4"/>
      <c r="C43" s="9"/>
      <c r="E43" s="10">
        <v>5.0000000000000001E-3</v>
      </c>
      <c r="F43" s="10"/>
      <c r="H43" s="9">
        <f>ROUND($C42/9*12*$E43,0)</f>
        <v>533</v>
      </c>
      <c r="I43" s="9">
        <f t="shared" si="19"/>
        <v>549</v>
      </c>
      <c r="J43" s="9">
        <f t="shared" si="19"/>
        <v>565</v>
      </c>
      <c r="K43" s="9">
        <f t="shared" si="19"/>
        <v>582</v>
      </c>
      <c r="L43" s="9">
        <f t="shared" si="19"/>
        <v>599</v>
      </c>
      <c r="M43" s="9">
        <f>SUM(H43:L43)</f>
        <v>2828</v>
      </c>
    </row>
    <row r="44" spans="1:13" x14ac:dyDescent="0.25">
      <c r="B44" s="4"/>
      <c r="C44" s="9"/>
      <c r="E44" s="10"/>
      <c r="F44" s="10"/>
      <c r="H44" s="9"/>
      <c r="I44" s="9"/>
      <c r="J44" s="9"/>
      <c r="K44" s="9"/>
      <c r="L44" s="9"/>
      <c r="M44" s="9"/>
    </row>
    <row r="45" spans="1:13" x14ac:dyDescent="0.25">
      <c r="A45" s="38" t="s">
        <v>247</v>
      </c>
    </row>
    <row r="46" spans="1:13" x14ac:dyDescent="0.25">
      <c r="B46" s="4" t="s">
        <v>246</v>
      </c>
      <c r="C46" s="9"/>
      <c r="E46" s="10"/>
      <c r="F46" s="10"/>
      <c r="H46" s="9"/>
      <c r="I46" s="9"/>
      <c r="J46" s="9"/>
      <c r="K46" s="9"/>
      <c r="L46" s="9"/>
      <c r="M46" s="9"/>
    </row>
    <row r="47" spans="1:13" x14ac:dyDescent="0.25">
      <c r="B47" s="4"/>
      <c r="C47" s="9"/>
      <c r="E47" s="10"/>
      <c r="F47" s="10"/>
      <c r="G47" s="10"/>
      <c r="H47" s="9"/>
      <c r="I47" s="9"/>
      <c r="J47" s="9"/>
      <c r="K47" s="9"/>
      <c r="L47" s="9"/>
      <c r="M47" s="9"/>
    </row>
    <row r="48" spans="1:13" x14ac:dyDescent="0.25">
      <c r="A48" s="3" t="s">
        <v>121</v>
      </c>
      <c r="B48" s="4">
        <v>1</v>
      </c>
      <c r="C48" s="9">
        <v>24000</v>
      </c>
      <c r="D48" s="4">
        <v>9</v>
      </c>
      <c r="E48" s="10">
        <v>1</v>
      </c>
      <c r="F48" s="10"/>
      <c r="G48" s="10"/>
      <c r="H48" s="9">
        <f>ROUND($B$48*$C48*$E48,0)</f>
        <v>24000</v>
      </c>
      <c r="I48" s="9">
        <f>ROUND($B$48*$C48*$E48,0)</f>
        <v>24000</v>
      </c>
      <c r="J48" s="9">
        <f>ROUND($B$48*$C48*$E48,0)</f>
        <v>24000</v>
      </c>
      <c r="K48" s="9">
        <v>0</v>
      </c>
      <c r="L48" s="9">
        <v>0</v>
      </c>
      <c r="M48" s="9">
        <f>SUM(H48:L48)</f>
        <v>72000</v>
      </c>
    </row>
    <row r="49" spans="1:15" x14ac:dyDescent="0.25">
      <c r="B49" s="4"/>
      <c r="C49" s="9"/>
      <c r="E49" s="10"/>
      <c r="F49" s="10"/>
      <c r="G49" s="10"/>
      <c r="H49" s="9"/>
      <c r="I49" s="9"/>
      <c r="J49" s="9"/>
      <c r="K49" s="9"/>
      <c r="L49" s="9"/>
      <c r="M49" s="9"/>
    </row>
    <row r="50" spans="1:15" x14ac:dyDescent="0.25">
      <c r="A50" s="3" t="s">
        <v>122</v>
      </c>
      <c r="B50" s="4">
        <v>1</v>
      </c>
      <c r="C50" s="9">
        <v>16550</v>
      </c>
      <c r="D50" s="4">
        <v>9</v>
      </c>
      <c r="E50" s="10">
        <v>1</v>
      </c>
      <c r="F50" s="10"/>
      <c r="G50" s="10"/>
      <c r="H50" s="9">
        <f>ROUND($B$50*$C50*$E50,0)</f>
        <v>16550</v>
      </c>
      <c r="I50" s="9">
        <f>ROUND($B$50*$C50*$E50,0)</f>
        <v>16550</v>
      </c>
      <c r="J50" s="9">
        <f>ROUND($B$50*$C50*$E50,0)</f>
        <v>16550</v>
      </c>
      <c r="K50" s="9">
        <f>ROUND($B$50*$C50*$E50,0)</f>
        <v>16550</v>
      </c>
      <c r="L50" s="9">
        <f>ROUND($B$50*$C50*$E50,0)</f>
        <v>16550</v>
      </c>
      <c r="M50" s="9">
        <f>SUM(H50:L50)</f>
        <v>82750</v>
      </c>
    </row>
    <row r="51" spans="1:15" x14ac:dyDescent="0.25">
      <c r="A51" s="3" t="s">
        <v>220</v>
      </c>
      <c r="B51" s="4"/>
      <c r="C51" s="9">
        <v>5500</v>
      </c>
      <c r="D51" s="4">
        <v>3</v>
      </c>
      <c r="E51" s="10"/>
      <c r="F51" s="10">
        <v>1</v>
      </c>
      <c r="G51" s="10"/>
      <c r="H51" s="9">
        <f>ROUND($B$50*$C51*$F51,0)</f>
        <v>5500</v>
      </c>
      <c r="I51" s="9">
        <f>ROUND($B$48*$C51*$F51,0)</f>
        <v>5500</v>
      </c>
      <c r="J51" s="9">
        <f>ROUND($B$48*$C51*$F51,0)</f>
        <v>5500</v>
      </c>
      <c r="K51" s="9">
        <f>ROUND($B$48*$C51*$F51,0)</f>
        <v>5500</v>
      </c>
      <c r="L51" s="9">
        <f>ROUND($B$48*$C51*$F51,0)</f>
        <v>5500</v>
      </c>
      <c r="M51" s="9">
        <f>SUM(H51:L51)</f>
        <v>27500</v>
      </c>
    </row>
    <row r="52" spans="1:15" x14ac:dyDescent="0.25">
      <c r="B52" s="4"/>
      <c r="C52" s="9"/>
      <c r="E52" s="10"/>
      <c r="F52" s="10"/>
      <c r="G52" s="10"/>
      <c r="H52" s="9"/>
      <c r="I52" s="9"/>
      <c r="J52" s="9"/>
      <c r="K52" s="9"/>
      <c r="L52" s="9"/>
      <c r="M52" s="9"/>
    </row>
    <row r="53" spans="1:15" x14ac:dyDescent="0.25">
      <c r="A53" s="3" t="s">
        <v>222</v>
      </c>
      <c r="B53" s="4">
        <v>4</v>
      </c>
      <c r="C53" s="9">
        <v>18720</v>
      </c>
      <c r="D53" s="4">
        <v>9</v>
      </c>
      <c r="E53" s="10">
        <v>1</v>
      </c>
      <c r="F53" s="10"/>
      <c r="G53" s="10"/>
      <c r="H53" s="9">
        <f>ROUND($B$53*($C53*$D$53/12)*$E53,0)</f>
        <v>56160</v>
      </c>
      <c r="I53" s="9">
        <f t="shared" ref="I53:L54" si="20">ROUND(H53*1.03,0)</f>
        <v>57845</v>
      </c>
      <c r="J53" s="9">
        <f t="shared" si="20"/>
        <v>59580</v>
      </c>
      <c r="K53" s="9">
        <f t="shared" si="20"/>
        <v>61367</v>
      </c>
      <c r="L53" s="9">
        <f t="shared" si="20"/>
        <v>63208</v>
      </c>
      <c r="M53" s="9">
        <f>SUM(H53:L53)</f>
        <v>298160</v>
      </c>
    </row>
    <row r="54" spans="1:15" x14ac:dyDescent="0.25">
      <c r="A54" s="3" t="s">
        <v>220</v>
      </c>
      <c r="B54" s="4"/>
      <c r="C54" s="9"/>
      <c r="D54" s="4">
        <v>3</v>
      </c>
      <c r="F54" s="10">
        <v>1</v>
      </c>
      <c r="G54" s="10"/>
      <c r="H54" s="9">
        <f>ROUND($B$53*($C53*$D$54/12)*$F54,0)</f>
        <v>18720</v>
      </c>
      <c r="I54" s="9">
        <f t="shared" si="20"/>
        <v>19282</v>
      </c>
      <c r="J54" s="9">
        <f t="shared" si="20"/>
        <v>19860</v>
      </c>
      <c r="K54" s="9">
        <f t="shared" si="20"/>
        <v>20456</v>
      </c>
      <c r="L54" s="9">
        <f t="shared" si="20"/>
        <v>21070</v>
      </c>
      <c r="M54" s="9">
        <f>SUM(H54:L54)</f>
        <v>99388</v>
      </c>
    </row>
    <row r="55" spans="1:15" x14ac:dyDescent="0.25">
      <c r="B55" s="4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5" x14ac:dyDescent="0.25">
      <c r="A56" s="18" t="s">
        <v>43</v>
      </c>
      <c r="B56" s="18"/>
      <c r="C56" s="18"/>
      <c r="D56" s="18"/>
      <c r="E56" s="18"/>
      <c r="F56" s="18"/>
      <c r="G56" s="18"/>
      <c r="H56" s="19">
        <f>SUM(H25:H54)</f>
        <v>550546</v>
      </c>
      <c r="I56" s="19">
        <f>SUM(I25:I54)</f>
        <v>565681</v>
      </c>
      <c r="J56" s="19">
        <f>SUM(J25:J54)</f>
        <v>528225</v>
      </c>
      <c r="K56" s="19">
        <f>SUM(K25:K54)</f>
        <v>505547.35</v>
      </c>
      <c r="L56" s="19">
        <f>SUM(L25:L54)</f>
        <v>520051.44050000003</v>
      </c>
      <c r="M56" s="19">
        <f>SUM(H56:L56)</f>
        <v>2670050.7905000001</v>
      </c>
      <c r="O56" s="30"/>
    </row>
    <row r="57" spans="1:15" x14ac:dyDescent="0.25">
      <c r="C57" s="3"/>
      <c r="D57" s="3"/>
      <c r="E57" s="3"/>
      <c r="F57" s="3"/>
      <c r="G57" s="3"/>
    </row>
    <row r="58" spans="1:15" x14ac:dyDescent="0.25">
      <c r="A58" s="2" t="s">
        <v>26</v>
      </c>
      <c r="B58" s="5"/>
      <c r="C58" s="5"/>
      <c r="D58" s="5"/>
      <c r="E58" s="5"/>
      <c r="F58" s="5"/>
      <c r="G58" s="5"/>
      <c r="H58" s="6" t="s">
        <v>0</v>
      </c>
      <c r="I58" s="6" t="s">
        <v>1</v>
      </c>
      <c r="J58" s="6" t="s">
        <v>2</v>
      </c>
      <c r="K58" s="6" t="s">
        <v>36</v>
      </c>
      <c r="L58" s="6" t="s">
        <v>37</v>
      </c>
      <c r="M58" s="6" t="s">
        <v>3</v>
      </c>
    </row>
    <row r="59" spans="1:15" x14ac:dyDescent="0.25">
      <c r="C59" s="3"/>
      <c r="E59" s="4" t="s">
        <v>9</v>
      </c>
    </row>
    <row r="60" spans="1:15" x14ac:dyDescent="0.25">
      <c r="A60" s="3" t="s">
        <v>57</v>
      </c>
      <c r="C60" s="3"/>
      <c r="D60" s="3"/>
      <c r="E60" s="10">
        <v>0.41020000000000001</v>
      </c>
      <c r="F60" s="10"/>
      <c r="G60" s="10"/>
      <c r="H60" s="9">
        <f>ROUND($E60*SUM(H6:H20,H25:H42),0)</f>
        <v>354672</v>
      </c>
      <c r="I60" s="9">
        <f>ROUND($E60*SUM(I6:I20,I25:I42),0)</f>
        <v>365313</v>
      </c>
      <c r="J60" s="9">
        <f>ROUND($E60*SUM(J6:J20,J25:J42),0)</f>
        <v>354514</v>
      </c>
      <c r="K60" s="9">
        <f>ROUND($E60*SUM(K6:K20,K25:K42),0)</f>
        <v>359758</v>
      </c>
      <c r="L60" s="9">
        <f>ROUND($E60*SUM(L6:L20,L25:L42),0)</f>
        <v>370551</v>
      </c>
      <c r="M60" s="9">
        <f>SUM(H60:L60)</f>
        <v>1804808</v>
      </c>
    </row>
    <row r="61" spans="1:15" x14ac:dyDescent="0.25">
      <c r="C61" s="3"/>
      <c r="D61" s="9"/>
      <c r="E61" s="10"/>
      <c r="F61" s="10"/>
      <c r="G61" s="10"/>
      <c r="H61" s="9"/>
      <c r="I61" s="9"/>
      <c r="J61" s="9"/>
      <c r="K61" s="9"/>
      <c r="L61" s="9"/>
      <c r="M61" s="9"/>
    </row>
    <row r="62" spans="1:15" x14ac:dyDescent="0.25">
      <c r="A62" s="3" t="s">
        <v>58</v>
      </c>
      <c r="C62" s="3"/>
      <c r="D62" s="9"/>
      <c r="E62" s="10">
        <v>0.25729999999999997</v>
      </c>
      <c r="F62" s="10"/>
      <c r="G62" s="10"/>
      <c r="H62" s="9">
        <f>ROUND($E62*SUM(H43),0)</f>
        <v>137</v>
      </c>
      <c r="I62" s="9">
        <f>ROUND($E62*SUM(I43),0)</f>
        <v>141</v>
      </c>
      <c r="J62" s="9">
        <f>ROUND($E62*SUM(J43),0)</f>
        <v>145</v>
      </c>
      <c r="K62" s="9">
        <f>ROUND($E62*SUM(K43),0)</f>
        <v>150</v>
      </c>
      <c r="L62" s="9">
        <f>ROUND($E62*SUM(L43),0)</f>
        <v>154</v>
      </c>
      <c r="M62" s="9">
        <f>SUM(H62:L62)</f>
        <v>727</v>
      </c>
    </row>
    <row r="63" spans="1:15" x14ac:dyDescent="0.25">
      <c r="C63" s="3"/>
      <c r="D63" s="9"/>
      <c r="E63" s="10"/>
      <c r="F63" s="10"/>
      <c r="G63" s="10"/>
      <c r="H63" s="9"/>
      <c r="I63" s="9"/>
      <c r="J63" s="9"/>
      <c r="K63" s="9"/>
      <c r="L63" s="9"/>
      <c r="M63" s="9"/>
    </row>
    <row r="64" spans="1:15" x14ac:dyDescent="0.25">
      <c r="A64" s="3" t="s">
        <v>59</v>
      </c>
      <c r="C64" s="3"/>
      <c r="D64" s="9"/>
      <c r="E64" s="10">
        <v>6.1999999999999998E-3</v>
      </c>
      <c r="F64" s="10"/>
      <c r="G64" s="10"/>
      <c r="H64" s="9">
        <f>ROUND($E64*SUM(H48,H50,H53),0)</f>
        <v>600</v>
      </c>
      <c r="I64" s="9">
        <f>ROUND($E64*SUM(I48,I50,I53),0)</f>
        <v>610</v>
      </c>
      <c r="J64" s="9">
        <f>ROUND($E64*SUM(J48,J50,J53),0)</f>
        <v>621</v>
      </c>
      <c r="K64" s="9">
        <f>ROUND($E64*SUM(K48,K50,K53),0)</f>
        <v>483</v>
      </c>
      <c r="L64" s="9">
        <f>ROUND($E64*SUM(L48,L50,L53),0)</f>
        <v>494</v>
      </c>
      <c r="M64" s="9">
        <f>SUM(H64:L64)</f>
        <v>2808</v>
      </c>
      <c r="O64" s="30"/>
    </row>
    <row r="65" spans="1:15" x14ac:dyDescent="0.25">
      <c r="C65" s="3"/>
      <c r="D65" s="9"/>
      <c r="E65" s="10"/>
      <c r="F65" s="10"/>
      <c r="G65" s="10"/>
      <c r="H65" s="9"/>
      <c r="I65" s="9"/>
      <c r="J65" s="9"/>
      <c r="K65" s="9"/>
      <c r="L65" s="9"/>
      <c r="M65" s="9"/>
      <c r="O65" s="31"/>
    </row>
    <row r="66" spans="1:15" x14ac:dyDescent="0.25">
      <c r="A66" s="3" t="s">
        <v>60</v>
      </c>
      <c r="C66" s="3"/>
      <c r="D66" s="9"/>
      <c r="E66" s="10">
        <v>8.3299999999999999E-2</v>
      </c>
      <c r="F66" s="10"/>
      <c r="G66" s="10"/>
      <c r="H66" s="9">
        <f>ROUND($E$66*(H51+H54),0)</f>
        <v>2018</v>
      </c>
      <c r="I66" s="9">
        <f>ROUND($E$66*(I51+I54),0)</f>
        <v>2064</v>
      </c>
      <c r="J66" s="9">
        <f>ROUND($E$66*(J51+J54),0)</f>
        <v>2112</v>
      </c>
      <c r="K66" s="9">
        <f>ROUND($E$66*(K51+K54),0)</f>
        <v>2162</v>
      </c>
      <c r="L66" s="9">
        <f>ROUND($E$66*(L51+L54),0)</f>
        <v>2213</v>
      </c>
      <c r="M66" s="9">
        <f>SUM(H66:L66)</f>
        <v>10569</v>
      </c>
    </row>
    <row r="67" spans="1:15" x14ac:dyDescent="0.25">
      <c r="C67" s="3"/>
      <c r="D67" s="9"/>
      <c r="E67" s="10"/>
      <c r="F67" s="10"/>
      <c r="G67" s="10"/>
      <c r="H67" s="9"/>
      <c r="I67" s="9"/>
      <c r="J67" s="9"/>
      <c r="K67" s="9"/>
      <c r="L67" s="9"/>
      <c r="M67" s="9"/>
    </row>
    <row r="68" spans="1:15" x14ac:dyDescent="0.25">
      <c r="A68" s="18" t="s">
        <v>10</v>
      </c>
      <c r="B68" s="18"/>
      <c r="C68" s="18"/>
      <c r="D68" s="18"/>
      <c r="E68" s="18"/>
      <c r="F68" s="18"/>
      <c r="G68" s="18"/>
      <c r="H68" s="19">
        <f>SUM(H60:H66)</f>
        <v>357427</v>
      </c>
      <c r="I68" s="19">
        <f>SUM(I60:I66)</f>
        <v>368128</v>
      </c>
      <c r="J68" s="19">
        <f>SUM(J60:J66)</f>
        <v>357392</v>
      </c>
      <c r="K68" s="19">
        <f>SUM(K60:K66)</f>
        <v>362553</v>
      </c>
      <c r="L68" s="19">
        <f>SUM(L60:L66)</f>
        <v>373412</v>
      </c>
      <c r="M68" s="19">
        <f>SUM(H68:L68)</f>
        <v>1818912</v>
      </c>
      <c r="O68" s="30"/>
    </row>
    <row r="69" spans="1:15" x14ac:dyDescent="0.25">
      <c r="C69" s="3"/>
      <c r="D69" s="3"/>
      <c r="E69" s="3"/>
      <c r="F69" s="3"/>
      <c r="G69" s="3"/>
    </row>
    <row r="70" spans="1:15" x14ac:dyDescent="0.25">
      <c r="A70" s="2" t="s">
        <v>28</v>
      </c>
      <c r="B70" s="5"/>
      <c r="C70" s="5"/>
      <c r="D70" s="5"/>
      <c r="E70" s="5"/>
      <c r="F70" s="5"/>
      <c r="G70" s="5"/>
      <c r="H70" s="6" t="s">
        <v>0</v>
      </c>
      <c r="I70" s="6" t="s">
        <v>1</v>
      </c>
      <c r="J70" s="6" t="s">
        <v>2</v>
      </c>
      <c r="K70" s="6" t="s">
        <v>36</v>
      </c>
      <c r="L70" s="6" t="s">
        <v>37</v>
      </c>
      <c r="M70" s="6" t="s">
        <v>3</v>
      </c>
    </row>
    <row r="71" spans="1:15" customFormat="1" x14ac:dyDescent="0.25">
      <c r="A71" t="s">
        <v>227</v>
      </c>
      <c r="B71" s="3"/>
      <c r="C71" s="3"/>
      <c r="D71" s="3"/>
      <c r="E71" s="3"/>
      <c r="F71" s="3"/>
      <c r="G71" s="3"/>
      <c r="H71" s="9">
        <v>550000</v>
      </c>
      <c r="I71" s="9">
        <v>0</v>
      </c>
      <c r="J71" s="9">
        <v>0</v>
      </c>
      <c r="K71" s="9">
        <v>0</v>
      </c>
      <c r="L71" s="9">
        <v>0</v>
      </c>
      <c r="M71" s="9">
        <v>550000</v>
      </c>
    </row>
    <row r="72" spans="1:15" customFormat="1" x14ac:dyDescent="0.25">
      <c r="A72" t="s">
        <v>228</v>
      </c>
      <c r="B72" s="3"/>
      <c r="C72" s="3"/>
      <c r="D72" s="3"/>
      <c r="E72" s="3"/>
      <c r="F72" s="3"/>
      <c r="G72" s="3"/>
      <c r="H72" s="9">
        <v>450000</v>
      </c>
      <c r="I72" s="9">
        <v>0</v>
      </c>
      <c r="J72" s="9">
        <v>0</v>
      </c>
      <c r="K72" s="9">
        <v>0</v>
      </c>
      <c r="L72" s="9">
        <v>0</v>
      </c>
      <c r="M72" s="9">
        <f>SUM(H72:L72)</f>
        <v>450000</v>
      </c>
    </row>
    <row r="73" spans="1:15" customFormat="1" x14ac:dyDescent="0.25">
      <c r="A73" s="3" t="s">
        <v>229</v>
      </c>
      <c r="B73" s="3"/>
      <c r="C73" s="3"/>
      <c r="D73" s="3"/>
      <c r="E73" s="3"/>
      <c r="F73" s="3"/>
      <c r="G73" s="3"/>
      <c r="H73" s="27">
        <v>50432</v>
      </c>
      <c r="I73" s="4">
        <v>0</v>
      </c>
      <c r="J73" s="4">
        <v>0</v>
      </c>
      <c r="K73" s="4">
        <v>0</v>
      </c>
      <c r="L73" s="4">
        <v>0</v>
      </c>
      <c r="M73" s="27">
        <f>SUM(H73:L73)</f>
        <v>50432</v>
      </c>
    </row>
    <row r="74" spans="1:15" x14ac:dyDescent="0.25">
      <c r="A74" t="s">
        <v>177</v>
      </c>
      <c r="C74" s="3"/>
      <c r="D74" s="3"/>
      <c r="E74" s="3"/>
      <c r="F74" s="3"/>
      <c r="G74" s="3"/>
      <c r="H74" s="9">
        <v>150000</v>
      </c>
      <c r="I74" s="9">
        <v>0</v>
      </c>
      <c r="J74" s="9">
        <v>0</v>
      </c>
      <c r="K74" s="9">
        <v>0</v>
      </c>
      <c r="L74" s="9">
        <v>0</v>
      </c>
      <c r="M74" s="9">
        <f>SUM(H74:L74)</f>
        <v>150000</v>
      </c>
    </row>
    <row r="75" spans="1:15" x14ac:dyDescent="0.25">
      <c r="A75" t="s">
        <v>196</v>
      </c>
      <c r="C75" s="3"/>
      <c r="D75" s="3"/>
      <c r="E75" s="3"/>
      <c r="F75" s="3"/>
      <c r="G75" s="3"/>
      <c r="H75" s="9">
        <v>16000</v>
      </c>
      <c r="I75" s="9">
        <v>0</v>
      </c>
      <c r="J75" s="9">
        <v>0</v>
      </c>
      <c r="K75" s="9">
        <v>0</v>
      </c>
      <c r="L75" s="9">
        <v>0</v>
      </c>
      <c r="M75" s="9">
        <f>SUM(H75:L75)</f>
        <v>16000</v>
      </c>
    </row>
    <row r="76" spans="1:15" x14ac:dyDescent="0.25">
      <c r="A76" t="s">
        <v>183</v>
      </c>
      <c r="C76" s="3"/>
      <c r="D76" s="3"/>
      <c r="E76" s="3"/>
      <c r="F76" s="3"/>
      <c r="G76" s="3"/>
      <c r="H76" s="9">
        <v>165000</v>
      </c>
      <c r="I76" s="9">
        <v>0</v>
      </c>
      <c r="J76" s="9">
        <v>0</v>
      </c>
      <c r="K76" s="9">
        <v>0</v>
      </c>
      <c r="L76" s="9">
        <v>0</v>
      </c>
      <c r="M76" s="9">
        <f t="shared" ref="M76:M81" si="21">SUM(H76:J76)</f>
        <v>165000</v>
      </c>
    </row>
    <row r="77" spans="1:15" x14ac:dyDescent="0.25">
      <c r="A77" t="s">
        <v>248</v>
      </c>
      <c r="C77" s="3"/>
      <c r="D77" s="3"/>
      <c r="E77" s="3"/>
      <c r="F77" s="3"/>
      <c r="G77" s="3"/>
      <c r="H77" s="9">
        <v>80000</v>
      </c>
      <c r="I77" s="9">
        <v>0</v>
      </c>
      <c r="J77" s="9">
        <v>0</v>
      </c>
      <c r="K77" s="9">
        <v>0</v>
      </c>
      <c r="L77" s="9">
        <v>0</v>
      </c>
      <c r="M77" s="9">
        <f t="shared" si="21"/>
        <v>80000</v>
      </c>
    </row>
    <row r="78" spans="1:15" x14ac:dyDescent="0.25">
      <c r="A78" t="s">
        <v>185</v>
      </c>
      <c r="C78" s="3"/>
      <c r="D78" s="3"/>
      <c r="E78" s="3"/>
      <c r="F78" s="3"/>
      <c r="G78" s="3"/>
      <c r="H78" s="9">
        <v>58000</v>
      </c>
      <c r="I78" s="9">
        <v>0</v>
      </c>
      <c r="J78" s="9">
        <v>0</v>
      </c>
      <c r="K78" s="9">
        <v>0</v>
      </c>
      <c r="L78" s="9">
        <v>0</v>
      </c>
      <c r="M78" s="9">
        <f t="shared" si="21"/>
        <v>58000</v>
      </c>
    </row>
    <row r="79" spans="1:15" x14ac:dyDescent="0.25">
      <c r="A79" t="s">
        <v>186</v>
      </c>
      <c r="C79" s="3"/>
      <c r="D79" s="3"/>
      <c r="E79" s="3"/>
      <c r="F79" s="3"/>
      <c r="G79" s="3"/>
      <c r="H79" s="9">
        <v>28000</v>
      </c>
      <c r="I79" s="9">
        <v>0</v>
      </c>
      <c r="J79" s="9">
        <v>0</v>
      </c>
      <c r="K79" s="9">
        <v>0</v>
      </c>
      <c r="L79" s="9">
        <v>0</v>
      </c>
      <c r="M79" s="9">
        <f t="shared" si="21"/>
        <v>28000</v>
      </c>
    </row>
    <row r="80" spans="1:15" x14ac:dyDescent="0.25">
      <c r="A80" t="s">
        <v>187</v>
      </c>
      <c r="C80" s="3"/>
      <c r="D80" s="3"/>
      <c r="E80" s="3"/>
      <c r="F80" s="3"/>
      <c r="G80" s="3"/>
      <c r="H80" s="9">
        <v>6000</v>
      </c>
      <c r="I80" s="9">
        <v>0</v>
      </c>
      <c r="J80" s="9">
        <v>0</v>
      </c>
      <c r="K80" s="9">
        <v>0</v>
      </c>
      <c r="L80" s="9">
        <v>0</v>
      </c>
      <c r="M80" s="9">
        <f t="shared" si="21"/>
        <v>6000</v>
      </c>
    </row>
    <row r="81" spans="1:13" x14ac:dyDescent="0.25">
      <c r="A81" t="s">
        <v>188</v>
      </c>
      <c r="C81" s="3"/>
      <c r="D81" s="3"/>
      <c r="E81" s="3"/>
      <c r="F81" s="3"/>
      <c r="G81" s="3"/>
      <c r="H81" s="9">
        <v>6000</v>
      </c>
      <c r="I81" s="9">
        <v>0</v>
      </c>
      <c r="J81" s="9">
        <v>0</v>
      </c>
      <c r="K81" s="9">
        <v>0</v>
      </c>
      <c r="L81" s="9">
        <v>0</v>
      </c>
      <c r="M81" s="9">
        <f t="shared" si="21"/>
        <v>6000</v>
      </c>
    </row>
    <row r="82" spans="1:13" x14ac:dyDescent="0.25">
      <c r="A82" t="s">
        <v>166</v>
      </c>
      <c r="C82" s="3"/>
      <c r="D82" s="3"/>
      <c r="E82" s="3"/>
      <c r="F82" s="3"/>
      <c r="G82" s="3"/>
      <c r="H82" s="9">
        <v>379500</v>
      </c>
      <c r="I82" s="9">
        <v>0</v>
      </c>
      <c r="J82" s="9">
        <v>0</v>
      </c>
      <c r="K82" s="9">
        <v>0</v>
      </c>
      <c r="L82" s="9">
        <v>0</v>
      </c>
      <c r="M82" s="9">
        <f t="shared" ref="M82:M87" si="22">SUM(H82:J82)</f>
        <v>379500</v>
      </c>
    </row>
    <row r="83" spans="1:13" x14ac:dyDescent="0.25">
      <c r="A83" t="s">
        <v>167</v>
      </c>
      <c r="C83" s="3"/>
      <c r="D83" s="3"/>
      <c r="E83" s="3"/>
      <c r="F83" s="3"/>
      <c r="G83" s="3"/>
      <c r="H83" s="9">
        <v>300000</v>
      </c>
      <c r="I83" s="9">
        <v>0</v>
      </c>
      <c r="J83" s="9">
        <v>0</v>
      </c>
      <c r="K83" s="9">
        <v>0</v>
      </c>
      <c r="L83" s="9">
        <v>0</v>
      </c>
      <c r="M83" s="9">
        <f t="shared" si="22"/>
        <v>300000</v>
      </c>
    </row>
    <row r="84" spans="1:13" x14ac:dyDescent="0.25">
      <c r="A84" t="s">
        <v>168</v>
      </c>
      <c r="C84" s="3"/>
      <c r="D84" s="3"/>
      <c r="E84" s="3"/>
      <c r="F84" s="3"/>
      <c r="G84" s="3"/>
      <c r="H84" s="9">
        <v>65000</v>
      </c>
      <c r="I84" s="9">
        <v>0</v>
      </c>
      <c r="J84" s="9">
        <v>0</v>
      </c>
      <c r="K84" s="9">
        <v>0</v>
      </c>
      <c r="L84" s="9">
        <v>0</v>
      </c>
      <c r="M84" s="9">
        <f t="shared" si="22"/>
        <v>65000</v>
      </c>
    </row>
    <row r="85" spans="1:13" x14ac:dyDescent="0.25">
      <c r="A85" t="s">
        <v>169</v>
      </c>
      <c r="C85" s="3"/>
      <c r="D85" s="3"/>
      <c r="E85" s="3"/>
      <c r="F85" s="3"/>
      <c r="G85" s="3"/>
      <c r="H85" s="9">
        <v>92000</v>
      </c>
      <c r="I85" s="9">
        <v>0</v>
      </c>
      <c r="J85" s="9">
        <v>0</v>
      </c>
      <c r="K85" s="9">
        <v>0</v>
      </c>
      <c r="L85" s="9">
        <v>0</v>
      </c>
      <c r="M85" s="9">
        <f t="shared" si="22"/>
        <v>92000</v>
      </c>
    </row>
    <row r="86" spans="1:13" x14ac:dyDescent="0.25">
      <c r="A86" t="s">
        <v>170</v>
      </c>
      <c r="C86" s="3"/>
      <c r="D86" s="3"/>
      <c r="E86" s="3"/>
      <c r="F86" s="3"/>
      <c r="G86" s="3"/>
      <c r="H86" s="9">
        <v>75000</v>
      </c>
      <c r="I86" s="9">
        <v>0</v>
      </c>
      <c r="J86" s="9">
        <v>0</v>
      </c>
      <c r="K86" s="9">
        <v>0</v>
      </c>
      <c r="L86" s="9">
        <v>0</v>
      </c>
      <c r="M86" s="9">
        <f t="shared" si="22"/>
        <v>75000</v>
      </c>
    </row>
    <row r="87" spans="1:13" x14ac:dyDescent="0.25">
      <c r="A87" t="s">
        <v>172</v>
      </c>
      <c r="C87" s="3"/>
      <c r="D87" s="3"/>
      <c r="E87" s="3"/>
      <c r="F87" s="3"/>
      <c r="G87" s="3"/>
      <c r="H87" s="9">
        <v>60000</v>
      </c>
      <c r="I87" s="9">
        <v>0</v>
      </c>
      <c r="J87" s="9">
        <v>0</v>
      </c>
      <c r="K87" s="9">
        <v>0</v>
      </c>
      <c r="L87" s="9">
        <v>0</v>
      </c>
      <c r="M87" s="9">
        <f t="shared" si="22"/>
        <v>60000</v>
      </c>
    </row>
    <row r="88" spans="1:13" x14ac:dyDescent="0.25">
      <c r="A88" t="s">
        <v>171</v>
      </c>
      <c r="C88" s="3"/>
      <c r="D88" s="3"/>
      <c r="E88" s="3"/>
      <c r="F88" s="3"/>
      <c r="G88" s="3"/>
      <c r="H88" s="9">
        <v>10000</v>
      </c>
      <c r="I88" s="9">
        <v>0</v>
      </c>
      <c r="J88" s="9">
        <v>0</v>
      </c>
      <c r="K88" s="9">
        <v>0</v>
      </c>
      <c r="L88" s="9">
        <v>0</v>
      </c>
      <c r="M88" s="9">
        <v>10000</v>
      </c>
    </row>
    <row r="89" spans="1:13" ht="14.25" customHeight="1" x14ac:dyDescent="0.25">
      <c r="A89" t="s">
        <v>123</v>
      </c>
      <c r="C89" s="3"/>
      <c r="D89" s="3"/>
      <c r="E89" s="3"/>
      <c r="F89" s="3"/>
      <c r="G89" s="3"/>
      <c r="H89" s="9">
        <v>0</v>
      </c>
      <c r="I89" s="9">
        <v>900000</v>
      </c>
      <c r="J89" s="9">
        <v>0</v>
      </c>
      <c r="K89" s="9">
        <v>0</v>
      </c>
      <c r="L89" s="9">
        <v>0</v>
      </c>
      <c r="M89" s="9">
        <f>SUM(I89:L89)</f>
        <v>900000</v>
      </c>
    </row>
    <row r="90" spans="1:13" x14ac:dyDescent="0.25">
      <c r="A90" t="s">
        <v>131</v>
      </c>
      <c r="C90" s="3"/>
      <c r="D90" s="3"/>
      <c r="E90" s="3"/>
      <c r="F90" s="3"/>
      <c r="G90" s="3"/>
      <c r="H90" s="30">
        <v>0</v>
      </c>
      <c r="I90" s="9">
        <v>200000</v>
      </c>
      <c r="J90" s="9">
        <v>0</v>
      </c>
      <c r="K90" s="9">
        <v>0</v>
      </c>
      <c r="L90" s="9">
        <v>0</v>
      </c>
      <c r="M90" s="9">
        <f>SUM(I90:L90)</f>
        <v>200000</v>
      </c>
    </row>
    <row r="91" spans="1:13" x14ac:dyDescent="0.25">
      <c r="A91" t="s">
        <v>124</v>
      </c>
      <c r="C91" s="3"/>
      <c r="D91" s="3"/>
      <c r="E91" s="3"/>
      <c r="F91" s="3"/>
      <c r="G91" s="3"/>
      <c r="H91" s="9">
        <v>60000</v>
      </c>
      <c r="I91" s="9">
        <v>0</v>
      </c>
      <c r="J91" s="9">
        <v>0</v>
      </c>
      <c r="K91" s="9">
        <v>0</v>
      </c>
      <c r="L91" s="9">
        <v>0</v>
      </c>
      <c r="M91" s="9">
        <f>SUM(H91:L91)</f>
        <v>60000</v>
      </c>
    </row>
    <row r="92" spans="1:13" x14ac:dyDescent="0.25">
      <c r="A92" t="s">
        <v>125</v>
      </c>
      <c r="C92" s="3"/>
      <c r="D92" s="3"/>
      <c r="E92" s="3"/>
      <c r="F92" s="3"/>
      <c r="G92" s="3"/>
      <c r="H92" s="9">
        <v>0</v>
      </c>
      <c r="I92" s="9">
        <v>120000</v>
      </c>
      <c r="J92" s="9">
        <v>0</v>
      </c>
      <c r="K92" s="9">
        <v>0</v>
      </c>
      <c r="L92" s="9">
        <v>0</v>
      </c>
      <c r="M92" s="9">
        <f t="shared" ref="M92:M102" si="23">SUM(H92:L92)</f>
        <v>120000</v>
      </c>
    </row>
    <row r="93" spans="1:13" x14ac:dyDescent="0.25">
      <c r="A93" t="s">
        <v>173</v>
      </c>
      <c r="C93" s="3"/>
      <c r="D93" s="3"/>
      <c r="E93" s="3"/>
      <c r="F93" s="3"/>
      <c r="G93" s="3"/>
      <c r="H93" s="9">
        <v>660000</v>
      </c>
      <c r="I93" s="9">
        <v>0</v>
      </c>
      <c r="J93" s="9">
        <v>0</v>
      </c>
      <c r="K93" s="9">
        <v>0</v>
      </c>
      <c r="L93" s="9">
        <v>0</v>
      </c>
      <c r="M93" s="9">
        <f t="shared" si="23"/>
        <v>660000</v>
      </c>
    </row>
    <row r="94" spans="1:13" x14ac:dyDescent="0.25">
      <c r="A94" t="s">
        <v>174</v>
      </c>
      <c r="C94" s="3"/>
      <c r="D94" s="3"/>
      <c r="E94" s="3"/>
      <c r="F94" s="3"/>
      <c r="G94" s="3"/>
      <c r="H94" s="9">
        <v>200000</v>
      </c>
      <c r="I94" s="9">
        <v>0</v>
      </c>
      <c r="J94" s="9">
        <v>0</v>
      </c>
      <c r="K94" s="9">
        <v>0</v>
      </c>
      <c r="L94" s="9">
        <v>0</v>
      </c>
      <c r="M94" s="9">
        <v>200000</v>
      </c>
    </row>
    <row r="95" spans="1:13" x14ac:dyDescent="0.25">
      <c r="A95" t="s">
        <v>175</v>
      </c>
      <c r="C95" s="3"/>
      <c r="D95" s="3"/>
      <c r="E95" s="3"/>
      <c r="F95" s="3"/>
      <c r="G95" s="3"/>
      <c r="H95" s="9">
        <v>200000</v>
      </c>
      <c r="I95" s="9">
        <v>0</v>
      </c>
      <c r="J95" s="9">
        <v>0</v>
      </c>
      <c r="K95" s="9">
        <v>0</v>
      </c>
      <c r="L95" s="9">
        <v>0</v>
      </c>
      <c r="M95" s="9">
        <v>200000</v>
      </c>
    </row>
    <row r="96" spans="1:13" x14ac:dyDescent="0.25">
      <c r="A96" s="3" t="s">
        <v>155</v>
      </c>
      <c r="B96" s="9"/>
      <c r="C96" s="9"/>
      <c r="D96" s="9"/>
      <c r="E96" s="9"/>
      <c r="H96" s="9">
        <v>0</v>
      </c>
      <c r="I96" s="9">
        <v>32000</v>
      </c>
      <c r="J96" s="9">
        <v>0</v>
      </c>
      <c r="K96" s="9">
        <v>0</v>
      </c>
      <c r="L96" s="9">
        <v>0</v>
      </c>
      <c r="M96" s="9">
        <f>SUM(H96:L96)</f>
        <v>32000</v>
      </c>
    </row>
    <row r="97" spans="1:15" x14ac:dyDescent="0.25">
      <c r="A97" t="s">
        <v>189</v>
      </c>
      <c r="C97" s="3"/>
      <c r="D97" s="3"/>
      <c r="E97" s="3"/>
      <c r="F97" s="3"/>
      <c r="G97" s="3"/>
      <c r="H97" s="9">
        <v>1424875</v>
      </c>
      <c r="I97" s="9">
        <v>0</v>
      </c>
      <c r="J97" s="9">
        <v>0</v>
      </c>
      <c r="K97" s="9">
        <v>0</v>
      </c>
      <c r="L97" s="9">
        <v>0</v>
      </c>
      <c r="M97" s="9">
        <f t="shared" si="23"/>
        <v>1424875</v>
      </c>
    </row>
    <row r="98" spans="1:15" x14ac:dyDescent="0.25">
      <c r="A98" t="s">
        <v>190</v>
      </c>
      <c r="C98" s="3"/>
      <c r="D98" s="3"/>
      <c r="E98" s="3"/>
      <c r="F98" s="3"/>
      <c r="G98" s="3"/>
      <c r="H98" s="9">
        <v>2278503</v>
      </c>
      <c r="I98" s="9">
        <v>0</v>
      </c>
      <c r="J98" s="9">
        <v>0</v>
      </c>
      <c r="K98" s="9">
        <v>0</v>
      </c>
      <c r="L98" s="9">
        <v>0</v>
      </c>
      <c r="M98" s="9">
        <f t="shared" si="23"/>
        <v>2278503</v>
      </c>
    </row>
    <row r="99" spans="1:15" x14ac:dyDescent="0.25">
      <c r="A99" t="s">
        <v>191</v>
      </c>
      <c r="C99" s="3"/>
      <c r="D99" s="3"/>
      <c r="E99" s="3"/>
      <c r="F99" s="3"/>
      <c r="G99" s="3"/>
      <c r="H99" s="9">
        <v>1102160</v>
      </c>
      <c r="I99" s="9">
        <v>0</v>
      </c>
      <c r="J99" s="9">
        <v>0</v>
      </c>
      <c r="K99" s="9">
        <v>0</v>
      </c>
      <c r="L99" s="9">
        <v>0</v>
      </c>
      <c r="M99" s="9">
        <f t="shared" si="23"/>
        <v>1102160</v>
      </c>
    </row>
    <row r="100" spans="1:15" x14ac:dyDescent="0.25">
      <c r="A100" t="s">
        <v>192</v>
      </c>
      <c r="C100" s="3"/>
      <c r="D100" s="3"/>
      <c r="E100" s="3"/>
      <c r="F100" s="3"/>
      <c r="G100" s="3"/>
      <c r="H100" s="9">
        <v>295470</v>
      </c>
      <c r="I100" s="9">
        <v>0</v>
      </c>
      <c r="J100" s="9">
        <v>0</v>
      </c>
      <c r="K100" s="9">
        <v>0</v>
      </c>
      <c r="L100" s="9">
        <v>0</v>
      </c>
      <c r="M100" s="9">
        <f t="shared" si="23"/>
        <v>295470</v>
      </c>
    </row>
    <row r="101" spans="1:15" x14ac:dyDescent="0.25">
      <c r="A101" s="3" t="s">
        <v>193</v>
      </c>
      <c r="C101" s="3"/>
      <c r="D101" s="3"/>
      <c r="E101" s="3"/>
      <c r="F101" s="3"/>
      <c r="G101" s="3"/>
      <c r="H101" s="9">
        <v>1048978</v>
      </c>
      <c r="I101" s="9">
        <v>0</v>
      </c>
      <c r="J101" s="9">
        <v>0</v>
      </c>
      <c r="K101" s="9">
        <v>0</v>
      </c>
      <c r="L101" s="9">
        <v>0</v>
      </c>
      <c r="M101" s="9">
        <f t="shared" si="23"/>
        <v>1048978</v>
      </c>
    </row>
    <row r="102" spans="1:15" x14ac:dyDescent="0.25">
      <c r="A102" s="3" t="s">
        <v>194</v>
      </c>
      <c r="C102" s="3"/>
      <c r="D102" s="3"/>
      <c r="E102" s="3"/>
      <c r="F102" s="3"/>
      <c r="G102" s="3"/>
      <c r="H102" s="9">
        <v>198750</v>
      </c>
      <c r="I102" s="9">
        <v>0</v>
      </c>
      <c r="J102" s="9">
        <v>0</v>
      </c>
      <c r="K102" s="9">
        <v>0</v>
      </c>
      <c r="L102" s="9">
        <v>0</v>
      </c>
      <c r="M102" s="9">
        <f t="shared" si="23"/>
        <v>198750</v>
      </c>
    </row>
    <row r="103" spans="1:15" x14ac:dyDescent="0.25">
      <c r="A103" s="3" t="s">
        <v>94</v>
      </c>
      <c r="C103" s="3"/>
      <c r="D103" s="3"/>
      <c r="E103" s="3"/>
      <c r="F103" s="3"/>
      <c r="G103" s="3"/>
      <c r="H103" s="30">
        <v>0</v>
      </c>
      <c r="I103" s="9">
        <v>40000</v>
      </c>
      <c r="J103" s="9">
        <v>0</v>
      </c>
      <c r="K103" s="9">
        <v>0</v>
      </c>
      <c r="L103" s="9">
        <v>0</v>
      </c>
      <c r="M103" s="29">
        <f>SUM(H103:L103)</f>
        <v>40000</v>
      </c>
    </row>
    <row r="104" spans="1:15" x14ac:dyDescent="0.25">
      <c r="A104" s="3" t="s">
        <v>145</v>
      </c>
      <c r="B104" s="9"/>
      <c r="C104" s="9"/>
      <c r="D104" s="9"/>
      <c r="E104" s="9"/>
      <c r="F104" s="3"/>
      <c r="G104" s="3"/>
      <c r="H104" s="9">
        <v>468060</v>
      </c>
      <c r="I104" s="9">
        <v>0</v>
      </c>
      <c r="J104" s="9">
        <v>0</v>
      </c>
      <c r="K104" s="9">
        <v>0</v>
      </c>
      <c r="L104" s="9">
        <v>0</v>
      </c>
      <c r="M104" s="9">
        <f>SUM(H104:L104)</f>
        <v>468060</v>
      </c>
    </row>
    <row r="105" spans="1:15" x14ac:dyDescent="0.25">
      <c r="C105" s="3"/>
      <c r="D105" s="3"/>
      <c r="E105" s="3"/>
      <c r="F105" s="3"/>
      <c r="G105" s="3"/>
    </row>
    <row r="106" spans="1:15" x14ac:dyDescent="0.25">
      <c r="A106" s="18" t="s">
        <v>19</v>
      </c>
      <c r="B106" s="18"/>
      <c r="C106" s="18"/>
      <c r="D106" s="18"/>
      <c r="E106" s="18"/>
      <c r="F106" s="18"/>
      <c r="G106" s="18"/>
      <c r="H106" s="19">
        <f>SUM(H71:H105)</f>
        <v>10477728</v>
      </c>
      <c r="I106" s="19">
        <f>SUM(I71:I105)</f>
        <v>1292000</v>
      </c>
      <c r="J106" s="19">
        <f>SUM(J71:J105)</f>
        <v>0</v>
      </c>
      <c r="K106" s="19">
        <f>SUM(K71:K105)</f>
        <v>0</v>
      </c>
      <c r="L106" s="19">
        <f>SUM(L71:L105)</f>
        <v>0</v>
      </c>
      <c r="M106" s="19">
        <f>SUM(H106:L106)</f>
        <v>11769728</v>
      </c>
      <c r="O106" s="30"/>
    </row>
    <row r="107" spans="1:15" x14ac:dyDescent="0.25">
      <c r="C107" s="3"/>
      <c r="D107" s="3"/>
      <c r="E107" s="3"/>
      <c r="F107" s="3"/>
      <c r="G107" s="3"/>
    </row>
    <row r="108" spans="1:15" x14ac:dyDescent="0.25">
      <c r="A108" s="2" t="s">
        <v>27</v>
      </c>
      <c r="B108" s="5"/>
      <c r="C108" s="5"/>
      <c r="D108" s="5"/>
      <c r="E108" s="5"/>
      <c r="F108" s="5"/>
      <c r="G108" s="5"/>
      <c r="H108" s="6" t="s">
        <v>0</v>
      </c>
      <c r="I108" s="6" t="s">
        <v>1</v>
      </c>
      <c r="J108" s="6" t="s">
        <v>2</v>
      </c>
      <c r="K108" s="6" t="s">
        <v>36</v>
      </c>
      <c r="L108" s="6" t="s">
        <v>37</v>
      </c>
      <c r="M108" s="6" t="s">
        <v>3</v>
      </c>
    </row>
    <row r="109" spans="1:15" x14ac:dyDescent="0.25">
      <c r="A109" s="3" t="s">
        <v>129</v>
      </c>
      <c r="B109" s="4" t="s">
        <v>11</v>
      </c>
      <c r="C109" s="4" t="s">
        <v>12</v>
      </c>
      <c r="D109" s="4" t="s">
        <v>13</v>
      </c>
      <c r="E109" s="4" t="s">
        <v>14</v>
      </c>
      <c r="F109" s="11"/>
      <c r="G109" s="11"/>
      <c r="H109" s="9"/>
      <c r="I109" s="9"/>
      <c r="J109" s="9"/>
      <c r="K109" s="9"/>
      <c r="L109" s="9"/>
      <c r="M109" s="9"/>
    </row>
    <row r="110" spans="1:15" x14ac:dyDescent="0.25">
      <c r="A110" s="11" t="s">
        <v>15</v>
      </c>
      <c r="B110" s="9">
        <v>500</v>
      </c>
      <c r="C110" s="4">
        <v>1</v>
      </c>
      <c r="D110" s="4">
        <v>1</v>
      </c>
      <c r="E110" s="4">
        <v>1</v>
      </c>
      <c r="F110" s="11"/>
      <c r="G110" s="11"/>
      <c r="H110" s="9">
        <f>ROUND($B110*$C110*$D110*$E110,0)</f>
        <v>500</v>
      </c>
      <c r="I110" s="9">
        <v>0</v>
      </c>
      <c r="J110" s="9">
        <v>0</v>
      </c>
      <c r="K110" s="9">
        <v>0</v>
      </c>
      <c r="L110" s="9">
        <v>0</v>
      </c>
      <c r="M110" s="9">
        <f>SUM(H110:L110)</f>
        <v>500</v>
      </c>
    </row>
    <row r="111" spans="1:15" x14ac:dyDescent="0.25">
      <c r="A111" s="11" t="s">
        <v>16</v>
      </c>
      <c r="B111" s="9">
        <v>200</v>
      </c>
      <c r="C111" s="4">
        <v>4</v>
      </c>
      <c r="D111" s="4">
        <v>1</v>
      </c>
      <c r="E111" s="4">
        <v>1</v>
      </c>
      <c r="F111" s="11"/>
      <c r="G111" s="11"/>
      <c r="H111" s="9">
        <f>ROUND($B111*$C111*$D111*$E111,0)</f>
        <v>800</v>
      </c>
      <c r="I111" s="9">
        <v>0</v>
      </c>
      <c r="J111" s="9">
        <v>0</v>
      </c>
      <c r="K111" s="9">
        <v>0</v>
      </c>
      <c r="L111" s="9">
        <v>0</v>
      </c>
      <c r="M111" s="9">
        <f>SUM(H111:L111)</f>
        <v>800</v>
      </c>
    </row>
    <row r="112" spans="1:15" x14ac:dyDescent="0.25">
      <c r="A112" s="11" t="s">
        <v>17</v>
      </c>
      <c r="B112" s="9">
        <v>59</v>
      </c>
      <c r="C112" s="4">
        <v>4</v>
      </c>
      <c r="D112" s="4">
        <v>1</v>
      </c>
      <c r="E112" s="4">
        <v>1</v>
      </c>
      <c r="F112" s="11"/>
      <c r="G112" s="11"/>
      <c r="H112" s="9">
        <f>ROUND($B112*$C112*$D112*$E112,0)</f>
        <v>236</v>
      </c>
      <c r="I112" s="9">
        <v>0</v>
      </c>
      <c r="J112" s="9">
        <v>0</v>
      </c>
      <c r="K112" s="9">
        <v>0</v>
      </c>
      <c r="L112" s="9">
        <v>0</v>
      </c>
      <c r="M112" s="9">
        <f>SUM(H112:L112)</f>
        <v>236</v>
      </c>
    </row>
    <row r="113" spans="1:13" x14ac:dyDescent="0.25">
      <c r="A113" s="11" t="s">
        <v>62</v>
      </c>
      <c r="B113" s="21">
        <v>0.67</v>
      </c>
      <c r="C113" s="4">
        <v>30</v>
      </c>
      <c r="D113" s="4">
        <v>1</v>
      </c>
      <c r="E113" s="4">
        <v>1</v>
      </c>
      <c r="F113" s="11"/>
      <c r="G113" s="11"/>
      <c r="H113" s="9">
        <f>ROUND($B113*$C113*$D113*$E113,0)</f>
        <v>20</v>
      </c>
      <c r="I113" s="9">
        <v>0</v>
      </c>
      <c r="J113" s="9">
        <v>0</v>
      </c>
      <c r="K113" s="9">
        <v>0</v>
      </c>
      <c r="L113" s="9">
        <v>0</v>
      </c>
      <c r="M113" s="9">
        <f>SUM(H113:L113)</f>
        <v>20</v>
      </c>
    </row>
    <row r="114" spans="1:13" x14ac:dyDescent="0.25">
      <c r="A114" s="11"/>
      <c r="B114" s="21"/>
      <c r="F114" s="11"/>
      <c r="G114" s="11"/>
      <c r="H114" s="9"/>
      <c r="I114" s="9"/>
      <c r="J114" s="9"/>
      <c r="K114" s="9"/>
      <c r="L114" s="9"/>
      <c r="M114" s="9"/>
    </row>
    <row r="115" spans="1:13" x14ac:dyDescent="0.25">
      <c r="A115" s="3" t="s">
        <v>128</v>
      </c>
      <c r="B115" s="4" t="s">
        <v>11</v>
      </c>
      <c r="C115" s="4" t="s">
        <v>12</v>
      </c>
      <c r="D115" s="4" t="s">
        <v>13</v>
      </c>
      <c r="E115" s="4" t="s">
        <v>14</v>
      </c>
      <c r="F115" s="11"/>
      <c r="G115" s="11"/>
      <c r="H115" s="9"/>
      <c r="I115" s="9"/>
      <c r="J115" s="9"/>
      <c r="K115" s="9"/>
      <c r="L115" s="9"/>
      <c r="M115" s="9"/>
    </row>
    <row r="116" spans="1:13" x14ac:dyDescent="0.25">
      <c r="A116" s="11" t="s">
        <v>16</v>
      </c>
      <c r="B116" s="9">
        <v>200</v>
      </c>
      <c r="C116" s="4">
        <v>4</v>
      </c>
      <c r="D116" s="4">
        <v>2</v>
      </c>
      <c r="E116" s="4">
        <v>5</v>
      </c>
      <c r="F116" s="11"/>
      <c r="G116" s="11"/>
      <c r="H116" s="9">
        <f>ROUND($B116*$C116*$D116*$E116,0)</f>
        <v>8000</v>
      </c>
      <c r="I116" s="9">
        <f t="shared" ref="I116:L117" si="24">ROUND($B116*$C116*$D116*$E116,0)</f>
        <v>8000</v>
      </c>
      <c r="J116" s="9">
        <f t="shared" si="24"/>
        <v>8000</v>
      </c>
      <c r="K116" s="9">
        <f t="shared" si="24"/>
        <v>8000</v>
      </c>
      <c r="L116" s="9">
        <f t="shared" si="24"/>
        <v>8000</v>
      </c>
      <c r="M116" s="9">
        <f>SUM(H116:L116)</f>
        <v>40000</v>
      </c>
    </row>
    <row r="117" spans="1:13" x14ac:dyDescent="0.25">
      <c r="A117" s="11" t="s">
        <v>17</v>
      </c>
      <c r="B117" s="9">
        <v>59</v>
      </c>
      <c r="C117" s="4">
        <v>4</v>
      </c>
      <c r="D117" s="4">
        <v>2</v>
      </c>
      <c r="E117" s="4">
        <v>5</v>
      </c>
      <c r="F117" s="11"/>
      <c r="G117" s="11"/>
      <c r="H117" s="9">
        <f>ROUND($B117*$C117*$D117*$E117,0)</f>
        <v>2360</v>
      </c>
      <c r="I117" s="9">
        <f t="shared" si="24"/>
        <v>2360</v>
      </c>
      <c r="J117" s="9">
        <f t="shared" si="24"/>
        <v>2360</v>
      </c>
      <c r="K117" s="9">
        <f t="shared" si="24"/>
        <v>2360</v>
      </c>
      <c r="L117" s="9">
        <f t="shared" si="24"/>
        <v>2360</v>
      </c>
      <c r="M117" s="9">
        <f>SUM(H117:L117)</f>
        <v>11800</v>
      </c>
    </row>
    <row r="118" spans="1:13" x14ac:dyDescent="0.25">
      <c r="A118" s="11"/>
      <c r="B118" s="9"/>
      <c r="F118" s="11"/>
      <c r="G118" s="11"/>
      <c r="H118" s="9"/>
      <c r="I118" s="9"/>
      <c r="J118" s="9"/>
      <c r="K118" s="9"/>
      <c r="L118" s="9"/>
      <c r="M118" s="9"/>
    </row>
    <row r="119" spans="1:13" x14ac:dyDescent="0.25">
      <c r="A119" s="22" t="s">
        <v>212</v>
      </c>
      <c r="B119" s="4" t="s">
        <v>11</v>
      </c>
      <c r="C119" s="4" t="s">
        <v>12</v>
      </c>
      <c r="D119" s="4" t="s">
        <v>13</v>
      </c>
      <c r="E119" s="4" t="s">
        <v>14</v>
      </c>
      <c r="F119" s="11"/>
      <c r="G119" s="11"/>
      <c r="H119" s="9"/>
      <c r="I119" s="9"/>
      <c r="J119" s="9"/>
      <c r="M119" s="9"/>
    </row>
    <row r="120" spans="1:13" x14ac:dyDescent="0.25">
      <c r="A120" s="11" t="s">
        <v>16</v>
      </c>
      <c r="B120" s="9">
        <v>200</v>
      </c>
      <c r="C120" s="4">
        <v>4</v>
      </c>
      <c r="D120" s="4">
        <v>2</v>
      </c>
      <c r="E120" s="4">
        <v>2</v>
      </c>
      <c r="F120" s="11"/>
      <c r="G120" s="11"/>
      <c r="H120" s="9">
        <f>ROUND($B120*$C120*$D120*$E120,0)</f>
        <v>3200</v>
      </c>
      <c r="I120" s="9">
        <v>0</v>
      </c>
      <c r="J120" s="9">
        <v>0</v>
      </c>
      <c r="K120" s="9">
        <v>0</v>
      </c>
      <c r="L120" s="9">
        <v>0</v>
      </c>
      <c r="M120" s="9">
        <f>SUM(H120:L120)</f>
        <v>3200</v>
      </c>
    </row>
    <row r="121" spans="1:13" x14ac:dyDescent="0.25">
      <c r="A121" s="11" t="s">
        <v>17</v>
      </c>
      <c r="B121" s="9">
        <v>59</v>
      </c>
      <c r="C121" s="4">
        <v>4</v>
      </c>
      <c r="D121" s="4">
        <v>2</v>
      </c>
      <c r="E121" s="4">
        <v>2</v>
      </c>
      <c r="F121" s="11"/>
      <c r="G121" s="11"/>
      <c r="H121" s="9">
        <f>ROUND($B121*$C121*$D121*$E121,0)</f>
        <v>944</v>
      </c>
      <c r="I121" s="9">
        <v>0</v>
      </c>
      <c r="J121" s="9">
        <v>0</v>
      </c>
      <c r="K121" s="9">
        <v>0</v>
      </c>
      <c r="L121" s="9">
        <v>0</v>
      </c>
      <c r="M121" s="9">
        <f>SUM(H121:L121)</f>
        <v>944</v>
      </c>
    </row>
    <row r="122" spans="1:13" x14ac:dyDescent="0.25">
      <c r="A122" s="11"/>
      <c r="B122" s="9"/>
      <c r="F122" s="11"/>
      <c r="G122" s="11"/>
      <c r="H122" s="9"/>
      <c r="I122" s="9"/>
      <c r="J122" s="9"/>
      <c r="K122" s="9"/>
      <c r="L122" s="9"/>
      <c r="M122" s="9"/>
    </row>
    <row r="123" spans="1:13" x14ac:dyDescent="0.25">
      <c r="A123" s="22" t="s">
        <v>213</v>
      </c>
      <c r="B123" s="4" t="s">
        <v>11</v>
      </c>
      <c r="C123" s="4" t="s">
        <v>12</v>
      </c>
      <c r="D123" s="4" t="s">
        <v>13</v>
      </c>
      <c r="E123" s="4" t="s">
        <v>14</v>
      </c>
      <c r="F123" s="11"/>
      <c r="G123" s="11"/>
      <c r="H123" s="9"/>
      <c r="I123" s="9"/>
      <c r="J123" s="9"/>
      <c r="K123" s="9"/>
      <c r="L123" s="9"/>
      <c r="M123" s="9"/>
    </row>
    <row r="124" spans="1:13" x14ac:dyDescent="0.25">
      <c r="A124" s="11" t="s">
        <v>16</v>
      </c>
      <c r="B124" s="9">
        <v>200</v>
      </c>
      <c r="C124" s="4">
        <v>2</v>
      </c>
      <c r="D124" s="4">
        <v>1</v>
      </c>
      <c r="E124" s="4">
        <v>8</v>
      </c>
      <c r="F124" s="11"/>
      <c r="G124" s="11"/>
      <c r="H124" s="9">
        <v>0</v>
      </c>
      <c r="I124" s="9">
        <f t="shared" ref="I124:L125" si="25">ROUND($B124*$C124*$D124*$E124,0)</f>
        <v>3200</v>
      </c>
      <c r="J124" s="9">
        <f t="shared" si="25"/>
        <v>3200</v>
      </c>
      <c r="K124" s="9">
        <f t="shared" si="25"/>
        <v>3200</v>
      </c>
      <c r="L124" s="9">
        <f t="shared" si="25"/>
        <v>3200</v>
      </c>
      <c r="M124" s="9">
        <f>SUM(H124:L124)</f>
        <v>12800</v>
      </c>
    </row>
    <row r="125" spans="1:13" x14ac:dyDescent="0.25">
      <c r="A125" s="11" t="s">
        <v>17</v>
      </c>
      <c r="B125" s="9">
        <v>59</v>
      </c>
      <c r="C125" s="4">
        <v>2</v>
      </c>
      <c r="D125" s="4">
        <v>1</v>
      </c>
      <c r="E125" s="4">
        <v>8</v>
      </c>
      <c r="F125" s="11"/>
      <c r="G125" s="11"/>
      <c r="H125" s="9">
        <v>0</v>
      </c>
      <c r="I125" s="9">
        <f t="shared" si="25"/>
        <v>944</v>
      </c>
      <c r="J125" s="9">
        <f t="shared" si="25"/>
        <v>944</v>
      </c>
      <c r="K125" s="9">
        <f t="shared" si="25"/>
        <v>944</v>
      </c>
      <c r="L125" s="9">
        <f t="shared" si="25"/>
        <v>944</v>
      </c>
      <c r="M125" s="9">
        <f>SUM(H125:L125)</f>
        <v>3776</v>
      </c>
    </row>
    <row r="126" spans="1:13" x14ac:dyDescent="0.25">
      <c r="A126" s="11"/>
      <c r="B126" s="9"/>
      <c r="F126" s="11"/>
      <c r="G126" s="11"/>
      <c r="H126" s="9"/>
      <c r="I126" s="9"/>
      <c r="J126" s="9"/>
      <c r="K126" s="9"/>
      <c r="L126" s="9"/>
      <c r="M126" s="9"/>
    </row>
    <row r="127" spans="1:13" x14ac:dyDescent="0.25">
      <c r="A127" s="11" t="s">
        <v>135</v>
      </c>
      <c r="B127" s="9" t="s">
        <v>11</v>
      </c>
      <c r="C127" s="4" t="s">
        <v>12</v>
      </c>
      <c r="D127" s="4" t="s">
        <v>13</v>
      </c>
      <c r="E127" s="4" t="s">
        <v>14</v>
      </c>
      <c r="F127" s="11"/>
      <c r="G127" s="11"/>
      <c r="H127" s="9"/>
      <c r="I127" s="9"/>
      <c r="J127" s="9"/>
      <c r="K127" s="9"/>
      <c r="L127" s="9"/>
      <c r="M127" s="9"/>
    </row>
    <row r="128" spans="1:13" x14ac:dyDescent="0.25">
      <c r="A128" s="11" t="s">
        <v>16</v>
      </c>
      <c r="B128" s="9">
        <v>200</v>
      </c>
      <c r="C128" s="4">
        <v>3</v>
      </c>
      <c r="D128" s="4">
        <v>3</v>
      </c>
      <c r="E128" s="4">
        <v>12</v>
      </c>
      <c r="F128" s="11"/>
      <c r="G128" s="11"/>
      <c r="H128" s="9">
        <f>ROUND($B128*$C128*$D128*$E128,0)</f>
        <v>21600</v>
      </c>
      <c r="I128" s="9">
        <f t="shared" ref="H128:L129" si="26">ROUND($B128*$C128*$D128*$E128,0)</f>
        <v>21600</v>
      </c>
      <c r="J128" s="9">
        <f t="shared" si="26"/>
        <v>21600</v>
      </c>
      <c r="K128" s="9">
        <f t="shared" si="26"/>
        <v>21600</v>
      </c>
      <c r="L128" s="9">
        <f t="shared" si="26"/>
        <v>21600</v>
      </c>
      <c r="M128" s="9">
        <f t="shared" ref="M128:M129" si="27">SUM(H128:L128)</f>
        <v>108000</v>
      </c>
    </row>
    <row r="129" spans="1:15" x14ac:dyDescent="0.25">
      <c r="A129" s="11" t="s">
        <v>17</v>
      </c>
      <c r="B129" s="9">
        <v>59</v>
      </c>
      <c r="C129" s="4">
        <v>3</v>
      </c>
      <c r="D129" s="4">
        <v>3</v>
      </c>
      <c r="E129" s="4">
        <v>12</v>
      </c>
      <c r="F129" s="11"/>
      <c r="G129" s="11"/>
      <c r="H129" s="9">
        <f t="shared" si="26"/>
        <v>6372</v>
      </c>
      <c r="I129" s="9">
        <f t="shared" si="26"/>
        <v>6372</v>
      </c>
      <c r="J129" s="9">
        <f t="shared" si="26"/>
        <v>6372</v>
      </c>
      <c r="K129" s="9">
        <f t="shared" si="26"/>
        <v>6372</v>
      </c>
      <c r="L129" s="9">
        <f t="shared" si="26"/>
        <v>6372</v>
      </c>
      <c r="M129" s="9">
        <f t="shared" si="27"/>
        <v>31860</v>
      </c>
    </row>
    <row r="130" spans="1:15" x14ac:dyDescent="0.25">
      <c r="A130" s="11"/>
      <c r="B130" s="9"/>
      <c r="F130" s="11"/>
      <c r="G130" s="11"/>
      <c r="H130" s="9"/>
      <c r="I130" s="9"/>
      <c r="J130" s="9"/>
      <c r="K130" s="9"/>
      <c r="L130" s="9"/>
      <c r="M130" s="9"/>
    </row>
    <row r="131" spans="1:15" x14ac:dyDescent="0.25">
      <c r="A131" s="11" t="s">
        <v>130</v>
      </c>
      <c r="B131" s="9"/>
      <c r="F131" s="11"/>
      <c r="G131" s="11"/>
      <c r="H131" s="9">
        <v>1000</v>
      </c>
      <c r="I131" s="9">
        <f>ROUND($B131*$C131*$D131*$E131,0)</f>
        <v>0</v>
      </c>
      <c r="J131" s="9">
        <f>ROUND($B131*$C131*$D131*$E131,0)</f>
        <v>0</v>
      </c>
      <c r="K131" s="9">
        <f>ROUND($B131*$C131*$D131*$E131,0)</f>
        <v>0</v>
      </c>
      <c r="L131" s="9">
        <f>ROUND($B131*$C131*$D131*$E131,0)</f>
        <v>0</v>
      </c>
      <c r="M131" s="9">
        <f>SUM(H131:L131)</f>
        <v>1000</v>
      </c>
    </row>
    <row r="132" spans="1:15" x14ac:dyDescent="0.25">
      <c r="A132" s="11" t="s">
        <v>126</v>
      </c>
      <c r="B132" s="9"/>
      <c r="F132" s="11"/>
      <c r="G132" s="11"/>
      <c r="H132" s="9">
        <f>ROUND($B132*$C132*$D132*$E132,0)</f>
        <v>0</v>
      </c>
      <c r="I132" s="9">
        <v>500</v>
      </c>
      <c r="J132" s="9">
        <v>500</v>
      </c>
      <c r="K132" s="9">
        <v>500</v>
      </c>
      <c r="L132" s="9">
        <v>500</v>
      </c>
      <c r="M132" s="9">
        <f>SUM(H132:L132)</f>
        <v>2000</v>
      </c>
    </row>
    <row r="133" spans="1:15" x14ac:dyDescent="0.25">
      <c r="A133" s="11" t="s">
        <v>127</v>
      </c>
      <c r="B133" s="9"/>
      <c r="F133" s="11"/>
      <c r="G133" s="11"/>
      <c r="H133" s="9">
        <f>ROUND($B133*$C133*$D133*$E133,0)</f>
        <v>0</v>
      </c>
      <c r="I133" s="9">
        <v>500</v>
      </c>
      <c r="J133" s="9">
        <v>500</v>
      </c>
      <c r="K133" s="9">
        <v>500</v>
      </c>
      <c r="L133" s="9">
        <v>500</v>
      </c>
      <c r="M133" s="9">
        <f>SUM(H133:L133)</f>
        <v>2000</v>
      </c>
    </row>
    <row r="134" spans="1:15" x14ac:dyDescent="0.25">
      <c r="C134" s="3"/>
      <c r="D134" s="3"/>
      <c r="E134" s="3"/>
      <c r="F134" s="11"/>
      <c r="G134" s="11"/>
    </row>
    <row r="135" spans="1:15" x14ac:dyDescent="0.25">
      <c r="A135" s="18" t="s">
        <v>18</v>
      </c>
      <c r="B135" s="18"/>
      <c r="C135" s="18"/>
      <c r="D135" s="18"/>
      <c r="E135" s="18"/>
      <c r="F135" s="18"/>
      <c r="G135" s="18"/>
      <c r="H135" s="19">
        <f>SUM(H110:H133)</f>
        <v>45032</v>
      </c>
      <c r="I135" s="19">
        <f>SUM(I110:I133)</f>
        <v>43476</v>
      </c>
      <c r="J135" s="19">
        <f>SUM(J110:J133)</f>
        <v>43476</v>
      </c>
      <c r="K135" s="19">
        <f>SUM(K110:K133)</f>
        <v>43476</v>
      </c>
      <c r="L135" s="19">
        <f>SUM(L110:L133)</f>
        <v>43476</v>
      </c>
      <c r="M135" s="19">
        <f>SUM(H135:L135)</f>
        <v>218936</v>
      </c>
      <c r="O135" s="30"/>
    </row>
    <row r="136" spans="1:15" x14ac:dyDescent="0.25">
      <c r="C136" s="3"/>
      <c r="D136" s="3"/>
      <c r="E136" s="3"/>
      <c r="F136" s="3"/>
      <c r="G136" s="3"/>
    </row>
    <row r="137" spans="1:15" x14ac:dyDescent="0.25">
      <c r="A137" s="2" t="s">
        <v>29</v>
      </c>
      <c r="B137" s="5"/>
      <c r="C137" s="5"/>
      <c r="D137" s="5"/>
      <c r="E137" s="5"/>
      <c r="F137" s="5"/>
      <c r="G137" s="5"/>
      <c r="H137" s="6" t="s">
        <v>0</v>
      </c>
      <c r="I137" s="6" t="s">
        <v>1</v>
      </c>
      <c r="J137" s="6" t="s">
        <v>2</v>
      </c>
      <c r="K137" s="6" t="s">
        <v>36</v>
      </c>
      <c r="L137" s="6" t="s">
        <v>37</v>
      </c>
      <c r="M137" s="6" t="s">
        <v>3</v>
      </c>
    </row>
    <row r="138" spans="1:15" x14ac:dyDescent="0.25">
      <c r="C138" s="3"/>
      <c r="D138" s="3"/>
      <c r="E138" s="3"/>
      <c r="F138" s="3"/>
      <c r="G138" s="3"/>
    </row>
    <row r="139" spans="1:15" x14ac:dyDescent="0.25">
      <c r="A139" s="18" t="s">
        <v>30</v>
      </c>
      <c r="B139" s="18"/>
      <c r="C139" s="18"/>
      <c r="D139" s="18"/>
      <c r="E139" s="18"/>
      <c r="F139" s="18"/>
      <c r="G139" s="18"/>
      <c r="H139" s="19">
        <f>SUM(H138:H138)</f>
        <v>0</v>
      </c>
      <c r="I139" s="19">
        <f>SUM(I138:I138)</f>
        <v>0</v>
      </c>
      <c r="J139" s="19">
        <f>SUM(J138:J138)</f>
        <v>0</v>
      </c>
      <c r="K139" s="19">
        <f>SUM(K138:K138)</f>
        <v>0</v>
      </c>
      <c r="L139" s="19">
        <f>SUM(L138:L138)</f>
        <v>0</v>
      </c>
      <c r="M139" s="19">
        <f>SUM(H139:L139)</f>
        <v>0</v>
      </c>
      <c r="O139" s="30"/>
    </row>
    <row r="140" spans="1:15" x14ac:dyDescent="0.25">
      <c r="C140" s="3"/>
      <c r="D140" s="3"/>
      <c r="E140" s="3"/>
      <c r="F140" s="3"/>
      <c r="G140" s="3"/>
    </row>
    <row r="141" spans="1:15" x14ac:dyDescent="0.25">
      <c r="A141" s="2" t="s">
        <v>32</v>
      </c>
      <c r="B141" s="5"/>
      <c r="C141" s="5"/>
      <c r="D141" s="5"/>
      <c r="E141" s="5"/>
      <c r="F141" s="5"/>
      <c r="G141" s="5"/>
      <c r="H141" s="6" t="s">
        <v>0</v>
      </c>
      <c r="I141" s="6" t="s">
        <v>1</v>
      </c>
      <c r="J141" s="6" t="s">
        <v>2</v>
      </c>
      <c r="K141" s="6" t="s">
        <v>36</v>
      </c>
      <c r="L141" s="6" t="s">
        <v>37</v>
      </c>
      <c r="M141" s="6" t="s">
        <v>3</v>
      </c>
    </row>
    <row r="142" spans="1:15" customFormat="1" x14ac:dyDescent="0.25">
      <c r="A142" t="s">
        <v>176</v>
      </c>
      <c r="B142" s="3"/>
      <c r="C142" s="3"/>
      <c r="D142" s="3"/>
      <c r="E142" s="3"/>
      <c r="F142" s="3"/>
      <c r="G142" s="3"/>
      <c r="H142" s="9">
        <v>20000</v>
      </c>
      <c r="I142" s="9">
        <v>0</v>
      </c>
      <c r="J142" s="9">
        <v>0</v>
      </c>
      <c r="K142" s="9">
        <v>0</v>
      </c>
      <c r="L142" s="9">
        <v>0</v>
      </c>
      <c r="M142" s="9">
        <f>SUM(H142:L142)</f>
        <v>20000</v>
      </c>
    </row>
    <row r="143" spans="1:15" x14ac:dyDescent="0.25">
      <c r="A143" s="3" t="s">
        <v>210</v>
      </c>
      <c r="B143" s="9"/>
      <c r="C143" s="9"/>
      <c r="D143" s="9"/>
      <c r="E143" s="9"/>
      <c r="H143" s="9">
        <v>200000</v>
      </c>
      <c r="I143" s="9">
        <v>200000</v>
      </c>
      <c r="J143" s="9">
        <v>100000</v>
      </c>
      <c r="K143" s="9">
        <v>100000</v>
      </c>
      <c r="L143" s="9">
        <v>100000</v>
      </c>
      <c r="M143" s="9">
        <f>SUM(H143:L143)</f>
        <v>700000</v>
      </c>
    </row>
    <row r="144" spans="1:15" x14ac:dyDescent="0.25">
      <c r="A144" s="3" t="s">
        <v>195</v>
      </c>
      <c r="B144" s="9"/>
      <c r="C144" s="9"/>
      <c r="D144" s="9"/>
      <c r="E144" s="9"/>
      <c r="F144" s="3"/>
      <c r="G144" s="3"/>
      <c r="H144" s="9">
        <v>24000</v>
      </c>
      <c r="I144" s="9">
        <v>0</v>
      </c>
      <c r="J144" s="9">
        <v>0</v>
      </c>
      <c r="K144" s="9">
        <v>0</v>
      </c>
      <c r="L144" s="9">
        <v>0</v>
      </c>
      <c r="M144" s="9">
        <f>SUM(H144:L144)</f>
        <v>24000</v>
      </c>
    </row>
    <row r="145" spans="1:13" x14ac:dyDescent="0.25">
      <c r="A145" s="3" t="s">
        <v>179</v>
      </c>
      <c r="B145" s="9"/>
      <c r="C145" s="9"/>
      <c r="D145" s="9"/>
      <c r="E145" s="9"/>
      <c r="F145" s="3"/>
      <c r="G145" s="3"/>
      <c r="H145" s="9">
        <v>500</v>
      </c>
      <c r="I145" s="9">
        <v>0</v>
      </c>
      <c r="J145" s="9">
        <v>0</v>
      </c>
      <c r="K145" s="9">
        <v>0</v>
      </c>
      <c r="L145" s="9">
        <v>0</v>
      </c>
      <c r="M145" s="9">
        <f t="shared" ref="M145:M148" si="28">SUM(H145:L145)</f>
        <v>500</v>
      </c>
    </row>
    <row r="146" spans="1:13" x14ac:dyDescent="0.25">
      <c r="A146" s="3" t="s">
        <v>180</v>
      </c>
      <c r="B146" s="9"/>
      <c r="C146" s="9"/>
      <c r="D146" s="9"/>
      <c r="E146" s="9"/>
      <c r="F146" s="3"/>
      <c r="G146" s="3"/>
      <c r="H146" s="9">
        <v>1000</v>
      </c>
      <c r="I146" s="9">
        <v>0</v>
      </c>
      <c r="J146" s="9">
        <v>0</v>
      </c>
      <c r="K146" s="9">
        <v>0</v>
      </c>
      <c r="L146" s="9">
        <v>0</v>
      </c>
      <c r="M146" s="9">
        <f t="shared" si="28"/>
        <v>1000</v>
      </c>
    </row>
    <row r="147" spans="1:13" x14ac:dyDescent="0.25">
      <c r="A147" s="3" t="s">
        <v>181</v>
      </c>
      <c r="B147" s="9"/>
      <c r="C147" s="9"/>
      <c r="D147" s="9"/>
      <c r="E147" s="9"/>
      <c r="F147" s="3"/>
      <c r="G147" s="3"/>
      <c r="H147" s="9">
        <v>10000</v>
      </c>
      <c r="I147" s="9">
        <v>0</v>
      </c>
      <c r="J147" s="9">
        <v>0</v>
      </c>
      <c r="K147" s="9">
        <v>0</v>
      </c>
      <c r="L147" s="9">
        <v>0</v>
      </c>
      <c r="M147" s="9">
        <f t="shared" si="28"/>
        <v>10000</v>
      </c>
    </row>
    <row r="148" spans="1:13" x14ac:dyDescent="0.25">
      <c r="A148" s="3" t="s">
        <v>249</v>
      </c>
      <c r="B148" s="9"/>
      <c r="C148" s="9"/>
      <c r="D148" s="9"/>
      <c r="E148" s="9"/>
      <c r="F148" s="3"/>
      <c r="G148" s="3"/>
      <c r="H148" s="9">
        <v>0</v>
      </c>
      <c r="I148" s="9">
        <v>20000</v>
      </c>
      <c r="J148" s="9">
        <v>20000</v>
      </c>
      <c r="K148" s="9">
        <v>20000</v>
      </c>
      <c r="L148" s="9">
        <v>20000</v>
      </c>
      <c r="M148" s="9">
        <f t="shared" si="28"/>
        <v>80000</v>
      </c>
    </row>
    <row r="149" spans="1:13" x14ac:dyDescent="0.25">
      <c r="A149" s="3" t="s">
        <v>197</v>
      </c>
      <c r="B149" s="9"/>
      <c r="C149" s="9"/>
      <c r="D149" s="9"/>
      <c r="E149" s="9"/>
      <c r="F149" s="3"/>
      <c r="G149" s="3"/>
      <c r="H149" s="9">
        <v>25000</v>
      </c>
      <c r="I149" s="9">
        <v>25000</v>
      </c>
      <c r="J149" s="9">
        <v>25000</v>
      </c>
      <c r="K149" s="9">
        <v>25000</v>
      </c>
      <c r="L149" s="9">
        <v>25000</v>
      </c>
      <c r="M149" s="9">
        <f>SUM(H149:L149)</f>
        <v>125000</v>
      </c>
    </row>
    <row r="150" spans="1:13" x14ac:dyDescent="0.25">
      <c r="A150" s="3" t="s">
        <v>214</v>
      </c>
      <c r="B150" s="9"/>
      <c r="C150" s="9"/>
      <c r="D150" s="9"/>
      <c r="E150" s="9"/>
      <c r="F150" s="3"/>
      <c r="G150" s="3"/>
      <c r="H150" s="9">
        <f>10000</f>
        <v>10000</v>
      </c>
      <c r="I150" s="9">
        <v>0</v>
      </c>
      <c r="J150" s="9">
        <v>0</v>
      </c>
      <c r="K150" s="9">
        <v>0</v>
      </c>
      <c r="L150" s="9">
        <v>0</v>
      </c>
      <c r="M150" s="9">
        <f t="shared" ref="M150:M151" si="29">SUM(H150:L150)</f>
        <v>10000</v>
      </c>
    </row>
    <row r="151" spans="1:13" x14ac:dyDescent="0.25">
      <c r="A151" s="3" t="s">
        <v>215</v>
      </c>
      <c r="B151" s="9"/>
      <c r="C151" s="9"/>
      <c r="D151" s="9"/>
      <c r="E151" s="9"/>
      <c r="F151" s="3"/>
      <c r="G151" s="3"/>
      <c r="H151" s="9">
        <v>200000</v>
      </c>
      <c r="I151" s="9">
        <v>0</v>
      </c>
      <c r="J151" s="9">
        <v>0</v>
      </c>
      <c r="K151" s="9">
        <v>0</v>
      </c>
      <c r="L151" s="9">
        <v>0</v>
      </c>
      <c r="M151" s="9">
        <f t="shared" si="29"/>
        <v>200000</v>
      </c>
    </row>
    <row r="152" spans="1:13" x14ac:dyDescent="0.25">
      <c r="A152" s="3" t="s">
        <v>137</v>
      </c>
      <c r="B152" s="9"/>
      <c r="C152" s="9"/>
      <c r="D152" s="9"/>
      <c r="E152" s="9"/>
      <c r="F152" s="3"/>
      <c r="G152" s="3"/>
      <c r="H152" s="9">
        <v>60000</v>
      </c>
      <c r="I152" s="9">
        <v>0</v>
      </c>
      <c r="J152" s="9">
        <v>0</v>
      </c>
      <c r="K152" s="9">
        <v>0</v>
      </c>
      <c r="L152" s="9">
        <v>0</v>
      </c>
      <c r="M152" s="9">
        <f t="shared" ref="M152:M164" si="30">SUM(H152:L152)</f>
        <v>60000</v>
      </c>
    </row>
    <row r="153" spans="1:13" x14ac:dyDescent="0.25">
      <c r="A153" s="3" t="s">
        <v>138</v>
      </c>
      <c r="B153" s="9"/>
      <c r="C153" s="9"/>
      <c r="D153" s="9"/>
      <c r="E153" s="9"/>
      <c r="F153" s="3"/>
      <c r="G153" s="3"/>
      <c r="H153" s="9">
        <v>20000</v>
      </c>
      <c r="I153" s="9">
        <v>0</v>
      </c>
      <c r="J153" s="9">
        <v>0</v>
      </c>
      <c r="K153" s="9">
        <v>0</v>
      </c>
      <c r="L153" s="9">
        <v>0</v>
      </c>
      <c r="M153" s="9">
        <f t="shared" si="30"/>
        <v>20000</v>
      </c>
    </row>
    <row r="154" spans="1:13" x14ac:dyDescent="0.25">
      <c r="A154" s="3" t="s">
        <v>139</v>
      </c>
      <c r="B154" s="9"/>
      <c r="C154" s="9"/>
      <c r="D154" s="9"/>
      <c r="E154" s="9"/>
      <c r="F154" s="3"/>
      <c r="G154" s="3"/>
      <c r="H154" s="9">
        <v>0</v>
      </c>
      <c r="I154" s="9">
        <v>80000</v>
      </c>
      <c r="J154" s="9">
        <v>0</v>
      </c>
      <c r="K154" s="9">
        <v>0</v>
      </c>
      <c r="L154" s="9">
        <v>0</v>
      </c>
      <c r="M154" s="9">
        <f t="shared" si="30"/>
        <v>80000</v>
      </c>
    </row>
    <row r="155" spans="1:13" x14ac:dyDescent="0.25">
      <c r="A155" s="3" t="s">
        <v>140</v>
      </c>
      <c r="B155" s="9"/>
      <c r="C155" s="9"/>
      <c r="D155" s="9"/>
      <c r="E155" s="9"/>
      <c r="F155" s="3"/>
      <c r="G155" s="3"/>
      <c r="H155" s="9">
        <v>0</v>
      </c>
      <c r="I155" s="9">
        <v>20000</v>
      </c>
      <c r="J155" s="9">
        <v>0</v>
      </c>
      <c r="K155" s="9">
        <v>0</v>
      </c>
      <c r="L155" s="9">
        <v>0</v>
      </c>
      <c r="M155" s="9">
        <f t="shared" si="30"/>
        <v>20000</v>
      </c>
    </row>
    <row r="156" spans="1:13" x14ac:dyDescent="0.25">
      <c r="A156" s="3" t="s">
        <v>141</v>
      </c>
      <c r="B156" s="9"/>
      <c r="C156" s="9"/>
      <c r="D156" s="9"/>
      <c r="E156" s="9"/>
      <c r="F156" s="3"/>
      <c r="G156" s="3"/>
      <c r="H156" s="9">
        <v>0</v>
      </c>
      <c r="I156" s="9">
        <v>10000</v>
      </c>
      <c r="J156" s="9">
        <v>0</v>
      </c>
      <c r="K156" s="9">
        <v>0</v>
      </c>
      <c r="L156" s="9">
        <v>0</v>
      </c>
      <c r="M156" s="9">
        <f t="shared" si="30"/>
        <v>10000</v>
      </c>
    </row>
    <row r="157" spans="1:13" x14ac:dyDescent="0.25">
      <c r="A157" s="3" t="s">
        <v>143</v>
      </c>
      <c r="B157" s="9"/>
      <c r="C157" s="9"/>
      <c r="D157" s="9"/>
      <c r="E157" s="9"/>
      <c r="F157" s="3"/>
      <c r="G157" s="3"/>
      <c r="H157" s="9">
        <v>0</v>
      </c>
      <c r="I157" s="9">
        <v>20000</v>
      </c>
      <c r="J157" s="9">
        <v>20000</v>
      </c>
      <c r="K157" s="9">
        <v>20000</v>
      </c>
      <c r="L157" s="9">
        <v>20000</v>
      </c>
      <c r="M157" s="9">
        <f t="shared" si="30"/>
        <v>80000</v>
      </c>
    </row>
    <row r="158" spans="1:13" x14ac:dyDescent="0.25">
      <c r="A158" s="3" t="s">
        <v>219</v>
      </c>
      <c r="B158" s="9"/>
      <c r="C158" s="9"/>
      <c r="D158" s="9"/>
      <c r="E158" s="9"/>
      <c r="F158" s="3"/>
      <c r="G158" s="3"/>
      <c r="H158" s="9">
        <v>40000</v>
      </c>
      <c r="I158" s="9">
        <v>34000</v>
      </c>
      <c r="J158" s="9">
        <v>34000</v>
      </c>
      <c r="K158" s="9">
        <v>34000</v>
      </c>
      <c r="L158" s="9">
        <v>34000</v>
      </c>
      <c r="M158" s="9">
        <f t="shared" si="30"/>
        <v>176000</v>
      </c>
    </row>
    <row r="159" spans="1:13" x14ac:dyDescent="0.25">
      <c r="A159" s="3" t="s">
        <v>154</v>
      </c>
      <c r="B159" s="9"/>
      <c r="C159" s="9"/>
      <c r="D159" s="9"/>
      <c r="E159" s="9"/>
      <c r="H159" s="9">
        <v>17500</v>
      </c>
      <c r="I159" s="9">
        <v>17500</v>
      </c>
      <c r="J159" s="9">
        <v>17500</v>
      </c>
      <c r="K159" s="9">
        <v>17500</v>
      </c>
      <c r="L159" s="9">
        <v>17500</v>
      </c>
      <c r="M159" s="9">
        <f t="shared" si="30"/>
        <v>87500</v>
      </c>
    </row>
    <row r="160" spans="1:13" ht="15.75" customHeight="1" x14ac:dyDescent="0.25">
      <c r="A160" s="3" t="s">
        <v>144</v>
      </c>
      <c r="B160" s="9"/>
      <c r="C160" s="9"/>
      <c r="D160" s="9"/>
      <c r="E160" s="9"/>
      <c r="F160" s="3"/>
      <c r="G160" s="3"/>
      <c r="H160" s="9">
        <v>4000</v>
      </c>
      <c r="I160" s="9">
        <v>0</v>
      </c>
      <c r="J160" s="9">
        <v>0</v>
      </c>
      <c r="K160" s="9">
        <v>0</v>
      </c>
      <c r="L160" s="9">
        <v>0</v>
      </c>
      <c r="M160" s="9">
        <f t="shared" si="30"/>
        <v>4000</v>
      </c>
    </row>
    <row r="161" spans="1:19" ht="15.75" customHeight="1" x14ac:dyDescent="0.25">
      <c r="A161" s="3" t="s">
        <v>142</v>
      </c>
      <c r="B161" s="9"/>
      <c r="C161" s="9"/>
      <c r="D161" s="9"/>
      <c r="E161" s="9"/>
      <c r="F161" s="3"/>
      <c r="G161" s="3"/>
      <c r="H161" s="9">
        <v>0</v>
      </c>
      <c r="I161" s="9">
        <v>30000</v>
      </c>
      <c r="J161" s="9">
        <v>0</v>
      </c>
      <c r="K161" s="9">
        <v>0</v>
      </c>
      <c r="L161" s="9">
        <v>0</v>
      </c>
      <c r="M161" s="9">
        <f t="shared" si="30"/>
        <v>30000</v>
      </c>
    </row>
    <row r="162" spans="1:19" ht="15.75" customHeight="1" x14ac:dyDescent="0.25">
      <c r="A162" t="s">
        <v>93</v>
      </c>
      <c r="C162" s="3"/>
      <c r="D162" s="3"/>
      <c r="E162" s="3"/>
      <c r="F162" s="3"/>
      <c r="G162" s="3"/>
      <c r="H162" s="9">
        <v>4000</v>
      </c>
      <c r="I162" s="9">
        <v>0</v>
      </c>
      <c r="J162" s="9">
        <v>0</v>
      </c>
      <c r="K162" s="9">
        <v>0</v>
      </c>
      <c r="L162" s="9">
        <v>0</v>
      </c>
      <c r="M162" s="9">
        <f t="shared" si="30"/>
        <v>4000</v>
      </c>
    </row>
    <row r="163" spans="1:19" x14ac:dyDescent="0.25">
      <c r="A163" s="3" t="s">
        <v>218</v>
      </c>
      <c r="B163" s="9"/>
      <c r="C163" s="9"/>
      <c r="D163" s="9"/>
      <c r="E163" s="9"/>
      <c r="F163" s="3"/>
      <c r="G163" s="3"/>
      <c r="H163" s="9">
        <v>0</v>
      </c>
      <c r="I163" s="9">
        <v>32000</v>
      </c>
      <c r="J163" s="9">
        <v>0</v>
      </c>
      <c r="K163" s="9">
        <v>0</v>
      </c>
      <c r="L163" s="9">
        <v>0</v>
      </c>
      <c r="M163" s="9">
        <f t="shared" si="30"/>
        <v>32000</v>
      </c>
    </row>
    <row r="164" spans="1:19" x14ac:dyDescent="0.25">
      <c r="A164" s="3" t="s">
        <v>250</v>
      </c>
      <c r="B164" s="9"/>
      <c r="C164" s="9"/>
      <c r="D164" s="9"/>
      <c r="E164" s="9"/>
      <c r="F164" s="3"/>
      <c r="G164" s="3"/>
      <c r="H164" s="9">
        <v>27645</v>
      </c>
      <c r="I164" s="9">
        <v>0</v>
      </c>
      <c r="J164" s="9">
        <v>0</v>
      </c>
      <c r="K164" s="9">
        <v>0</v>
      </c>
      <c r="L164" s="9">
        <v>0</v>
      </c>
      <c r="M164" s="9">
        <f t="shared" si="30"/>
        <v>27645</v>
      </c>
    </row>
    <row r="165" spans="1:19" x14ac:dyDescent="0.25">
      <c r="B165" s="9"/>
      <c r="C165" s="9"/>
      <c r="D165" s="9"/>
      <c r="E165" s="9"/>
      <c r="F165" s="3"/>
      <c r="G165" s="3"/>
      <c r="H165" s="9"/>
      <c r="I165" s="9"/>
      <c r="J165" s="9"/>
      <c r="K165" s="9"/>
      <c r="L165" s="9"/>
      <c r="M165" s="9"/>
    </row>
    <row r="166" spans="1:19" x14ac:dyDescent="0.25">
      <c r="A166" s="18" t="s">
        <v>33</v>
      </c>
      <c r="B166" s="18"/>
      <c r="C166" s="18"/>
      <c r="D166" s="18"/>
      <c r="E166" s="18"/>
      <c r="F166" s="18"/>
      <c r="G166" s="18"/>
      <c r="H166" s="19">
        <f>SUM(H142:H165)</f>
        <v>663645</v>
      </c>
      <c r="I166" s="19">
        <f>SUM(I142:I165)</f>
        <v>488500</v>
      </c>
      <c r="J166" s="19">
        <f>SUM(J142:J165)</f>
        <v>216500</v>
      </c>
      <c r="K166" s="19">
        <f>SUM(K142:K165)</f>
        <v>216500</v>
      </c>
      <c r="L166" s="19">
        <f>SUM(L142:L165)</f>
        <v>216500</v>
      </c>
      <c r="M166" s="19">
        <f>SUM(H166:L166)</f>
        <v>1801645</v>
      </c>
      <c r="O166" s="30"/>
    </row>
    <row r="167" spans="1:19" x14ac:dyDescent="0.25">
      <c r="C167" s="3"/>
      <c r="D167" s="3"/>
      <c r="E167" s="3"/>
      <c r="F167" s="3"/>
      <c r="G167" s="3"/>
    </row>
    <row r="168" spans="1:19" x14ac:dyDescent="0.25">
      <c r="A168" s="2" t="s">
        <v>50</v>
      </c>
      <c r="B168" s="5"/>
      <c r="C168" s="5"/>
      <c r="D168" s="5"/>
      <c r="E168" s="5"/>
      <c r="F168" s="5"/>
      <c r="G168" s="5"/>
      <c r="H168" s="6" t="s">
        <v>0</v>
      </c>
      <c r="I168" s="6" t="s">
        <v>1</v>
      </c>
      <c r="J168" s="6" t="s">
        <v>2</v>
      </c>
      <c r="K168" s="6" t="s">
        <v>36</v>
      </c>
      <c r="L168" s="6" t="s">
        <v>37</v>
      </c>
      <c r="M168" s="6" t="s">
        <v>3</v>
      </c>
    </row>
    <row r="169" spans="1:19" x14ac:dyDescent="0.25">
      <c r="A169" s="3" t="s">
        <v>51</v>
      </c>
      <c r="B169" s="9"/>
      <c r="C169" s="9"/>
      <c r="D169" s="9"/>
      <c r="E169" s="9"/>
      <c r="F169" s="3"/>
      <c r="G169" s="3"/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f>SUM(H169:L169)</f>
        <v>0</v>
      </c>
    </row>
    <row r="170" spans="1:19" x14ac:dyDescent="0.25">
      <c r="B170" s="9"/>
      <c r="C170" s="9"/>
      <c r="D170" s="9"/>
      <c r="E170" s="9"/>
      <c r="F170" s="3"/>
      <c r="G170" s="3"/>
      <c r="H170" s="9"/>
      <c r="I170" s="9"/>
      <c r="J170" s="9"/>
      <c r="K170" s="9"/>
      <c r="L170" s="9"/>
      <c r="M170" s="9"/>
    </row>
    <row r="171" spans="1:19" x14ac:dyDescent="0.25">
      <c r="A171" s="18" t="s">
        <v>53</v>
      </c>
      <c r="B171" s="18"/>
      <c r="C171" s="18"/>
      <c r="D171" s="18"/>
      <c r="E171" s="18"/>
      <c r="F171" s="18"/>
      <c r="G171" s="18"/>
      <c r="H171" s="19">
        <f>SUM(H169:H170)</f>
        <v>0</v>
      </c>
      <c r="I171" s="19">
        <f>SUM(I169:I170)</f>
        <v>0</v>
      </c>
      <c r="J171" s="19">
        <f>SUM(J169:J170)</f>
        <v>0</v>
      </c>
      <c r="K171" s="19">
        <f>SUM(K169:K170)</f>
        <v>0</v>
      </c>
      <c r="L171" s="19">
        <f>SUM(L169:L170)</f>
        <v>0</v>
      </c>
      <c r="M171" s="19">
        <f>SUM(H171:L171)</f>
        <v>0</v>
      </c>
      <c r="O171" s="30"/>
    </row>
    <row r="172" spans="1:19" x14ac:dyDescent="0.25">
      <c r="B172" s="9"/>
      <c r="C172" s="9"/>
      <c r="D172" s="9"/>
      <c r="E172" s="9"/>
      <c r="F172" s="3"/>
      <c r="G172" s="3"/>
      <c r="H172" s="9"/>
      <c r="I172" s="9"/>
      <c r="J172" s="9"/>
      <c r="K172" s="9"/>
      <c r="L172" s="9"/>
      <c r="M172" s="9"/>
    </row>
    <row r="173" spans="1:19" x14ac:dyDescent="0.25">
      <c r="A173" s="2" t="s">
        <v>31</v>
      </c>
      <c r="B173" s="5"/>
      <c r="C173" s="5"/>
      <c r="D173" s="5"/>
      <c r="E173" s="5"/>
      <c r="F173" s="5"/>
      <c r="G173" s="5"/>
      <c r="H173" s="6" t="s">
        <v>0</v>
      </c>
      <c r="I173" s="6" t="s">
        <v>1</v>
      </c>
      <c r="J173" s="6" t="s">
        <v>2</v>
      </c>
      <c r="K173" s="6" t="s">
        <v>36</v>
      </c>
      <c r="L173" s="6" t="s">
        <v>37</v>
      </c>
      <c r="M173" s="6" t="s">
        <v>3</v>
      </c>
    </row>
    <row r="174" spans="1:19" ht="28.5" customHeight="1" x14ac:dyDescent="0.25">
      <c r="A174" s="1"/>
      <c r="B174" s="4" t="s">
        <v>48</v>
      </c>
      <c r="C174" s="4" t="s">
        <v>61</v>
      </c>
      <c r="D174" s="4" t="s">
        <v>63</v>
      </c>
      <c r="E174" s="4" t="s">
        <v>64</v>
      </c>
      <c r="F174" s="4" t="s">
        <v>65</v>
      </c>
    </row>
    <row r="175" spans="1:19" x14ac:dyDescent="0.25">
      <c r="A175" s="3" t="s">
        <v>25</v>
      </c>
      <c r="B175" s="9">
        <v>1128</v>
      </c>
      <c r="C175" s="9">
        <v>1184</v>
      </c>
      <c r="D175" s="9">
        <v>1243</v>
      </c>
      <c r="E175" s="9">
        <v>1305</v>
      </c>
      <c r="F175" s="9">
        <f>ROUND(E175*1.05,0)</f>
        <v>1370</v>
      </c>
      <c r="G175" s="3"/>
      <c r="H175" s="9">
        <f>ROUND((B175*9)+(C175*3),0)</f>
        <v>13704</v>
      </c>
      <c r="I175" s="9">
        <f t="shared" ref="I175:K176" si="31">ROUND((C175*9)+(D175*3),0)</f>
        <v>14385</v>
      </c>
      <c r="J175" s="9">
        <f t="shared" si="31"/>
        <v>15102</v>
      </c>
      <c r="K175" s="9">
        <f t="shared" si="31"/>
        <v>15855</v>
      </c>
      <c r="L175" s="9">
        <f>ROUND((F175*9)+(F175*1.05*3),0)</f>
        <v>16646</v>
      </c>
      <c r="M175" s="9">
        <f>SUM(H175:L175)</f>
        <v>75692</v>
      </c>
      <c r="S175" s="30"/>
    </row>
    <row r="176" spans="1:19" x14ac:dyDescent="0.25">
      <c r="A176" s="3" t="s">
        <v>24</v>
      </c>
      <c r="B176" s="9">
        <v>150</v>
      </c>
      <c r="C176" s="9">
        <v>158</v>
      </c>
      <c r="D176" s="9">
        <v>166</v>
      </c>
      <c r="E176" s="9">
        <v>174</v>
      </c>
      <c r="F176" s="9">
        <f>ROUND(E176*1.05,0)</f>
        <v>183</v>
      </c>
      <c r="H176" s="9">
        <f>ROUND((B176*9)+(C176*3),0)</f>
        <v>1824</v>
      </c>
      <c r="I176" s="9">
        <f t="shared" si="31"/>
        <v>1920</v>
      </c>
      <c r="J176" s="9">
        <f t="shared" si="31"/>
        <v>2016</v>
      </c>
      <c r="K176" s="9">
        <f t="shared" si="31"/>
        <v>2115</v>
      </c>
      <c r="L176" s="9">
        <f>ROUND((F176*9)+(F176*1.05*3),0)</f>
        <v>2223</v>
      </c>
      <c r="M176" s="9">
        <f>SUM(H176:L176)</f>
        <v>10098</v>
      </c>
    </row>
    <row r="177" spans="1:13" x14ac:dyDescent="0.25">
      <c r="B177" s="9"/>
      <c r="C177" s="9"/>
      <c r="D177" s="9"/>
      <c r="E177" s="9"/>
      <c r="F177" s="9"/>
      <c r="H177" s="9"/>
      <c r="I177" s="9"/>
      <c r="J177" s="9"/>
      <c r="K177" s="9"/>
      <c r="L177" s="9"/>
      <c r="M177" s="9"/>
    </row>
    <row r="178" spans="1:13" x14ac:dyDescent="0.25">
      <c r="A178" s="3" t="s">
        <v>209</v>
      </c>
      <c r="B178" s="9"/>
      <c r="C178" s="9"/>
      <c r="D178" s="9"/>
      <c r="E178" s="9"/>
      <c r="F178" s="3"/>
      <c r="G178" s="3"/>
      <c r="H178" s="9">
        <v>8000000</v>
      </c>
      <c r="I178" s="9">
        <v>8000000</v>
      </c>
      <c r="J178" s="9">
        <v>8000000</v>
      </c>
      <c r="K178" s="9">
        <v>8000000</v>
      </c>
      <c r="L178" s="9">
        <v>8000000</v>
      </c>
      <c r="M178" s="9">
        <f>SUM(H178:L178)</f>
        <v>40000000</v>
      </c>
    </row>
    <row r="179" spans="1:13" x14ac:dyDescent="0.25">
      <c r="A179" s="3" t="s">
        <v>258</v>
      </c>
      <c r="C179" s="3"/>
      <c r="D179" s="3"/>
      <c r="E179" s="3"/>
      <c r="F179" s="3"/>
      <c r="G179" s="3"/>
      <c r="H179" s="9">
        <v>36000</v>
      </c>
      <c r="I179" s="9">
        <v>36000</v>
      </c>
      <c r="J179" s="9">
        <v>36000</v>
      </c>
      <c r="K179" s="9">
        <v>36000</v>
      </c>
      <c r="L179" s="9">
        <v>18000</v>
      </c>
      <c r="M179" s="9">
        <f>SUM(H179:L179)</f>
        <v>162000</v>
      </c>
    </row>
    <row r="180" spans="1:13" customFormat="1" x14ac:dyDescent="0.25">
      <c r="A180" s="3" t="s">
        <v>251</v>
      </c>
      <c r="B180" s="9"/>
      <c r="C180" s="9"/>
      <c r="D180" s="9"/>
      <c r="E180" s="9"/>
      <c r="F180" s="4"/>
      <c r="G180" s="4"/>
      <c r="H180" s="9">
        <v>35000</v>
      </c>
      <c r="I180" s="9">
        <v>0</v>
      </c>
      <c r="J180" s="9">
        <v>0</v>
      </c>
      <c r="K180" s="9">
        <v>0</v>
      </c>
      <c r="L180" s="9">
        <v>0</v>
      </c>
      <c r="M180" s="9">
        <f>SUM(H180:L180)</f>
        <v>35000</v>
      </c>
    </row>
    <row r="181" spans="1:13" x14ac:dyDescent="0.25">
      <c r="A181" s="3" t="s">
        <v>230</v>
      </c>
      <c r="B181" s="9"/>
      <c r="C181" s="9"/>
      <c r="D181" s="9"/>
      <c r="E181" s="9"/>
      <c r="H181" s="9">
        <v>296352</v>
      </c>
      <c r="I181" s="9">
        <v>285640</v>
      </c>
      <c r="J181" s="9">
        <v>255735</v>
      </c>
      <c r="K181" s="9">
        <v>207203</v>
      </c>
      <c r="L181" s="9">
        <v>207203</v>
      </c>
      <c r="M181" s="9">
        <f t="shared" ref="M181:M204" si="32">SUM(H181:L181)</f>
        <v>1252133</v>
      </c>
    </row>
    <row r="182" spans="1:13" x14ac:dyDescent="0.25">
      <c r="A182" s="3" t="s">
        <v>223</v>
      </c>
      <c r="B182" s="9"/>
      <c r="C182" s="9"/>
      <c r="D182" s="9"/>
      <c r="E182" s="9"/>
      <c r="H182" s="9">
        <v>25000</v>
      </c>
      <c r="I182" s="9">
        <v>0</v>
      </c>
      <c r="J182" s="9">
        <v>0</v>
      </c>
      <c r="K182" s="9">
        <v>0</v>
      </c>
      <c r="L182" s="9">
        <v>0</v>
      </c>
      <c r="M182" s="9">
        <f t="shared" si="32"/>
        <v>25000</v>
      </c>
    </row>
    <row r="183" spans="1:13" x14ac:dyDescent="0.25">
      <c r="A183" s="3" t="s">
        <v>134</v>
      </c>
      <c r="B183" s="9"/>
      <c r="C183" s="9"/>
      <c r="D183" s="9"/>
      <c r="E183" s="9"/>
      <c r="F183" s="3"/>
      <c r="G183" s="3"/>
      <c r="H183" s="9">
        <v>6000</v>
      </c>
      <c r="I183" s="9">
        <v>0</v>
      </c>
      <c r="J183" s="9">
        <v>0</v>
      </c>
      <c r="K183" s="9">
        <v>0</v>
      </c>
      <c r="L183" s="9">
        <v>0</v>
      </c>
      <c r="M183" s="9">
        <f t="shared" si="32"/>
        <v>6000</v>
      </c>
    </row>
    <row r="184" spans="1:13" x14ac:dyDescent="0.25">
      <c r="A184" s="3" t="s">
        <v>200</v>
      </c>
      <c r="B184" s="9"/>
      <c r="C184" s="9"/>
      <c r="D184" s="9"/>
      <c r="E184" s="9"/>
      <c r="F184" s="3"/>
      <c r="G184" s="3"/>
      <c r="H184" s="9">
        <f>3*5000</f>
        <v>15000</v>
      </c>
      <c r="I184" s="9">
        <f>3*5000</f>
        <v>15000</v>
      </c>
      <c r="J184" s="9">
        <f>3*5000</f>
        <v>15000</v>
      </c>
      <c r="K184" s="9">
        <f>3*5000</f>
        <v>15000</v>
      </c>
      <c r="L184" s="9">
        <f>3*5000</f>
        <v>15000</v>
      </c>
      <c r="M184" s="9">
        <f t="shared" si="32"/>
        <v>75000</v>
      </c>
    </row>
    <row r="185" spans="1:13" x14ac:dyDescent="0.25">
      <c r="A185" s="3" t="s">
        <v>252</v>
      </c>
      <c r="B185" s="9"/>
      <c r="C185" s="9"/>
      <c r="D185" s="9"/>
      <c r="E185" s="9"/>
      <c r="F185" s="3"/>
      <c r="G185" s="3"/>
      <c r="H185" s="9">
        <v>250000</v>
      </c>
      <c r="I185" s="9">
        <v>250000</v>
      </c>
      <c r="J185" s="9">
        <v>250000</v>
      </c>
      <c r="K185" s="9">
        <v>250000</v>
      </c>
      <c r="L185" s="9">
        <v>250000</v>
      </c>
      <c r="M185" s="9">
        <f t="shared" si="32"/>
        <v>1250000</v>
      </c>
    </row>
    <row r="186" spans="1:13" x14ac:dyDescent="0.25">
      <c r="A186" s="3" t="s">
        <v>253</v>
      </c>
      <c r="B186" s="9"/>
      <c r="C186" s="9"/>
      <c r="D186" s="9"/>
      <c r="E186" s="9"/>
      <c r="F186" s="3"/>
      <c r="G186" s="3"/>
      <c r="H186" s="9">
        <f>20000*3</f>
        <v>60000</v>
      </c>
      <c r="I186" s="9">
        <v>0</v>
      </c>
      <c r="J186" s="9">
        <v>0</v>
      </c>
      <c r="K186" s="9">
        <v>0</v>
      </c>
      <c r="L186" s="9">
        <v>0</v>
      </c>
      <c r="M186" s="9">
        <f t="shared" si="32"/>
        <v>60000</v>
      </c>
    </row>
    <row r="187" spans="1:13" x14ac:dyDescent="0.25">
      <c r="A187" s="3" t="s">
        <v>202</v>
      </c>
      <c r="B187" s="9"/>
      <c r="C187" s="9"/>
      <c r="D187" s="9"/>
      <c r="E187" s="9"/>
      <c r="F187" s="3"/>
      <c r="G187" s="3"/>
      <c r="H187" s="9">
        <f>3*30*12</f>
        <v>1080</v>
      </c>
      <c r="I187" s="9">
        <f>3*30*12</f>
        <v>1080</v>
      </c>
      <c r="J187" s="9">
        <f>3*30*12</f>
        <v>1080</v>
      </c>
      <c r="K187" s="9">
        <f>3*30*12</f>
        <v>1080</v>
      </c>
      <c r="L187" s="9">
        <f>3*30*12</f>
        <v>1080</v>
      </c>
      <c r="M187" s="9">
        <f t="shared" si="32"/>
        <v>5400</v>
      </c>
    </row>
    <row r="188" spans="1:13" x14ac:dyDescent="0.25">
      <c r="A188" s="3" t="s">
        <v>203</v>
      </c>
      <c r="B188" s="9"/>
      <c r="C188" s="9"/>
      <c r="D188" s="9"/>
      <c r="E188" s="9"/>
      <c r="F188" s="3"/>
      <c r="G188" s="3"/>
      <c r="H188" s="9">
        <v>0</v>
      </c>
      <c r="I188" s="9">
        <v>100000</v>
      </c>
      <c r="J188" s="9">
        <v>0</v>
      </c>
      <c r="K188" s="9">
        <v>0</v>
      </c>
      <c r="L188" s="9">
        <v>0</v>
      </c>
      <c r="M188" s="9">
        <f t="shared" si="32"/>
        <v>100000</v>
      </c>
    </row>
    <row r="189" spans="1:13" x14ac:dyDescent="0.25">
      <c r="A189" s="3" t="s">
        <v>204</v>
      </c>
      <c r="B189" s="9"/>
      <c r="C189" s="9"/>
      <c r="D189" s="9"/>
      <c r="E189" s="9"/>
      <c r="H189" s="9">
        <v>120000</v>
      </c>
      <c r="I189" s="9">
        <v>0</v>
      </c>
      <c r="J189" s="9">
        <v>0</v>
      </c>
      <c r="K189" s="9">
        <v>0</v>
      </c>
      <c r="L189" s="9">
        <v>0</v>
      </c>
      <c r="M189" s="9">
        <f t="shared" si="32"/>
        <v>120000</v>
      </c>
    </row>
    <row r="190" spans="1:13" x14ac:dyDescent="0.25">
      <c r="A190" s="3" t="s">
        <v>205</v>
      </c>
      <c r="B190" s="9"/>
      <c r="C190" s="9"/>
      <c r="D190" s="9"/>
      <c r="E190" s="9"/>
      <c r="H190" s="9">
        <v>100000</v>
      </c>
      <c r="I190" s="9">
        <v>0</v>
      </c>
      <c r="J190" s="9">
        <v>0</v>
      </c>
      <c r="K190" s="9">
        <v>0</v>
      </c>
      <c r="L190" s="9">
        <v>0</v>
      </c>
      <c r="M190" s="9">
        <f t="shared" si="32"/>
        <v>100000</v>
      </c>
    </row>
    <row r="191" spans="1:13" x14ac:dyDescent="0.25">
      <c r="A191" s="3" t="s">
        <v>211</v>
      </c>
      <c r="B191" s="9"/>
      <c r="C191" s="9"/>
      <c r="D191" s="9"/>
      <c r="E191" s="9"/>
      <c r="H191" s="9">
        <v>26000</v>
      </c>
      <c r="I191" s="9">
        <v>0</v>
      </c>
      <c r="J191" s="9">
        <v>0</v>
      </c>
      <c r="K191" s="9">
        <v>0</v>
      </c>
      <c r="L191" s="9">
        <v>0</v>
      </c>
      <c r="M191" s="9">
        <f t="shared" si="32"/>
        <v>26000</v>
      </c>
    </row>
    <row r="192" spans="1:13" x14ac:dyDescent="0.25">
      <c r="A192" s="3" t="s">
        <v>206</v>
      </c>
      <c r="B192" s="9"/>
      <c r="C192" s="9"/>
      <c r="D192" s="9"/>
      <c r="E192" s="9"/>
      <c r="H192" s="9">
        <v>7200</v>
      </c>
      <c r="I192" s="9">
        <v>7200</v>
      </c>
      <c r="J192" s="9">
        <v>7200</v>
      </c>
      <c r="K192" s="9">
        <v>7200</v>
      </c>
      <c r="L192" s="9">
        <v>7200</v>
      </c>
      <c r="M192" s="9">
        <f t="shared" si="32"/>
        <v>36000</v>
      </c>
    </row>
    <row r="193" spans="1:19" x14ac:dyDescent="0.25">
      <c r="A193" s="3" t="s">
        <v>163</v>
      </c>
      <c r="B193" s="9"/>
      <c r="C193" s="9"/>
      <c r="D193" s="9"/>
      <c r="E193" s="9"/>
      <c r="H193" s="9">
        <v>10000</v>
      </c>
      <c r="I193" s="9">
        <v>10000</v>
      </c>
      <c r="J193" s="9">
        <v>10000</v>
      </c>
      <c r="K193" s="9">
        <v>0</v>
      </c>
      <c r="L193" s="9">
        <v>0</v>
      </c>
      <c r="M193" s="9">
        <f t="shared" si="32"/>
        <v>30000</v>
      </c>
    </row>
    <row r="194" spans="1:19" x14ac:dyDescent="0.25">
      <c r="A194" s="3" t="s">
        <v>136</v>
      </c>
      <c r="B194" s="9"/>
      <c r="C194" s="9"/>
      <c r="D194" s="9"/>
      <c r="E194" s="9"/>
      <c r="H194" s="9">
        <v>40000</v>
      </c>
      <c r="I194" s="9">
        <v>0</v>
      </c>
      <c r="J194" s="9">
        <v>0</v>
      </c>
      <c r="K194" s="9">
        <v>0</v>
      </c>
      <c r="L194" s="9">
        <v>0</v>
      </c>
      <c r="M194" s="9">
        <f t="shared" si="32"/>
        <v>40000</v>
      </c>
    </row>
    <row r="195" spans="1:19" x14ac:dyDescent="0.25">
      <c r="A195" s="3" t="s">
        <v>199</v>
      </c>
      <c r="B195" s="9"/>
      <c r="C195" s="9"/>
      <c r="D195" s="9"/>
      <c r="E195" s="9"/>
      <c r="H195" s="9">
        <v>0</v>
      </c>
      <c r="I195" s="9">
        <v>500</v>
      </c>
      <c r="J195" s="9">
        <v>500</v>
      </c>
      <c r="K195" s="9">
        <v>500</v>
      </c>
      <c r="L195" s="9">
        <v>500</v>
      </c>
      <c r="M195" s="9">
        <f t="shared" si="32"/>
        <v>2000</v>
      </c>
    </row>
    <row r="196" spans="1:19" x14ac:dyDescent="0.25">
      <c r="A196" s="3" t="s">
        <v>157</v>
      </c>
      <c r="C196" s="3"/>
      <c r="D196" s="3"/>
      <c r="E196" s="3"/>
      <c r="F196" s="3"/>
      <c r="G196" s="3"/>
      <c r="H196" s="28">
        <v>0</v>
      </c>
      <c r="I196" s="28">
        <v>1680000</v>
      </c>
      <c r="J196" s="9">
        <v>0</v>
      </c>
      <c r="K196" s="9">
        <v>0</v>
      </c>
      <c r="L196" s="9">
        <v>0</v>
      </c>
      <c r="M196" s="9">
        <f t="shared" si="32"/>
        <v>1680000</v>
      </c>
    </row>
    <row r="197" spans="1:19" x14ac:dyDescent="0.25">
      <c r="A197" s="3" t="s">
        <v>158</v>
      </c>
      <c r="C197" s="3"/>
      <c r="D197" s="3"/>
      <c r="E197" s="3"/>
      <c r="F197" s="3"/>
      <c r="G197" s="3"/>
      <c r="H197" s="28">
        <v>0</v>
      </c>
      <c r="I197" s="28">
        <v>675000</v>
      </c>
      <c r="J197" s="9">
        <v>0</v>
      </c>
      <c r="K197" s="9">
        <v>0</v>
      </c>
      <c r="L197" s="9">
        <v>0</v>
      </c>
      <c r="M197" s="9">
        <f t="shared" si="32"/>
        <v>675000</v>
      </c>
    </row>
    <row r="198" spans="1:19" x14ac:dyDescent="0.25">
      <c r="A198" s="3" t="s">
        <v>159</v>
      </c>
      <c r="C198" s="3"/>
      <c r="D198" s="3"/>
      <c r="E198" s="3"/>
      <c r="F198" s="3"/>
      <c r="G198" s="3"/>
      <c r="H198" s="28">
        <v>90000</v>
      </c>
      <c r="I198" s="9">
        <v>0</v>
      </c>
      <c r="J198" s="9">
        <v>0</v>
      </c>
      <c r="K198" s="9">
        <v>0</v>
      </c>
      <c r="L198" s="9">
        <v>0</v>
      </c>
      <c r="M198" s="27">
        <f t="shared" si="32"/>
        <v>90000</v>
      </c>
    </row>
    <row r="199" spans="1:19" x14ac:dyDescent="0.25">
      <c r="A199" s="3" t="s">
        <v>156</v>
      </c>
      <c r="B199" s="9"/>
      <c r="C199" s="9"/>
      <c r="D199" s="9"/>
      <c r="E199" s="9"/>
      <c r="F199" s="3"/>
      <c r="G199" s="3"/>
      <c r="H199" s="9">
        <v>45500</v>
      </c>
      <c r="I199" s="9">
        <v>0</v>
      </c>
      <c r="J199" s="9">
        <v>0</v>
      </c>
      <c r="K199" s="9">
        <v>0</v>
      </c>
      <c r="L199" s="9">
        <v>0</v>
      </c>
      <c r="M199" s="9">
        <f t="shared" si="32"/>
        <v>45500</v>
      </c>
    </row>
    <row r="200" spans="1:19" x14ac:dyDescent="0.25">
      <c r="A200" t="s">
        <v>102</v>
      </c>
      <c r="C200" s="3"/>
      <c r="D200" s="3"/>
      <c r="E200" s="3"/>
      <c r="F200" s="3"/>
      <c r="G200" s="3"/>
      <c r="H200" s="9">
        <v>0</v>
      </c>
      <c r="I200" s="9">
        <v>9191254</v>
      </c>
      <c r="J200" s="9">
        <v>0</v>
      </c>
      <c r="K200" s="9">
        <v>0</v>
      </c>
      <c r="L200" s="9">
        <v>0</v>
      </c>
      <c r="M200" s="9">
        <f t="shared" si="32"/>
        <v>9191254</v>
      </c>
    </row>
    <row r="201" spans="1:19" x14ac:dyDescent="0.25">
      <c r="A201" t="s">
        <v>95</v>
      </c>
      <c r="C201" s="3"/>
      <c r="D201" s="3"/>
      <c r="E201" s="3"/>
      <c r="F201" s="3"/>
      <c r="G201" s="3"/>
      <c r="H201" s="9">
        <v>0</v>
      </c>
      <c r="I201" s="9">
        <v>885005</v>
      </c>
      <c r="J201" s="9">
        <v>0</v>
      </c>
      <c r="K201" s="9">
        <v>0</v>
      </c>
      <c r="L201" s="9">
        <v>0</v>
      </c>
      <c r="M201" s="9">
        <f t="shared" si="32"/>
        <v>885005</v>
      </c>
    </row>
    <row r="202" spans="1:19" x14ac:dyDescent="0.25">
      <c r="A202" t="s">
        <v>96</v>
      </c>
      <c r="C202" s="3"/>
      <c r="D202" s="3"/>
      <c r="E202" s="3"/>
      <c r="F202" s="3"/>
      <c r="G202" s="3"/>
      <c r="H202" s="9">
        <v>0</v>
      </c>
      <c r="I202" s="9">
        <v>225125</v>
      </c>
      <c r="J202" s="9">
        <v>0</v>
      </c>
      <c r="K202" s="9">
        <v>0</v>
      </c>
      <c r="L202" s="9">
        <v>0</v>
      </c>
      <c r="M202" s="9">
        <f t="shared" si="32"/>
        <v>225125</v>
      </c>
    </row>
    <row r="203" spans="1:19" x14ac:dyDescent="0.25">
      <c r="A203" t="s">
        <v>133</v>
      </c>
      <c r="C203" s="3"/>
      <c r="D203" s="3"/>
      <c r="E203" s="3"/>
      <c r="F203" s="3"/>
      <c r="G203" s="3"/>
      <c r="H203" s="9">
        <v>0</v>
      </c>
      <c r="I203" s="9">
        <v>218221</v>
      </c>
      <c r="J203" s="9">
        <v>0</v>
      </c>
      <c r="K203" s="9">
        <v>0</v>
      </c>
      <c r="L203" s="9">
        <v>0</v>
      </c>
      <c r="M203" s="9">
        <f t="shared" si="32"/>
        <v>218221</v>
      </c>
    </row>
    <row r="204" spans="1:19" x14ac:dyDescent="0.25">
      <c r="A204" t="s">
        <v>132</v>
      </c>
      <c r="C204" s="3"/>
      <c r="E204" s="3"/>
      <c r="F204" s="3"/>
      <c r="G204" s="3"/>
      <c r="H204" s="9">
        <v>0</v>
      </c>
      <c r="I204" s="9">
        <v>202770</v>
      </c>
      <c r="J204" s="9">
        <v>0</v>
      </c>
      <c r="K204" s="9">
        <v>0</v>
      </c>
      <c r="L204" s="9">
        <v>0</v>
      </c>
      <c r="M204" s="9">
        <f t="shared" si="32"/>
        <v>202770</v>
      </c>
    </row>
    <row r="205" spans="1:19" x14ac:dyDescent="0.25">
      <c r="B205" s="9"/>
      <c r="C205" s="9"/>
      <c r="D205" s="9"/>
      <c r="E205" s="9"/>
      <c r="H205" s="9"/>
      <c r="I205" s="9"/>
      <c r="J205" s="9"/>
      <c r="K205" s="9"/>
      <c r="L205" s="9"/>
      <c r="M205" s="9"/>
    </row>
    <row r="206" spans="1:19" x14ac:dyDescent="0.25">
      <c r="A206" s="18" t="s">
        <v>20</v>
      </c>
      <c r="B206" s="18"/>
      <c r="C206" s="18"/>
      <c r="D206" s="18"/>
      <c r="E206" s="18"/>
      <c r="F206" s="18"/>
      <c r="G206" s="18"/>
      <c r="H206" s="19">
        <f>SUM(H174:H205)</f>
        <v>9178660</v>
      </c>
      <c r="I206" s="19">
        <f>SUM(I174:I205)</f>
        <v>21799100</v>
      </c>
      <c r="J206" s="19">
        <f>SUM(J174:J205)</f>
        <v>8592633</v>
      </c>
      <c r="K206" s="19">
        <f>SUM(K174:K205)</f>
        <v>8534953</v>
      </c>
      <c r="L206" s="19">
        <f>SUM(L174:L205)</f>
        <v>8517852</v>
      </c>
      <c r="M206" s="19">
        <f>SUM(H206:L206)</f>
        <v>56623198</v>
      </c>
      <c r="O206" s="30"/>
    </row>
    <row r="207" spans="1:19" x14ac:dyDescent="0.25">
      <c r="C207" s="3"/>
      <c r="D207" s="3"/>
      <c r="E207" s="3"/>
      <c r="F207" s="3"/>
      <c r="G207" s="3"/>
    </row>
    <row r="208" spans="1:19" x14ac:dyDescent="0.25">
      <c r="A208" s="5" t="s">
        <v>21</v>
      </c>
      <c r="B208" s="5"/>
      <c r="C208" s="5"/>
      <c r="D208" s="5"/>
      <c r="E208" s="5"/>
      <c r="F208" s="5"/>
      <c r="G208" s="5"/>
      <c r="H208" s="12">
        <f>SUM(H21,H56,H68,H106,H135,H139,H166,H171,H206)</f>
        <v>21708588</v>
      </c>
      <c r="I208" s="12">
        <f>SUM(I21,I56,I68,I106,I135,I139,I166,I171,I206)</f>
        <v>25005502</v>
      </c>
      <c r="J208" s="12">
        <f>SUM(J21,J56,J68,J106,J135,J139,J166,J171,J206)</f>
        <v>10200303</v>
      </c>
      <c r="K208" s="12">
        <f>SUM(K21,K56,K68,K106,K135,K139,K166,K171,K206)</f>
        <v>10138968.35</v>
      </c>
      <c r="L208" s="12">
        <f>SUM(L21,L56,L68,L106,L135,L139,L166,L171,L206)</f>
        <v>10161508.4405</v>
      </c>
      <c r="M208" s="12">
        <f>SUM(H208:L208)</f>
        <v>77214869.7905</v>
      </c>
      <c r="O208" s="30"/>
      <c r="P208" s="30"/>
      <c r="S208" s="37"/>
    </row>
    <row r="209" spans="1:15" x14ac:dyDescent="0.25">
      <c r="A209" s="13" t="s">
        <v>22</v>
      </c>
      <c r="B209" s="13"/>
      <c r="C209" s="13"/>
      <c r="D209" s="13"/>
      <c r="E209" s="13"/>
      <c r="F209" s="14"/>
      <c r="G209" s="14"/>
      <c r="H209" s="15">
        <f>H208-H106-H139-H175-IF(H178&gt;25000,H178-25000,0)-IF(H169&gt;25000,H169-25000,0)</f>
        <v>3242156</v>
      </c>
      <c r="I209" s="15">
        <f>I208-I106-I139-I175-IF(H178&lt;25000,(IF(I178&lt;SUM(25000-H178),0,(IF(I178=0,0,SUM(I178-SUM(25000-H178)))))),I178)-IF(H169&lt;25000,(IF(I169&lt;SUM(25000-H169),0,(IF(I169=0,0,SUM(I169-SUM(25000-H169)))))),I169)</f>
        <v>15699117</v>
      </c>
      <c r="J209" s="15">
        <f>J208-J106-J139-J175-IF(SUM(H178:I178)&lt;25000,(IF(J178&lt;SUM(25000-SUM(H178:I178)),0,(IF(J178=0,0,SUM(J178-SUM(25000-SUM(H178:I178))))))),J178)-IF(SUM(H169:I169)&lt;25000,(IF(J169&lt;SUM(25000-SUM(H169:I169)),0,(IF(J169=0,0,SUM(J169-SUM(25000-SUM(H169:I169))))))),J169)</f>
        <v>2185201</v>
      </c>
      <c r="K209" s="15">
        <f>K208-K106-K139-K175-IF(SUM(H178:J178)&lt;25000,(IF(K178&lt;SUM(25000-SUM(H178:J178)),0,(IF(K178=0,0,SUM(K178-SUM(25000-SUM(H178:J178))))))),K178)-IF(SUM(H169:J169)&lt;25000,(IF(K169&lt;SUM(25000-SUM(H169:J169)),0,(IF(K169=0,0,SUM(K169-SUM(25000-SUM(H169:J169))))))),K169)</f>
        <v>2123113.3499999996</v>
      </c>
      <c r="L209" s="15">
        <f>L208-L106-L139-L175-IF(SUM(H178:K178)&lt;25000,(IF(L178&lt;SUM(25000-SUM(H178:K178)),0,(IF(L178=0,0,SUM(L178-SUM(25000-SUM(H178:K178))))))),L178)-IF(SUM(H169:K169)&lt;25000,(IF(L169&lt;SUM(25000-SUM(H169:K169)),0,(IF(L169=0,0,SUM(L169-SUM(25000-SUM(H169:K169))))))),L169)</f>
        <v>2144862.4405000005</v>
      </c>
      <c r="M209" s="15">
        <f>SUM(H209:L209)</f>
        <v>25394449.7905</v>
      </c>
    </row>
    <row r="210" spans="1:15" x14ac:dyDescent="0.25">
      <c r="A210" s="16" t="s">
        <v>35</v>
      </c>
      <c r="B210" s="20">
        <v>0.26</v>
      </c>
      <c r="C210" s="16" t="s">
        <v>34</v>
      </c>
      <c r="D210" s="16"/>
      <c r="E210" s="16"/>
      <c r="F210" s="16"/>
      <c r="G210" s="16"/>
      <c r="H210" s="17">
        <f>ROUND(H209*$B210,0)</f>
        <v>842961</v>
      </c>
      <c r="I210" s="17">
        <f>ROUND(I209*$B210,0)</f>
        <v>4081770</v>
      </c>
      <c r="J210" s="17">
        <f>ROUND(J209*$B210,0)</f>
        <v>568152</v>
      </c>
      <c r="K210" s="17">
        <f>ROUND(K209*$B210,0)</f>
        <v>552009</v>
      </c>
      <c r="L210" s="17">
        <f>ROUND(L209*$B210,0)</f>
        <v>557664</v>
      </c>
      <c r="M210" s="17">
        <f>SUM(H210:L210)</f>
        <v>6602556</v>
      </c>
    </row>
    <row r="211" spans="1:15" x14ac:dyDescent="0.25">
      <c r="A211" s="18" t="s">
        <v>23</v>
      </c>
      <c r="B211" s="18"/>
      <c r="C211" s="18"/>
      <c r="D211" s="18"/>
      <c r="E211" s="18"/>
      <c r="F211" s="18"/>
      <c r="G211" s="18"/>
      <c r="H211" s="19">
        <f>H208+H210</f>
        <v>22551549</v>
      </c>
      <c r="I211" s="19">
        <f>I208+I210</f>
        <v>29087272</v>
      </c>
      <c r="J211" s="19">
        <f>J208+J210</f>
        <v>10768455</v>
      </c>
      <c r="K211" s="19">
        <f>K208+K210</f>
        <v>10690977.35</v>
      </c>
      <c r="L211" s="19">
        <f>L208+L210</f>
        <v>10719172.4405</v>
      </c>
      <c r="M211" s="19">
        <f>SUM(H211:L211)</f>
        <v>83817425.7905</v>
      </c>
      <c r="O211" s="30"/>
    </row>
    <row r="213" spans="1:15" x14ac:dyDescent="0.25">
      <c r="H213" s="9"/>
      <c r="I213" s="9"/>
      <c r="J213" s="9"/>
      <c r="K213" s="9"/>
      <c r="L213" s="9"/>
    </row>
    <row r="214" spans="1:15" x14ac:dyDescent="0.25">
      <c r="H214" s="9"/>
      <c r="I214" s="9"/>
      <c r="J214" s="9"/>
      <c r="K214" s="9"/>
    </row>
    <row r="215" spans="1:15" x14ac:dyDescent="0.25">
      <c r="H215" s="9"/>
      <c r="I215" s="9"/>
      <c r="J215" s="9"/>
      <c r="K215" s="9"/>
      <c r="L215" s="9"/>
      <c r="M215" s="35"/>
      <c r="N215" s="36"/>
    </row>
    <row r="216" spans="1:15" x14ac:dyDescent="0.25">
      <c r="H216" s="27"/>
      <c r="I216" s="27"/>
      <c r="J216" s="27"/>
      <c r="K216" s="27"/>
      <c r="L216" s="27"/>
      <c r="M216" s="27"/>
    </row>
    <row r="217" spans="1:15" x14ac:dyDescent="0.25">
      <c r="H217" s="9"/>
      <c r="I217" s="9"/>
      <c r="J217" s="9"/>
      <c r="K217" s="9"/>
      <c r="L217" s="9"/>
      <c r="M217" s="9"/>
    </row>
  </sheetData>
  <mergeCells count="2">
    <mergeCell ref="A1:M1"/>
    <mergeCell ref="A2:M2"/>
  </mergeCells>
  <phoneticPr fontId="5" type="noConversion"/>
  <conditionalFormatting sqref="B35">
    <cfRule type="duplicateValues" dxfId="5" priority="2"/>
  </conditionalFormatting>
  <conditionalFormatting sqref="B42:B44 B25 B36:B39 B27:B29 B46:B47">
    <cfRule type="duplicateValues" dxfId="4" priority="8"/>
  </conditionalFormatting>
  <pageMargins left="0.7" right="0.7" top="0.75" bottom="0.75" header="0.3" footer="0.3"/>
  <pageSetup scale="54" fitToHeight="0" orientation="landscape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5DFF6-E971-4FE1-B28C-87265B53B917}">
  <dimension ref="A1:M85"/>
  <sheetViews>
    <sheetView workbookViewId="0">
      <selection activeCell="S16" sqref="S16"/>
    </sheetView>
  </sheetViews>
  <sheetFormatPr defaultRowHeight="15" x14ac:dyDescent="0.25"/>
  <cols>
    <col min="1" max="1" width="13" customWidth="1"/>
    <col min="2" max="2" width="11" customWidth="1"/>
  </cols>
  <sheetData>
    <row r="1" spans="1:13" ht="18.75" x14ac:dyDescent="0.25">
      <c r="A1" s="39" t="s">
        <v>68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5.75" x14ac:dyDescent="0.25">
      <c r="A2" s="40" t="s">
        <v>69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x14ac:dyDescent="0.25">
      <c r="A4" s="2" t="s">
        <v>40</v>
      </c>
      <c r="B4" s="5"/>
      <c r="C4" s="5"/>
      <c r="D4" s="5"/>
      <c r="E4" s="5"/>
      <c r="F4" s="5"/>
      <c r="G4" s="5"/>
      <c r="H4" s="6" t="s">
        <v>0</v>
      </c>
      <c r="I4" s="6" t="s">
        <v>1</v>
      </c>
      <c r="J4" s="6" t="s">
        <v>2</v>
      </c>
      <c r="K4" s="6" t="s">
        <v>36</v>
      </c>
      <c r="L4" s="6" t="s">
        <v>37</v>
      </c>
      <c r="M4" s="6" t="s">
        <v>3</v>
      </c>
    </row>
    <row r="5" spans="1:13" ht="30" x14ac:dyDescent="0.25">
      <c r="A5" t="s">
        <v>4</v>
      </c>
      <c r="B5" s="7" t="s">
        <v>54</v>
      </c>
      <c r="C5" s="7" t="s">
        <v>5</v>
      </c>
      <c r="D5" s="8" t="s">
        <v>6</v>
      </c>
      <c r="E5" s="8" t="s">
        <v>7</v>
      </c>
      <c r="F5" s="8" t="s">
        <v>8</v>
      </c>
      <c r="G5" s="8"/>
      <c r="H5" s="7"/>
      <c r="I5" s="7"/>
      <c r="J5" s="7"/>
      <c r="K5" s="7"/>
      <c r="L5" s="7"/>
      <c r="M5" s="7"/>
    </row>
    <row r="6" spans="1:13" x14ac:dyDescent="0.25">
      <c r="A6" s="3"/>
      <c r="B6" s="4"/>
      <c r="C6" s="9"/>
      <c r="D6" s="4"/>
      <c r="E6" s="10"/>
      <c r="F6" s="10">
        <v>5.0000000000000001E-3</v>
      </c>
      <c r="G6" s="10"/>
      <c r="H6" s="9">
        <v>0</v>
      </c>
      <c r="I6" s="9">
        <f>ROUND(H6*1.03,0)</f>
        <v>0</v>
      </c>
      <c r="J6" s="9">
        <f t="shared" ref="J6:L6" si="0">ROUND(I6*1.03,0)</f>
        <v>0</v>
      </c>
      <c r="K6" s="9">
        <f t="shared" si="0"/>
        <v>0</v>
      </c>
      <c r="L6" s="9">
        <f t="shared" si="0"/>
        <v>0</v>
      </c>
      <c r="M6" s="9">
        <f t="shared" ref="M6:M21" si="1">SUM(H6:L6)</f>
        <v>0</v>
      </c>
    </row>
    <row r="7" spans="1:13" x14ac:dyDescent="0.25">
      <c r="A7" s="3"/>
      <c r="B7" s="4"/>
      <c r="C7" s="9"/>
      <c r="D7" s="4"/>
      <c r="E7" s="10"/>
      <c r="F7" s="10"/>
      <c r="G7" s="10"/>
      <c r="H7" s="9"/>
      <c r="I7" s="9"/>
      <c r="J7" s="9"/>
      <c r="K7" s="9"/>
      <c r="L7" s="9"/>
      <c r="M7" s="9"/>
    </row>
    <row r="8" spans="1:13" x14ac:dyDescent="0.25">
      <c r="A8" s="3"/>
      <c r="B8" s="4"/>
      <c r="C8" s="9">
        <v>0</v>
      </c>
      <c r="D8" s="4">
        <v>12</v>
      </c>
      <c r="E8" s="10">
        <v>0</v>
      </c>
      <c r="F8" s="10"/>
      <c r="G8" s="10"/>
      <c r="H8" s="9">
        <f>ROUND($C8*$E8,0)</f>
        <v>0</v>
      </c>
      <c r="I8" s="9">
        <f>ROUND(H8*1.03,0)</f>
        <v>0</v>
      </c>
      <c r="J8" s="9">
        <f t="shared" ref="J8:L9" si="2">ROUND(I8*1.03,0)</f>
        <v>0</v>
      </c>
      <c r="K8" s="9">
        <f>ROUND(J8*1.03,0)</f>
        <v>0</v>
      </c>
      <c r="L8" s="9">
        <f t="shared" si="2"/>
        <v>0</v>
      </c>
      <c r="M8" s="9">
        <f t="shared" si="1"/>
        <v>0</v>
      </c>
    </row>
    <row r="9" spans="1:13" x14ac:dyDescent="0.25">
      <c r="A9" s="3"/>
      <c r="B9" s="4"/>
      <c r="C9" s="9"/>
      <c r="D9" s="4"/>
      <c r="E9" s="10"/>
      <c r="F9" s="10">
        <v>0</v>
      </c>
      <c r="G9" s="10"/>
      <c r="H9" s="9">
        <f>ROUND($C8/9*12*$F9,0)</f>
        <v>0</v>
      </c>
      <c r="I9" s="9">
        <f>ROUND(H9*1.03,0)</f>
        <v>0</v>
      </c>
      <c r="J9" s="9">
        <f>ROUND(I9*1.03,0)</f>
        <v>0</v>
      </c>
      <c r="K9" s="9">
        <f t="shared" si="2"/>
        <v>0</v>
      </c>
      <c r="L9" s="9">
        <f t="shared" si="2"/>
        <v>0</v>
      </c>
      <c r="M9" s="9">
        <f t="shared" si="1"/>
        <v>0</v>
      </c>
    </row>
    <row r="10" spans="1:13" x14ac:dyDescent="0.25">
      <c r="A10" s="3"/>
      <c r="B10" s="3"/>
      <c r="C10" s="9"/>
      <c r="D10" s="4"/>
      <c r="E10" s="10"/>
      <c r="F10" s="10"/>
      <c r="G10" s="10"/>
      <c r="H10" s="9"/>
      <c r="I10" s="9"/>
      <c r="J10" s="9"/>
      <c r="K10" s="9"/>
      <c r="L10" s="9"/>
      <c r="M10" s="9"/>
    </row>
    <row r="11" spans="1:13" x14ac:dyDescent="0.25">
      <c r="A11" s="18" t="s">
        <v>38</v>
      </c>
      <c r="B11" s="18"/>
      <c r="C11" s="18"/>
      <c r="D11" s="18"/>
      <c r="E11" s="18"/>
      <c r="F11" s="18"/>
      <c r="G11" s="18"/>
      <c r="H11" s="19">
        <f>SUM(H6:H10)</f>
        <v>0</v>
      </c>
      <c r="I11" s="19">
        <f>SUM(I6:I10)</f>
        <v>0</v>
      </c>
      <c r="J11" s="19">
        <f>SUM(J6:J9)</f>
        <v>0</v>
      </c>
      <c r="K11" s="19">
        <f>SUM(K6:K9)</f>
        <v>0</v>
      </c>
      <c r="L11" s="19">
        <f>SUM(L6:L9)</f>
        <v>0</v>
      </c>
      <c r="M11" s="19">
        <f>SUM(H11:L11)</f>
        <v>0</v>
      </c>
    </row>
    <row r="12" spans="1:13" x14ac:dyDescent="0.25">
      <c r="A12" s="3"/>
      <c r="B12" s="3"/>
      <c r="C12" s="9"/>
      <c r="D12" s="4"/>
      <c r="E12" s="10"/>
      <c r="F12" s="10"/>
      <c r="G12" s="10"/>
      <c r="H12" s="9"/>
      <c r="I12" s="9"/>
      <c r="J12" s="9"/>
      <c r="K12" s="9"/>
      <c r="L12" s="9"/>
      <c r="M12" s="9"/>
    </row>
    <row r="13" spans="1:13" x14ac:dyDescent="0.25">
      <c r="A13" s="2" t="s">
        <v>39</v>
      </c>
      <c r="B13" s="5"/>
      <c r="C13" s="5"/>
      <c r="D13" s="5"/>
      <c r="E13" s="5"/>
      <c r="F13" s="5"/>
      <c r="G13" s="5"/>
      <c r="H13" s="6" t="s">
        <v>0</v>
      </c>
      <c r="I13" s="6" t="s">
        <v>1</v>
      </c>
      <c r="J13" s="6" t="s">
        <v>2</v>
      </c>
      <c r="K13" s="6" t="s">
        <v>36</v>
      </c>
      <c r="L13" s="6" t="s">
        <v>37</v>
      </c>
      <c r="M13" s="6" t="s">
        <v>3</v>
      </c>
    </row>
    <row r="14" spans="1:13" x14ac:dyDescent="0.25">
      <c r="A14" s="3" t="s">
        <v>41</v>
      </c>
      <c r="B14" s="4" t="s">
        <v>44</v>
      </c>
      <c r="C14" s="9" t="s">
        <v>5</v>
      </c>
      <c r="D14" s="4" t="s">
        <v>42</v>
      </c>
      <c r="E14" s="10" t="s">
        <v>7</v>
      </c>
      <c r="F14" s="10" t="s">
        <v>8</v>
      </c>
      <c r="G14" s="10"/>
      <c r="H14" s="9"/>
      <c r="I14" s="9"/>
      <c r="J14" s="9"/>
      <c r="K14" s="9"/>
      <c r="L14" s="9"/>
      <c r="M14" s="9"/>
    </row>
    <row r="15" spans="1:13" x14ac:dyDescent="0.25">
      <c r="A15" s="3" t="s">
        <v>216</v>
      </c>
      <c r="B15" s="4">
        <v>904929597</v>
      </c>
      <c r="C15" s="9">
        <v>80000</v>
      </c>
      <c r="D15" s="4">
        <v>9</v>
      </c>
      <c r="E15" s="10">
        <v>0.01</v>
      </c>
      <c r="F15" s="10"/>
      <c r="G15" s="10"/>
      <c r="H15" s="9">
        <f>ROUND($C15*$E15,0)</f>
        <v>800</v>
      </c>
      <c r="I15" s="9">
        <f t="shared" ref="I15:L16" si="3">ROUND(H15*1.03,0)</f>
        <v>824</v>
      </c>
      <c r="J15" s="9">
        <f t="shared" si="3"/>
        <v>849</v>
      </c>
      <c r="K15" s="9">
        <f t="shared" si="3"/>
        <v>874</v>
      </c>
      <c r="L15" s="9">
        <f t="shared" si="3"/>
        <v>900</v>
      </c>
      <c r="M15" s="9">
        <f>SUM(H15:L15)</f>
        <v>4247</v>
      </c>
    </row>
    <row r="16" spans="1:13" x14ac:dyDescent="0.25">
      <c r="A16" s="3"/>
      <c r="B16" s="4"/>
      <c r="C16" s="9"/>
      <c r="D16" s="4">
        <v>3</v>
      </c>
      <c r="E16" s="10">
        <v>5.0000000000000001E-3</v>
      </c>
      <c r="F16" s="10"/>
      <c r="G16" s="10"/>
      <c r="H16" s="9">
        <f>ROUND($C$15/9*12*$E$16,0)</f>
        <v>533</v>
      </c>
      <c r="I16" s="9">
        <f t="shared" si="3"/>
        <v>549</v>
      </c>
      <c r="J16" s="9">
        <f t="shared" si="3"/>
        <v>565</v>
      </c>
      <c r="K16" s="9">
        <f t="shared" si="3"/>
        <v>582</v>
      </c>
      <c r="L16" s="9">
        <f t="shared" si="3"/>
        <v>599</v>
      </c>
      <c r="M16" s="9">
        <f>SUM(H16:L16)</f>
        <v>2828</v>
      </c>
    </row>
    <row r="17" spans="1:13" x14ac:dyDescent="0.25">
      <c r="A17" s="3" t="s">
        <v>55</v>
      </c>
      <c r="B17" s="4">
        <v>0</v>
      </c>
      <c r="C17" s="9">
        <v>0</v>
      </c>
      <c r="D17" s="4">
        <v>9</v>
      </c>
      <c r="E17" s="10">
        <v>0</v>
      </c>
      <c r="F17" s="10"/>
      <c r="G17" s="10"/>
      <c r="H17" s="9">
        <f>ROUND($B$17*$C17*$E17,0)</f>
        <v>0</v>
      </c>
      <c r="I17" s="9">
        <f t="shared" ref="I17:L17" si="4">ROUND($B$17*$C17*$E17,0)</f>
        <v>0</v>
      </c>
      <c r="J17" s="9">
        <f t="shared" si="4"/>
        <v>0</v>
      </c>
      <c r="K17" s="9">
        <f t="shared" si="4"/>
        <v>0</v>
      </c>
      <c r="L17" s="9">
        <f t="shared" si="4"/>
        <v>0</v>
      </c>
      <c r="M17" s="9">
        <f t="shared" si="1"/>
        <v>0</v>
      </c>
    </row>
    <row r="18" spans="1:13" x14ac:dyDescent="0.25">
      <c r="A18" s="3"/>
      <c r="B18" s="4"/>
      <c r="C18" s="9">
        <v>0</v>
      </c>
      <c r="D18" s="4">
        <v>3</v>
      </c>
      <c r="E18" s="10"/>
      <c r="F18" s="10">
        <v>0</v>
      </c>
      <c r="G18" s="10"/>
      <c r="H18" s="9">
        <f>ROUND($B$17*$C18*$F18,0)</f>
        <v>0</v>
      </c>
      <c r="I18" s="9">
        <f t="shared" ref="I18:L18" si="5">ROUND($B$17*$C18*$F18,0)</f>
        <v>0</v>
      </c>
      <c r="J18" s="9">
        <f t="shared" si="5"/>
        <v>0</v>
      </c>
      <c r="K18" s="9">
        <f t="shared" si="5"/>
        <v>0</v>
      </c>
      <c r="L18" s="9">
        <f t="shared" si="5"/>
        <v>0</v>
      </c>
      <c r="M18" s="9">
        <f t="shared" si="1"/>
        <v>0</v>
      </c>
    </row>
    <row r="19" spans="1:13" x14ac:dyDescent="0.25">
      <c r="A19" s="3"/>
      <c r="B19" s="4"/>
      <c r="C19" s="9"/>
      <c r="D19" s="4"/>
      <c r="E19" s="10"/>
      <c r="F19" s="10"/>
      <c r="G19" s="10"/>
      <c r="H19" s="9"/>
      <c r="I19" s="9"/>
      <c r="J19" s="9"/>
      <c r="K19" s="9"/>
      <c r="L19" s="9"/>
      <c r="M19" s="9"/>
    </row>
    <row r="20" spans="1:13" x14ac:dyDescent="0.25">
      <c r="A20" s="3" t="s">
        <v>56</v>
      </c>
      <c r="B20" s="4">
        <v>0</v>
      </c>
      <c r="C20" s="9">
        <v>0</v>
      </c>
      <c r="D20" s="4">
        <v>9</v>
      </c>
      <c r="E20" s="10">
        <v>0</v>
      </c>
      <c r="F20" s="10"/>
      <c r="G20" s="10"/>
      <c r="H20" s="9">
        <f>ROUND($B$20*$C20*$E20,0)</f>
        <v>0</v>
      </c>
      <c r="I20" s="9">
        <f t="shared" ref="I20:L20" si="6">ROUND($B$20*$C20*$E20,0)</f>
        <v>0</v>
      </c>
      <c r="J20" s="9">
        <f t="shared" si="6"/>
        <v>0</v>
      </c>
      <c r="K20" s="9">
        <f t="shared" si="6"/>
        <v>0</v>
      </c>
      <c r="L20" s="9">
        <f t="shared" si="6"/>
        <v>0</v>
      </c>
      <c r="M20" s="9">
        <f t="shared" si="1"/>
        <v>0</v>
      </c>
    </row>
    <row r="21" spans="1:13" x14ac:dyDescent="0.25">
      <c r="A21" s="3"/>
      <c r="B21" s="4"/>
      <c r="C21" s="9">
        <v>0</v>
      </c>
      <c r="D21" s="4">
        <v>3</v>
      </c>
      <c r="E21" s="10"/>
      <c r="F21" s="10">
        <v>0</v>
      </c>
      <c r="G21" s="10"/>
      <c r="H21" s="9">
        <f>ROUND($B$20*$C21*$F21,0)</f>
        <v>0</v>
      </c>
      <c r="I21" s="9">
        <f t="shared" ref="I21:L21" si="7">ROUND($B$20*$C21*$F21,0)</f>
        <v>0</v>
      </c>
      <c r="J21" s="9">
        <f t="shared" si="7"/>
        <v>0</v>
      </c>
      <c r="K21" s="9">
        <f t="shared" si="7"/>
        <v>0</v>
      </c>
      <c r="L21" s="9">
        <f t="shared" si="7"/>
        <v>0</v>
      </c>
      <c r="M21" s="9">
        <f t="shared" si="1"/>
        <v>0</v>
      </c>
    </row>
    <row r="22" spans="1:13" x14ac:dyDescent="0.25">
      <c r="A22" s="3"/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x14ac:dyDescent="0.25">
      <c r="A23" s="18" t="s">
        <v>43</v>
      </c>
      <c r="B23" s="18"/>
      <c r="C23" s="18"/>
      <c r="D23" s="18"/>
      <c r="E23" s="18"/>
      <c r="F23" s="18"/>
      <c r="G23" s="18"/>
      <c r="H23" s="19">
        <f>SUM(H15:H21)</f>
        <v>1333</v>
      </c>
      <c r="I23" s="19">
        <f>SUM(I15:I21)</f>
        <v>1373</v>
      </c>
      <c r="J23" s="19">
        <f>SUM(J15:J21)</f>
        <v>1414</v>
      </c>
      <c r="K23" s="19">
        <f>SUM(K15:K21)</f>
        <v>1456</v>
      </c>
      <c r="L23" s="19">
        <f>SUM(L15:L21)</f>
        <v>1499</v>
      </c>
      <c r="M23" s="19">
        <f>SUM(H23:L23)</f>
        <v>7075</v>
      </c>
    </row>
    <row r="24" spans="1:13" x14ac:dyDescent="0.25">
      <c r="A24" s="3"/>
      <c r="B24" s="3"/>
      <c r="C24" s="3"/>
      <c r="D24" s="3"/>
      <c r="E24" s="3"/>
      <c r="F24" s="3"/>
      <c r="G24" s="3"/>
      <c r="H24" s="4"/>
      <c r="I24" s="4"/>
      <c r="J24" s="4"/>
      <c r="K24" s="4"/>
      <c r="L24" s="4"/>
      <c r="M24" s="4"/>
    </row>
    <row r="25" spans="1:13" x14ac:dyDescent="0.25">
      <c r="A25" s="2" t="s">
        <v>26</v>
      </c>
      <c r="B25" s="5"/>
      <c r="C25" s="5"/>
      <c r="D25" s="5"/>
      <c r="E25" s="5"/>
      <c r="F25" s="5"/>
      <c r="G25" s="5"/>
      <c r="H25" s="6" t="s">
        <v>0</v>
      </c>
      <c r="I25" s="6" t="s">
        <v>1</v>
      </c>
      <c r="J25" s="6" t="s">
        <v>2</v>
      </c>
      <c r="K25" s="6" t="s">
        <v>36</v>
      </c>
      <c r="L25" s="6" t="s">
        <v>37</v>
      </c>
      <c r="M25" s="6" t="s">
        <v>3</v>
      </c>
    </row>
    <row r="26" spans="1:13" x14ac:dyDescent="0.25">
      <c r="A26" s="3"/>
      <c r="B26" s="3"/>
      <c r="C26" s="3"/>
      <c r="D26" s="4"/>
      <c r="E26" s="4" t="s">
        <v>9</v>
      </c>
      <c r="F26" s="4"/>
      <c r="G26" s="4"/>
      <c r="H26" s="4"/>
      <c r="I26" s="4"/>
      <c r="J26" s="4"/>
      <c r="K26" s="4"/>
      <c r="L26" s="4"/>
      <c r="M26" s="4"/>
    </row>
    <row r="27" spans="1:13" x14ac:dyDescent="0.25">
      <c r="A27" s="3" t="s">
        <v>57</v>
      </c>
      <c r="B27" s="3"/>
      <c r="C27" s="3"/>
      <c r="D27" s="3"/>
      <c r="E27" s="10">
        <v>0.41020000000000001</v>
      </c>
      <c r="F27" s="10"/>
      <c r="G27" s="10"/>
      <c r="H27" s="9">
        <f>ROUND($E$27*SUM(H15,H8),0)</f>
        <v>328</v>
      </c>
      <c r="I27" s="9">
        <f>ROUND($E27*SUM(I15,I8),0)</f>
        <v>338</v>
      </c>
      <c r="J27" s="9">
        <f>ROUND($E27*SUM(J15,J8),0)</f>
        <v>348</v>
      </c>
      <c r="K27" s="9">
        <f>ROUND($E27*SUM(K15,K8),0)</f>
        <v>359</v>
      </c>
      <c r="L27" s="9">
        <f>ROUND($E27*SUM(L15,L8),0)</f>
        <v>369</v>
      </c>
      <c r="M27" s="9">
        <f>SUM(H27:L27)</f>
        <v>1742</v>
      </c>
    </row>
    <row r="28" spans="1:13" x14ac:dyDescent="0.25">
      <c r="A28" s="3"/>
      <c r="B28" s="3"/>
      <c r="C28" s="3"/>
      <c r="D28" s="9"/>
      <c r="E28" s="10"/>
      <c r="F28" s="10"/>
      <c r="G28" s="10"/>
      <c r="H28" s="9"/>
      <c r="I28" s="9"/>
      <c r="J28" s="9"/>
      <c r="K28" s="9"/>
      <c r="L28" s="9"/>
      <c r="M28" s="9"/>
    </row>
    <row r="29" spans="1:13" x14ac:dyDescent="0.25">
      <c r="A29" s="3" t="s">
        <v>58</v>
      </c>
      <c r="B29" s="3"/>
      <c r="C29" s="3"/>
      <c r="D29" s="9"/>
      <c r="E29" s="10">
        <v>0.25729999999999997</v>
      </c>
      <c r="F29" s="10"/>
      <c r="G29" s="10"/>
      <c r="H29" s="9">
        <f>ROUND($E$29*SUM(H16),0)</f>
        <v>137</v>
      </c>
      <c r="I29" s="9">
        <f>ROUND($E$29*SUM(I16),0)</f>
        <v>141</v>
      </c>
      <c r="J29" s="9">
        <f>ROUND($E$29*SUM(J16),0)</f>
        <v>145</v>
      </c>
      <c r="K29" s="9">
        <f>ROUND($E$29*SUM(K16),0)</f>
        <v>150</v>
      </c>
      <c r="L29" s="9">
        <f>ROUND($E$29*SUM(L16),0)</f>
        <v>154</v>
      </c>
      <c r="M29" s="9">
        <f t="shared" ref="M29:M33" si="8">SUM(H29:L29)</f>
        <v>727</v>
      </c>
    </row>
    <row r="30" spans="1:13" x14ac:dyDescent="0.25">
      <c r="A30" s="3"/>
      <c r="B30" s="3"/>
      <c r="C30" s="3"/>
      <c r="D30" s="9"/>
      <c r="E30" s="10"/>
      <c r="F30" s="10"/>
      <c r="G30" s="10"/>
      <c r="H30" s="9"/>
      <c r="I30" s="9"/>
      <c r="J30" s="9"/>
      <c r="K30" s="9"/>
      <c r="L30" s="9"/>
      <c r="M30" s="9"/>
    </row>
    <row r="31" spans="1:13" x14ac:dyDescent="0.25">
      <c r="A31" s="3" t="s">
        <v>59</v>
      </c>
      <c r="B31" s="3"/>
      <c r="C31" s="3"/>
      <c r="D31" s="9"/>
      <c r="E31" s="10">
        <v>6.1999999999999998E-3</v>
      </c>
      <c r="F31" s="10"/>
      <c r="G31" s="10"/>
      <c r="H31" s="9">
        <f>ROUND($E31*SUM(H17,H20),0)</f>
        <v>0</v>
      </c>
      <c r="I31" s="9">
        <f>ROUND($E31*SUM(I17,I20),0)</f>
        <v>0</v>
      </c>
      <c r="J31" s="9">
        <f>ROUND($E31*SUM(J17,J20),0)</f>
        <v>0</v>
      </c>
      <c r="K31" s="9">
        <f>ROUND($E31*SUM(K17,K20),0)</f>
        <v>0</v>
      </c>
      <c r="L31" s="9">
        <f>ROUND($E31*SUM(L17,L20),0)</f>
        <v>0</v>
      </c>
      <c r="M31" s="9">
        <f t="shared" si="8"/>
        <v>0</v>
      </c>
    </row>
    <row r="32" spans="1:13" x14ac:dyDescent="0.25">
      <c r="A32" s="3"/>
      <c r="B32" s="3"/>
      <c r="C32" s="3"/>
      <c r="D32" s="9"/>
      <c r="E32" s="10"/>
      <c r="F32" s="10"/>
      <c r="G32" s="10"/>
      <c r="H32" s="9"/>
      <c r="I32" s="9"/>
      <c r="J32" s="9"/>
      <c r="K32" s="9"/>
      <c r="L32" s="9"/>
      <c r="M32" s="9"/>
    </row>
    <row r="33" spans="1:13" x14ac:dyDescent="0.25">
      <c r="A33" s="3" t="s">
        <v>60</v>
      </c>
      <c r="B33" s="3"/>
      <c r="C33" s="3"/>
      <c r="D33" s="9"/>
      <c r="E33" s="10">
        <v>8.3299999999999999E-2</v>
      </c>
      <c r="F33" s="10"/>
      <c r="G33" s="10"/>
      <c r="H33" s="9">
        <f>ROUND($E33*SUM(H18,H21),0)</f>
        <v>0</v>
      </c>
      <c r="I33" s="9">
        <f>ROUND($E33*SUM(I18,I21),0)</f>
        <v>0</v>
      </c>
      <c r="J33" s="9">
        <f>ROUND($E33*SUM(J18,J21),0)</f>
        <v>0</v>
      </c>
      <c r="K33" s="9">
        <f>ROUND($E33*SUM(K18,K21),0)</f>
        <v>0</v>
      </c>
      <c r="L33" s="9">
        <f>ROUND($E33*SUM(L18,L21),0)</f>
        <v>0</v>
      </c>
      <c r="M33" s="9">
        <f t="shared" si="8"/>
        <v>0</v>
      </c>
    </row>
    <row r="34" spans="1:13" x14ac:dyDescent="0.25">
      <c r="A34" s="3"/>
      <c r="B34" s="3"/>
      <c r="C34" s="3"/>
      <c r="D34" s="3"/>
      <c r="E34" s="3"/>
      <c r="F34" s="3"/>
      <c r="G34" s="3"/>
      <c r="H34" s="4"/>
      <c r="I34" s="4"/>
      <c r="J34" s="4"/>
      <c r="K34" s="4"/>
      <c r="L34" s="4"/>
      <c r="M34" s="4"/>
    </row>
    <row r="35" spans="1:13" x14ac:dyDescent="0.25">
      <c r="A35" s="18" t="s">
        <v>10</v>
      </c>
      <c r="B35" s="18"/>
      <c r="C35" s="18"/>
      <c r="D35" s="18"/>
      <c r="E35" s="18"/>
      <c r="F35" s="18"/>
      <c r="G35" s="18"/>
      <c r="H35" s="19">
        <f>SUM(H27:H33)</f>
        <v>465</v>
      </c>
      <c r="I35" s="19">
        <f>SUM(I27:I33)</f>
        <v>479</v>
      </c>
      <c r="J35" s="19">
        <f>SUM(J27:J33)</f>
        <v>493</v>
      </c>
      <c r="K35" s="19">
        <f>SUM(K27:K33)</f>
        <v>509</v>
      </c>
      <c r="L35" s="19">
        <f>SUM(L27:L33)</f>
        <v>523</v>
      </c>
      <c r="M35" s="19">
        <f>SUM(H35:L35)</f>
        <v>2469</v>
      </c>
    </row>
    <row r="36" spans="1:13" x14ac:dyDescent="0.25">
      <c r="A36" s="3"/>
      <c r="B36" s="3"/>
      <c r="C36" s="3"/>
      <c r="D36" s="3"/>
      <c r="E36" s="3"/>
      <c r="F36" s="3"/>
      <c r="G36" s="3"/>
      <c r="H36" s="4"/>
      <c r="I36" s="4"/>
      <c r="J36" s="4"/>
      <c r="K36" s="4"/>
      <c r="L36" s="4"/>
      <c r="M36" s="4"/>
    </row>
    <row r="37" spans="1:13" x14ac:dyDescent="0.25">
      <c r="A37" s="2" t="s">
        <v>28</v>
      </c>
      <c r="B37" s="5"/>
      <c r="C37" s="5"/>
      <c r="D37" s="5"/>
      <c r="E37" s="5"/>
      <c r="F37" s="5"/>
      <c r="G37" s="5"/>
      <c r="H37" s="6" t="s">
        <v>0</v>
      </c>
      <c r="I37" s="6" t="s">
        <v>1</v>
      </c>
      <c r="J37" s="6" t="s">
        <v>2</v>
      </c>
      <c r="K37" s="6" t="s">
        <v>36</v>
      </c>
      <c r="L37" s="6" t="s">
        <v>37</v>
      </c>
      <c r="M37" s="6" t="s">
        <v>3</v>
      </c>
    </row>
    <row r="38" spans="1:13" x14ac:dyDescent="0.25">
      <c r="A38" t="s">
        <v>49</v>
      </c>
      <c r="B38" s="3"/>
      <c r="C38" s="3"/>
      <c r="D38" s="3"/>
      <c r="E38" s="3"/>
      <c r="F38" s="3"/>
      <c r="G38" s="3"/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f>SUM(H38:L38)</f>
        <v>0</v>
      </c>
    </row>
    <row r="39" spans="1:13" x14ac:dyDescent="0.25">
      <c r="A39" s="3"/>
      <c r="B39" s="3"/>
      <c r="C39" s="3"/>
      <c r="D39" s="3"/>
      <c r="E39" s="3"/>
      <c r="F39" s="3"/>
      <c r="G39" s="3"/>
      <c r="H39" s="4"/>
      <c r="I39" s="4"/>
      <c r="J39" s="4"/>
      <c r="K39" s="4"/>
      <c r="L39" s="4"/>
      <c r="M39" s="4"/>
    </row>
    <row r="40" spans="1:13" x14ac:dyDescent="0.25">
      <c r="A40" s="18" t="s">
        <v>19</v>
      </c>
      <c r="B40" s="18"/>
      <c r="C40" s="18"/>
      <c r="D40" s="18"/>
      <c r="E40" s="18"/>
      <c r="F40" s="18"/>
      <c r="G40" s="18"/>
      <c r="H40" s="19">
        <f>SUM(H38:H39)</f>
        <v>0</v>
      </c>
      <c r="I40" s="19">
        <f>SUM(I38:I39)</f>
        <v>0</v>
      </c>
      <c r="J40" s="19">
        <f>SUM(J38:J39)</f>
        <v>0</v>
      </c>
      <c r="K40" s="19">
        <f>SUM(K38:K39)</f>
        <v>0</v>
      </c>
      <c r="L40" s="19">
        <f>SUM(L38:L39)</f>
        <v>0</v>
      </c>
      <c r="M40" s="19">
        <f>SUM(H40:L40)</f>
        <v>0</v>
      </c>
    </row>
    <row r="41" spans="1:13" x14ac:dyDescent="0.25">
      <c r="A41" s="3"/>
      <c r="B41" s="3"/>
      <c r="C41" s="3"/>
      <c r="D41" s="3"/>
      <c r="E41" s="3"/>
      <c r="F41" s="3"/>
      <c r="G41" s="3"/>
      <c r="H41" s="4"/>
      <c r="I41" s="4"/>
      <c r="J41" s="4"/>
      <c r="K41" s="4"/>
      <c r="L41" s="4"/>
      <c r="M41" s="4"/>
    </row>
    <row r="42" spans="1:13" x14ac:dyDescent="0.25">
      <c r="A42" s="2" t="s">
        <v>27</v>
      </c>
      <c r="B42" s="5"/>
      <c r="C42" s="5"/>
      <c r="D42" s="5"/>
      <c r="E42" s="5"/>
      <c r="F42" s="5"/>
      <c r="G42" s="5"/>
      <c r="H42" s="6" t="s">
        <v>0</v>
      </c>
      <c r="I42" s="6" t="s">
        <v>1</v>
      </c>
      <c r="J42" s="6" t="s">
        <v>2</v>
      </c>
      <c r="K42" s="6" t="s">
        <v>36</v>
      </c>
      <c r="L42" s="6" t="s">
        <v>37</v>
      </c>
      <c r="M42" s="6" t="s">
        <v>3</v>
      </c>
    </row>
    <row r="43" spans="1:13" x14ac:dyDescent="0.25">
      <c r="A43" s="3"/>
      <c r="B43" s="4"/>
      <c r="C43" s="4"/>
      <c r="D43" s="4"/>
      <c r="E43" s="4"/>
      <c r="F43" s="11"/>
      <c r="G43" s="11"/>
      <c r="H43" s="9"/>
      <c r="I43" s="9"/>
      <c r="J43" s="9"/>
      <c r="K43" s="9"/>
      <c r="L43" s="9"/>
      <c r="M43" s="9"/>
    </row>
    <row r="44" spans="1:13" x14ac:dyDescent="0.25">
      <c r="A44" s="11" t="s">
        <v>89</v>
      </c>
      <c r="B44" s="9"/>
      <c r="C44" s="4"/>
      <c r="D44" s="4"/>
      <c r="E44" s="4"/>
      <c r="F44" s="11"/>
      <c r="G44" s="11"/>
      <c r="H44" s="9">
        <v>1000</v>
      </c>
      <c r="I44" s="9">
        <f t="shared" ref="I44:L47" si="9">ROUND($B44*$C44*$D44*$E44,0)</f>
        <v>0</v>
      </c>
      <c r="J44" s="9">
        <f t="shared" si="9"/>
        <v>0</v>
      </c>
      <c r="K44" s="9">
        <f t="shared" si="9"/>
        <v>0</v>
      </c>
      <c r="L44" s="9">
        <f t="shared" si="9"/>
        <v>0</v>
      </c>
      <c r="M44" s="9">
        <f>SUM(H44:L44)</f>
        <v>1000</v>
      </c>
    </row>
    <row r="45" spans="1:13" x14ac:dyDescent="0.25">
      <c r="A45" s="11" t="s">
        <v>90</v>
      </c>
      <c r="B45" s="9"/>
      <c r="C45" s="4"/>
      <c r="D45" s="4"/>
      <c r="E45" s="4"/>
      <c r="F45" s="11"/>
      <c r="G45" s="11"/>
      <c r="H45" s="9">
        <f t="shared" ref="H45:H47" si="10">ROUND($B45*$C45*$D45*$E45,0)</f>
        <v>0</v>
      </c>
      <c r="I45" s="9">
        <v>500</v>
      </c>
      <c r="J45" s="9">
        <v>500</v>
      </c>
      <c r="K45" s="9">
        <v>500</v>
      </c>
      <c r="L45" s="9">
        <v>500</v>
      </c>
      <c r="M45" s="9">
        <f t="shared" ref="M45:M47" si="11">SUM(H45:L45)</f>
        <v>2000</v>
      </c>
    </row>
    <row r="46" spans="1:13" x14ac:dyDescent="0.25">
      <c r="A46" s="11" t="s">
        <v>91</v>
      </c>
      <c r="B46" s="9"/>
      <c r="C46" s="4"/>
      <c r="D46" s="4"/>
      <c r="E46" s="4"/>
      <c r="F46" s="11"/>
      <c r="G46" s="11"/>
      <c r="H46" s="9">
        <f t="shared" si="10"/>
        <v>0</v>
      </c>
      <c r="I46" s="9">
        <v>500</v>
      </c>
      <c r="J46" s="9">
        <v>500</v>
      </c>
      <c r="K46" s="9">
        <v>500</v>
      </c>
      <c r="L46" s="9">
        <v>500</v>
      </c>
      <c r="M46" s="9">
        <f t="shared" si="11"/>
        <v>2000</v>
      </c>
    </row>
    <row r="47" spans="1:13" x14ac:dyDescent="0.25">
      <c r="A47" s="11"/>
      <c r="B47" s="21"/>
      <c r="C47" s="4"/>
      <c r="D47" s="4"/>
      <c r="E47" s="4"/>
      <c r="F47" s="11"/>
      <c r="G47" s="11"/>
      <c r="H47" s="9">
        <f t="shared" si="10"/>
        <v>0</v>
      </c>
      <c r="I47" s="9">
        <f t="shared" si="9"/>
        <v>0</v>
      </c>
      <c r="J47" s="9">
        <f t="shared" si="9"/>
        <v>0</v>
      </c>
      <c r="K47" s="9">
        <f t="shared" si="9"/>
        <v>0</v>
      </c>
      <c r="L47" s="9">
        <f t="shared" si="9"/>
        <v>0</v>
      </c>
      <c r="M47" s="9">
        <f t="shared" si="11"/>
        <v>0</v>
      </c>
    </row>
    <row r="48" spans="1:13" x14ac:dyDescent="0.25">
      <c r="A48" s="3"/>
      <c r="B48" s="3"/>
      <c r="C48" s="3"/>
      <c r="D48" s="3"/>
      <c r="E48" s="3"/>
      <c r="F48" s="11"/>
      <c r="G48" s="11"/>
      <c r="H48" s="4"/>
      <c r="I48" s="4"/>
      <c r="J48" s="4"/>
      <c r="K48" s="4"/>
      <c r="L48" s="4"/>
      <c r="M48" s="4"/>
    </row>
    <row r="49" spans="1:13" x14ac:dyDescent="0.25">
      <c r="A49" s="3" t="s">
        <v>45</v>
      </c>
      <c r="B49" s="4" t="s">
        <v>11</v>
      </c>
      <c r="C49" s="4" t="s">
        <v>12</v>
      </c>
      <c r="D49" s="4" t="s">
        <v>13</v>
      </c>
      <c r="E49" s="4" t="s">
        <v>14</v>
      </c>
      <c r="F49" s="11"/>
      <c r="G49" s="11"/>
      <c r="H49" s="9"/>
      <c r="I49" s="9"/>
      <c r="J49" s="9"/>
      <c r="K49" s="9"/>
      <c r="L49" s="9"/>
      <c r="M49" s="9"/>
    </row>
    <row r="50" spans="1:13" x14ac:dyDescent="0.25">
      <c r="A50" s="11" t="s">
        <v>15</v>
      </c>
      <c r="B50" s="9">
        <v>500</v>
      </c>
      <c r="C50" s="4"/>
      <c r="D50" s="4"/>
      <c r="E50" s="4"/>
      <c r="F50" s="11"/>
      <c r="G50" s="11"/>
      <c r="H50" s="9">
        <f>ROUND($B50*$C50*$D50*$E50,0)</f>
        <v>0</v>
      </c>
      <c r="I50" s="9">
        <f t="shared" ref="I50:L53" si="12">ROUND($B50*$C50*$D50*$E50,0)</f>
        <v>0</v>
      </c>
      <c r="J50" s="9">
        <f t="shared" si="12"/>
        <v>0</v>
      </c>
      <c r="K50" s="9">
        <f t="shared" si="12"/>
        <v>0</v>
      </c>
      <c r="L50" s="9">
        <f t="shared" si="12"/>
        <v>0</v>
      </c>
      <c r="M50" s="9">
        <f>SUM(H50:L50)</f>
        <v>0</v>
      </c>
    </row>
    <row r="51" spans="1:13" x14ac:dyDescent="0.25">
      <c r="A51" s="11" t="s">
        <v>16</v>
      </c>
      <c r="B51" s="9">
        <v>200</v>
      </c>
      <c r="C51" s="4"/>
      <c r="D51" s="4"/>
      <c r="E51" s="4"/>
      <c r="F51" s="11"/>
      <c r="G51" s="11"/>
      <c r="H51" s="9">
        <f t="shared" ref="H51:H53" si="13">ROUND($B51*$C51*$D51*$E51,0)</f>
        <v>0</v>
      </c>
      <c r="I51" s="9">
        <f t="shared" si="12"/>
        <v>0</v>
      </c>
      <c r="J51" s="9">
        <f t="shared" si="12"/>
        <v>0</v>
      </c>
      <c r="K51" s="9">
        <f t="shared" si="12"/>
        <v>0</v>
      </c>
      <c r="L51" s="9">
        <f t="shared" si="12"/>
        <v>0</v>
      </c>
      <c r="M51" s="9">
        <f t="shared" ref="M51:M53" si="14">SUM(H51:L51)</f>
        <v>0</v>
      </c>
    </row>
    <row r="52" spans="1:13" x14ac:dyDescent="0.25">
      <c r="A52" s="11" t="s">
        <v>17</v>
      </c>
      <c r="B52" s="9">
        <v>59</v>
      </c>
      <c r="C52" s="4"/>
      <c r="D52" s="4"/>
      <c r="E52" s="4"/>
      <c r="F52" s="11"/>
      <c r="G52" s="11"/>
      <c r="H52" s="9">
        <f t="shared" si="13"/>
        <v>0</v>
      </c>
      <c r="I52" s="9">
        <f t="shared" si="12"/>
        <v>0</v>
      </c>
      <c r="J52" s="9">
        <f t="shared" si="12"/>
        <v>0</v>
      </c>
      <c r="K52" s="9">
        <f t="shared" si="12"/>
        <v>0</v>
      </c>
      <c r="L52" s="9">
        <f t="shared" si="12"/>
        <v>0</v>
      </c>
      <c r="M52" s="9">
        <f t="shared" si="14"/>
        <v>0</v>
      </c>
    </row>
    <row r="53" spans="1:13" x14ac:dyDescent="0.25">
      <c r="A53" s="11" t="s">
        <v>62</v>
      </c>
      <c r="B53" s="21">
        <v>0.67</v>
      </c>
      <c r="C53" s="4"/>
      <c r="D53" s="4"/>
      <c r="E53" s="4"/>
      <c r="F53" s="11"/>
      <c r="G53" s="11"/>
      <c r="H53" s="9">
        <f t="shared" si="13"/>
        <v>0</v>
      </c>
      <c r="I53" s="9">
        <f t="shared" si="12"/>
        <v>0</v>
      </c>
      <c r="J53" s="9">
        <f t="shared" si="12"/>
        <v>0</v>
      </c>
      <c r="K53" s="9">
        <f t="shared" si="12"/>
        <v>0</v>
      </c>
      <c r="L53" s="9">
        <f t="shared" si="12"/>
        <v>0</v>
      </c>
      <c r="M53" s="9">
        <f t="shared" si="14"/>
        <v>0</v>
      </c>
    </row>
    <row r="54" spans="1:13" x14ac:dyDescent="0.25">
      <c r="A54" s="3"/>
      <c r="B54" s="3"/>
      <c r="C54" s="3"/>
      <c r="D54" s="3"/>
      <c r="E54" s="3"/>
      <c r="F54" s="11"/>
      <c r="G54" s="11"/>
      <c r="H54" s="4"/>
      <c r="I54" s="4"/>
      <c r="J54" s="4"/>
      <c r="K54" s="4"/>
      <c r="L54" s="4"/>
      <c r="M54" s="4"/>
    </row>
    <row r="55" spans="1:13" x14ac:dyDescent="0.25">
      <c r="A55" s="18" t="s">
        <v>18</v>
      </c>
      <c r="B55" s="18"/>
      <c r="C55" s="18"/>
      <c r="D55" s="18"/>
      <c r="E55" s="18"/>
      <c r="F55" s="18"/>
      <c r="G55" s="18"/>
      <c r="H55" s="19">
        <f>SUM(H44:H53)</f>
        <v>1000</v>
      </c>
      <c r="I55" s="19">
        <f>SUM(I44:I53)</f>
        <v>1000</v>
      </c>
      <c r="J55" s="19">
        <f>SUM(J44:J53)</f>
        <v>1000</v>
      </c>
      <c r="K55" s="19">
        <f>SUM(K44:K53)</f>
        <v>1000</v>
      </c>
      <c r="L55" s="19">
        <f>SUM(L44:L53)</f>
        <v>1000</v>
      </c>
      <c r="M55" s="19">
        <f>SUM(H55:L55)</f>
        <v>5000</v>
      </c>
    </row>
    <row r="56" spans="1:13" x14ac:dyDescent="0.25">
      <c r="A56" s="3"/>
      <c r="B56" s="3"/>
      <c r="C56" s="3"/>
      <c r="D56" s="3"/>
      <c r="E56" s="3"/>
      <c r="F56" s="3"/>
      <c r="G56" s="3"/>
      <c r="H56" s="4"/>
      <c r="I56" s="4"/>
      <c r="J56" s="4"/>
      <c r="K56" s="4"/>
      <c r="L56" s="4"/>
      <c r="M56" s="4"/>
    </row>
    <row r="57" spans="1:13" x14ac:dyDescent="0.25">
      <c r="A57" s="2" t="s">
        <v>29</v>
      </c>
      <c r="B57" s="5"/>
      <c r="C57" s="5"/>
      <c r="D57" s="5"/>
      <c r="E57" s="5"/>
      <c r="F57" s="5"/>
      <c r="G57" s="5"/>
      <c r="H57" s="6" t="s">
        <v>0</v>
      </c>
      <c r="I57" s="6" t="s">
        <v>1</v>
      </c>
      <c r="J57" s="6" t="s">
        <v>2</v>
      </c>
      <c r="K57" s="6" t="s">
        <v>36</v>
      </c>
      <c r="L57" s="6" t="s">
        <v>37</v>
      </c>
      <c r="M57" s="6" t="s">
        <v>3</v>
      </c>
    </row>
    <row r="58" spans="1:13" x14ac:dyDescent="0.25">
      <c r="A58" s="3" t="s">
        <v>46</v>
      </c>
      <c r="B58" s="3"/>
      <c r="C58" s="3"/>
      <c r="D58" s="3"/>
      <c r="E58" s="3"/>
      <c r="F58" s="3"/>
      <c r="G58" s="3"/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f>SUM(H58:L58)</f>
        <v>0</v>
      </c>
    </row>
    <row r="59" spans="1:13" x14ac:dyDescent="0.25">
      <c r="A59" s="3"/>
      <c r="B59" s="3"/>
      <c r="C59" s="3"/>
      <c r="D59" s="3"/>
      <c r="E59" s="3"/>
      <c r="F59" s="3"/>
      <c r="G59" s="3"/>
      <c r="H59" s="4"/>
      <c r="I59" s="4"/>
      <c r="J59" s="4"/>
      <c r="K59" s="4"/>
      <c r="L59" s="4"/>
      <c r="M59" s="4"/>
    </row>
    <row r="60" spans="1:13" x14ac:dyDescent="0.25">
      <c r="A60" s="18" t="s">
        <v>30</v>
      </c>
      <c r="B60" s="18"/>
      <c r="C60" s="18"/>
      <c r="D60" s="18"/>
      <c r="E60" s="18"/>
      <c r="F60" s="18"/>
      <c r="G60" s="18"/>
      <c r="H60" s="19">
        <f>SUM(H58:H59)</f>
        <v>0</v>
      </c>
      <c r="I60" s="19">
        <f t="shared" ref="I60:L60" si="15">SUM(I58:I59)</f>
        <v>0</v>
      </c>
      <c r="J60" s="19">
        <f t="shared" si="15"/>
        <v>0</v>
      </c>
      <c r="K60" s="19">
        <f t="shared" si="15"/>
        <v>0</v>
      </c>
      <c r="L60" s="19">
        <f t="shared" si="15"/>
        <v>0</v>
      </c>
      <c r="M60" s="19">
        <f>SUM(H60:L60)</f>
        <v>0</v>
      </c>
    </row>
    <row r="61" spans="1:13" x14ac:dyDescent="0.25">
      <c r="A61" s="3"/>
      <c r="B61" s="3"/>
      <c r="C61" s="3"/>
      <c r="D61" s="3"/>
      <c r="E61" s="3"/>
      <c r="F61" s="3"/>
      <c r="G61" s="3"/>
      <c r="H61" s="4"/>
      <c r="I61" s="4"/>
      <c r="J61" s="4"/>
      <c r="K61" s="4"/>
      <c r="L61" s="4"/>
      <c r="M61" s="4"/>
    </row>
    <row r="62" spans="1:13" x14ac:dyDescent="0.25">
      <c r="A62" s="2" t="s">
        <v>32</v>
      </c>
      <c r="B62" s="5"/>
      <c r="C62" s="5"/>
      <c r="D62" s="5"/>
      <c r="E62" s="5"/>
      <c r="F62" s="5"/>
      <c r="G62" s="5"/>
      <c r="H62" s="6" t="s">
        <v>0</v>
      </c>
      <c r="I62" s="6" t="s">
        <v>1</v>
      </c>
      <c r="J62" s="6" t="s">
        <v>2</v>
      </c>
      <c r="K62" s="6" t="s">
        <v>36</v>
      </c>
      <c r="L62" s="6" t="s">
        <v>37</v>
      </c>
      <c r="M62" s="6" t="s">
        <v>3</v>
      </c>
    </row>
    <row r="63" spans="1:13" x14ac:dyDescent="0.25">
      <c r="A63" s="3" t="s">
        <v>144</v>
      </c>
      <c r="B63" s="9"/>
      <c r="C63" s="9"/>
      <c r="D63" s="9"/>
      <c r="E63" s="9"/>
      <c r="F63" s="3"/>
      <c r="G63" s="3"/>
      <c r="H63" s="9">
        <v>4000</v>
      </c>
      <c r="I63" s="9">
        <v>0</v>
      </c>
      <c r="J63" s="9">
        <v>0</v>
      </c>
      <c r="K63" s="9">
        <v>0</v>
      </c>
      <c r="L63" s="9">
        <v>0</v>
      </c>
      <c r="M63" s="9">
        <f>SUM(H63:L63)</f>
        <v>4000</v>
      </c>
    </row>
    <row r="64" spans="1:13" x14ac:dyDescent="0.25">
      <c r="A64" s="3"/>
      <c r="B64" s="9"/>
      <c r="C64" s="9"/>
      <c r="D64" s="9"/>
      <c r="E64" s="9"/>
      <c r="F64" s="3"/>
      <c r="G64" s="3"/>
      <c r="H64" s="9"/>
      <c r="I64" s="9"/>
      <c r="J64" s="9"/>
      <c r="K64" s="9"/>
      <c r="L64" s="9"/>
      <c r="M64" s="9"/>
    </row>
    <row r="65" spans="1:13" x14ac:dyDescent="0.25">
      <c r="A65" s="18" t="s">
        <v>33</v>
      </c>
      <c r="B65" s="18"/>
      <c r="C65" s="18"/>
      <c r="D65" s="18"/>
      <c r="E65" s="18"/>
      <c r="F65" s="18"/>
      <c r="G65" s="18"/>
      <c r="H65" s="19">
        <f>SUM(H63:H64)</f>
        <v>4000</v>
      </c>
      <c r="I65" s="19">
        <f>SUM(I63:I64)</f>
        <v>0</v>
      </c>
      <c r="J65" s="19">
        <f>SUM(J63:J64)</f>
        <v>0</v>
      </c>
      <c r="K65" s="19">
        <f>SUM(K63:K64)</f>
        <v>0</v>
      </c>
      <c r="L65" s="19">
        <f>SUM(L63:L64)</f>
        <v>0</v>
      </c>
      <c r="M65" s="19">
        <f>SUM(H65:L65)</f>
        <v>4000</v>
      </c>
    </row>
    <row r="66" spans="1:13" x14ac:dyDescent="0.25">
      <c r="A66" s="3"/>
      <c r="B66" s="3"/>
      <c r="C66" s="3"/>
      <c r="D66" s="3"/>
      <c r="E66" s="3"/>
      <c r="F66" s="3"/>
      <c r="G66" s="3"/>
      <c r="H66" s="4"/>
      <c r="I66" s="4"/>
      <c r="J66" s="4"/>
      <c r="K66" s="4"/>
      <c r="L66" s="4"/>
      <c r="M66" s="4"/>
    </row>
    <row r="67" spans="1:13" x14ac:dyDescent="0.25">
      <c r="A67" s="2" t="s">
        <v>50</v>
      </c>
      <c r="B67" s="5"/>
      <c r="C67" s="5"/>
      <c r="D67" s="5"/>
      <c r="E67" s="5"/>
      <c r="F67" s="5"/>
      <c r="G67" s="5"/>
      <c r="H67" s="6" t="s">
        <v>0</v>
      </c>
      <c r="I67" s="6" t="s">
        <v>1</v>
      </c>
      <c r="J67" s="6" t="s">
        <v>2</v>
      </c>
      <c r="K67" s="6" t="s">
        <v>36</v>
      </c>
      <c r="L67" s="6" t="s">
        <v>37</v>
      </c>
      <c r="M67" s="6" t="s">
        <v>3</v>
      </c>
    </row>
    <row r="68" spans="1:13" x14ac:dyDescent="0.25">
      <c r="A68" s="3" t="s">
        <v>51</v>
      </c>
      <c r="B68" s="9"/>
      <c r="C68" s="9"/>
      <c r="D68" s="9"/>
      <c r="E68" s="9"/>
      <c r="F68" s="3"/>
      <c r="G68" s="3"/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f>SUM(H68:L68)</f>
        <v>0</v>
      </c>
    </row>
    <row r="69" spans="1:13" x14ac:dyDescent="0.25">
      <c r="A69" s="3" t="s">
        <v>52</v>
      </c>
      <c r="B69" s="9"/>
      <c r="C69" s="9"/>
      <c r="D69" s="9"/>
      <c r="E69" s="9"/>
      <c r="F69" s="3"/>
      <c r="G69" s="3"/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f>SUM(H69:L69)</f>
        <v>0</v>
      </c>
    </row>
    <row r="70" spans="1:13" x14ac:dyDescent="0.25">
      <c r="A70" s="3"/>
      <c r="B70" s="9"/>
      <c r="C70" s="9"/>
      <c r="D70" s="9"/>
      <c r="E70" s="9"/>
      <c r="F70" s="3"/>
      <c r="G70" s="3"/>
      <c r="H70" s="9"/>
      <c r="I70" s="9"/>
      <c r="J70" s="9"/>
      <c r="K70" s="9"/>
      <c r="L70" s="9"/>
      <c r="M70" s="9"/>
    </row>
    <row r="71" spans="1:13" x14ac:dyDescent="0.25">
      <c r="A71" s="18" t="s">
        <v>53</v>
      </c>
      <c r="B71" s="18"/>
      <c r="C71" s="18"/>
      <c r="D71" s="18"/>
      <c r="E71" s="18"/>
      <c r="F71" s="18"/>
      <c r="G71" s="18"/>
      <c r="H71" s="19">
        <f>SUM(H68:H70)</f>
        <v>0</v>
      </c>
      <c r="I71" s="19">
        <f t="shared" ref="I71:L71" si="16">SUM(I68:I70)</f>
        <v>0</v>
      </c>
      <c r="J71" s="19">
        <f t="shared" si="16"/>
        <v>0</v>
      </c>
      <c r="K71" s="19">
        <f t="shared" si="16"/>
        <v>0</v>
      </c>
      <c r="L71" s="19">
        <f t="shared" si="16"/>
        <v>0</v>
      </c>
      <c r="M71" s="19">
        <f>SUM(H71:L71)</f>
        <v>0</v>
      </c>
    </row>
    <row r="72" spans="1:13" x14ac:dyDescent="0.25">
      <c r="A72" s="3"/>
      <c r="B72" s="9"/>
      <c r="C72" s="9"/>
      <c r="D72" s="9"/>
      <c r="E72" s="9"/>
      <c r="F72" s="3"/>
      <c r="G72" s="3"/>
      <c r="H72" s="9"/>
      <c r="I72" s="9"/>
      <c r="J72" s="9"/>
      <c r="K72" s="9"/>
      <c r="L72" s="9"/>
      <c r="M72" s="9"/>
    </row>
    <row r="73" spans="1:13" x14ac:dyDescent="0.25">
      <c r="A73" s="2" t="s">
        <v>31</v>
      </c>
      <c r="B73" s="5"/>
      <c r="C73" s="5"/>
      <c r="D73" s="5"/>
      <c r="E73" s="5"/>
      <c r="F73" s="5"/>
      <c r="G73" s="5"/>
      <c r="H73" s="6" t="s">
        <v>0</v>
      </c>
      <c r="I73" s="6" t="s">
        <v>1</v>
      </c>
      <c r="J73" s="6" t="s">
        <v>2</v>
      </c>
      <c r="K73" s="6" t="s">
        <v>36</v>
      </c>
      <c r="L73" s="6" t="s">
        <v>37</v>
      </c>
      <c r="M73" s="6" t="s">
        <v>3</v>
      </c>
    </row>
    <row r="74" spans="1:13" x14ac:dyDescent="0.25">
      <c r="A74" s="1"/>
      <c r="B74" s="4" t="s">
        <v>48</v>
      </c>
      <c r="C74" s="4" t="s">
        <v>61</v>
      </c>
      <c r="D74" s="4" t="s">
        <v>63</v>
      </c>
      <c r="E74" s="4" t="s">
        <v>64</v>
      </c>
      <c r="F74" s="4" t="s">
        <v>65</v>
      </c>
      <c r="G74" s="4"/>
      <c r="H74" s="4"/>
      <c r="I74" s="4"/>
      <c r="J74" s="4"/>
      <c r="K74" s="4"/>
      <c r="L74" s="4"/>
      <c r="M74" s="4"/>
    </row>
    <row r="75" spans="1:13" x14ac:dyDescent="0.25">
      <c r="A75" s="3" t="s">
        <v>25</v>
      </c>
      <c r="B75" s="9">
        <v>1133</v>
      </c>
      <c r="C75" s="9">
        <f t="shared" ref="C75:F76" si="17">ROUND(B75*1.05,0)</f>
        <v>1190</v>
      </c>
      <c r="D75" s="9">
        <f t="shared" si="17"/>
        <v>1250</v>
      </c>
      <c r="E75" s="9">
        <f t="shared" si="17"/>
        <v>1313</v>
      </c>
      <c r="F75" s="9">
        <f t="shared" si="17"/>
        <v>1379</v>
      </c>
      <c r="G75" s="3"/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f>SUM(H75:L75)</f>
        <v>0</v>
      </c>
    </row>
    <row r="76" spans="1:13" x14ac:dyDescent="0.25">
      <c r="A76" s="3" t="s">
        <v>24</v>
      </c>
      <c r="B76" s="9">
        <v>148</v>
      </c>
      <c r="C76" s="9">
        <f t="shared" si="17"/>
        <v>155</v>
      </c>
      <c r="D76" s="9">
        <f t="shared" si="17"/>
        <v>163</v>
      </c>
      <c r="E76" s="9">
        <f t="shared" si="17"/>
        <v>171</v>
      </c>
      <c r="F76" s="9">
        <f t="shared" si="17"/>
        <v>180</v>
      </c>
      <c r="G76" s="4"/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f>SUM(H76:L76)</f>
        <v>0</v>
      </c>
    </row>
    <row r="77" spans="1:13" x14ac:dyDescent="0.25">
      <c r="A77" s="3"/>
      <c r="B77" s="9"/>
      <c r="C77" s="9"/>
      <c r="D77" s="9"/>
      <c r="E77" s="9"/>
      <c r="F77" s="4"/>
      <c r="G77" s="4"/>
      <c r="H77" s="9"/>
      <c r="I77" s="9"/>
      <c r="J77" s="9"/>
      <c r="K77" s="9"/>
      <c r="L77" s="9"/>
      <c r="M77" s="9"/>
    </row>
    <row r="78" spans="1:13" s="3" customFormat="1" x14ac:dyDescent="0.25">
      <c r="A78" s="3" t="s">
        <v>136</v>
      </c>
      <c r="B78" s="9"/>
      <c r="C78" s="9"/>
      <c r="D78" s="9"/>
      <c r="E78" s="9"/>
      <c r="F78" s="4"/>
      <c r="G78" s="4"/>
      <c r="H78" s="9">
        <v>40000</v>
      </c>
      <c r="I78" s="9">
        <v>0</v>
      </c>
      <c r="J78" s="9">
        <v>0</v>
      </c>
      <c r="K78" s="9">
        <v>0</v>
      </c>
      <c r="L78" s="9">
        <v>0</v>
      </c>
      <c r="M78" s="9">
        <f>SUM(H78:L78)</f>
        <v>40000</v>
      </c>
    </row>
    <row r="79" spans="1:13" s="3" customFormat="1" x14ac:dyDescent="0.25">
      <c r="A79" s="3" t="s">
        <v>199</v>
      </c>
      <c r="B79" s="9"/>
      <c r="C79" s="9"/>
      <c r="D79" s="9"/>
      <c r="E79" s="9"/>
      <c r="F79" s="4"/>
      <c r="G79" s="4"/>
      <c r="H79" s="9">
        <v>0</v>
      </c>
      <c r="I79" s="9">
        <v>500</v>
      </c>
      <c r="J79" s="9">
        <v>500</v>
      </c>
      <c r="K79" s="9">
        <v>500</v>
      </c>
      <c r="L79" s="9">
        <v>500</v>
      </c>
      <c r="M79" s="9">
        <f>SUM(H79:L79)</f>
        <v>2000</v>
      </c>
    </row>
    <row r="80" spans="1:13" x14ac:dyDescent="0.25">
      <c r="A80" s="3"/>
      <c r="B80" s="9"/>
      <c r="C80" s="9"/>
      <c r="D80" s="9"/>
      <c r="E80" s="9"/>
      <c r="F80" s="4"/>
      <c r="G80" s="4"/>
      <c r="H80" s="9"/>
      <c r="I80" s="9"/>
      <c r="J80" s="9"/>
      <c r="K80" s="9"/>
      <c r="L80" s="9"/>
      <c r="M80" s="9"/>
    </row>
    <row r="81" spans="1:13" x14ac:dyDescent="0.25">
      <c r="A81" s="3"/>
      <c r="B81" s="9"/>
      <c r="C81" s="9"/>
      <c r="D81" s="9"/>
      <c r="E81" s="9"/>
      <c r="F81" s="4"/>
      <c r="G81" s="4"/>
      <c r="H81" s="9"/>
      <c r="I81" s="9"/>
      <c r="J81" s="9"/>
      <c r="K81" s="9"/>
      <c r="L81" s="9"/>
      <c r="M81" s="9"/>
    </row>
    <row r="82" spans="1:13" x14ac:dyDescent="0.25">
      <c r="A82" s="3"/>
      <c r="B82" s="9"/>
      <c r="C82" s="9"/>
      <c r="D82" s="9"/>
      <c r="E82" s="9"/>
      <c r="F82" s="4"/>
      <c r="G82" s="4"/>
      <c r="H82" s="9"/>
      <c r="I82" s="9"/>
      <c r="J82" s="9"/>
      <c r="K82" s="9"/>
      <c r="L82" s="9"/>
      <c r="M82" s="9"/>
    </row>
    <row r="83" spans="1:13" x14ac:dyDescent="0.25">
      <c r="A83" s="18" t="s">
        <v>20</v>
      </c>
      <c r="B83" s="18"/>
      <c r="C83" s="18"/>
      <c r="D83" s="18"/>
      <c r="E83" s="18"/>
      <c r="F83" s="18"/>
      <c r="G83" s="18"/>
      <c r="H83" s="19">
        <f>SUM(H75:H82)</f>
        <v>40000</v>
      </c>
      <c r="I83" s="19">
        <f>SUM(I75:I82)</f>
        <v>500</v>
      </c>
      <c r="J83" s="19">
        <f>SUM(J75:J82)</f>
        <v>500</v>
      </c>
      <c r="K83" s="19">
        <f>SUM(K75:K82)</f>
        <v>500</v>
      </c>
      <c r="L83" s="19">
        <f>SUM(L75:L82)</f>
        <v>500</v>
      </c>
      <c r="M83" s="19">
        <f>SUM(H83:L83)</f>
        <v>42000</v>
      </c>
    </row>
    <row r="84" spans="1:13" x14ac:dyDescent="0.25">
      <c r="A84" s="3"/>
      <c r="B84" s="3"/>
      <c r="C84" s="3"/>
      <c r="D84" s="3"/>
      <c r="E84" s="3"/>
      <c r="F84" s="3"/>
      <c r="G84" s="3"/>
      <c r="H84" s="4"/>
      <c r="I84" s="4"/>
      <c r="J84" s="4"/>
      <c r="K84" s="4"/>
      <c r="L84" s="4"/>
      <c r="M84" s="4"/>
    </row>
    <row r="85" spans="1:13" x14ac:dyDescent="0.25">
      <c r="A85" s="5" t="s">
        <v>21</v>
      </c>
      <c r="B85" s="5"/>
      <c r="C85" s="5"/>
      <c r="D85" s="5"/>
      <c r="E85" s="5"/>
      <c r="F85" s="5"/>
      <c r="G85" s="5"/>
      <c r="H85" s="12">
        <f>SUM(H11,H23,H35,H40,H55,H60,H65,H71,H83)</f>
        <v>46798</v>
      </c>
      <c r="I85" s="12">
        <f>SUM(I11,I23,I35,I40,I55,I60,I65,I71,I83)</f>
        <v>3352</v>
      </c>
      <c r="J85" s="12">
        <f>SUM(J11,J23,J35,J40,J55,J60,J65,J71,J83)</f>
        <v>3407</v>
      </c>
      <c r="K85" s="12">
        <f>SUM(K11,K23,K35,K40,K55,K60,K65,K71,K83)</f>
        <v>3465</v>
      </c>
      <c r="L85" s="12">
        <f>SUM(L11,L23,L35,L40,L55,L60,L65,L71,L83)</f>
        <v>3522</v>
      </c>
      <c r="M85" s="12">
        <f>SUM(H85:L85)</f>
        <v>60544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3F050-12C8-4701-AB4E-C036AB3188B2}">
  <dimension ref="A1:M88"/>
  <sheetViews>
    <sheetView workbookViewId="0">
      <selection activeCell="T86" sqref="T86"/>
    </sheetView>
  </sheetViews>
  <sheetFormatPr defaultRowHeight="15" x14ac:dyDescent="0.25"/>
  <cols>
    <col min="1" max="1" width="17.28515625" customWidth="1"/>
    <col min="8" max="8" width="13.85546875" customWidth="1"/>
    <col min="9" max="9" width="12.7109375" bestFit="1" customWidth="1"/>
    <col min="13" max="13" width="12" customWidth="1"/>
  </cols>
  <sheetData>
    <row r="1" spans="1:13" ht="15.75" x14ac:dyDescent="0.25">
      <c r="A1" s="40" t="s">
        <v>69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x14ac:dyDescent="0.25">
      <c r="A3" s="2" t="s">
        <v>40</v>
      </c>
      <c r="B3" s="5"/>
      <c r="C3" s="5"/>
      <c r="D3" s="5"/>
      <c r="E3" s="5"/>
      <c r="F3" s="5"/>
      <c r="G3" s="5"/>
      <c r="H3" s="6" t="s">
        <v>0</v>
      </c>
      <c r="I3" s="6" t="s">
        <v>1</v>
      </c>
      <c r="J3" s="6" t="s">
        <v>2</v>
      </c>
      <c r="K3" s="6" t="s">
        <v>36</v>
      </c>
      <c r="L3" s="6" t="s">
        <v>37</v>
      </c>
      <c r="M3" s="6" t="s">
        <v>3</v>
      </c>
    </row>
    <row r="4" spans="1:13" ht="30" x14ac:dyDescent="0.25">
      <c r="A4" t="s">
        <v>4</v>
      </c>
      <c r="B4" s="7" t="s">
        <v>54</v>
      </c>
      <c r="C4" s="7" t="s">
        <v>5</v>
      </c>
      <c r="D4" s="8" t="s">
        <v>6</v>
      </c>
      <c r="E4" s="8" t="s">
        <v>7</v>
      </c>
      <c r="F4" s="8" t="s">
        <v>8</v>
      </c>
      <c r="G4" s="8"/>
      <c r="H4" s="7"/>
      <c r="I4" s="7"/>
      <c r="J4" s="7"/>
      <c r="K4" s="7"/>
      <c r="L4" s="7"/>
      <c r="M4" s="7"/>
    </row>
    <row r="5" spans="1:13" x14ac:dyDescent="0.25">
      <c r="A5" s="3" t="s">
        <v>66</v>
      </c>
      <c r="B5" s="4"/>
      <c r="C5" s="9">
        <v>0</v>
      </c>
      <c r="D5" s="4">
        <v>12</v>
      </c>
      <c r="E5" s="10">
        <v>0</v>
      </c>
      <c r="F5" s="10"/>
      <c r="G5" s="10"/>
      <c r="H5" s="9">
        <f>ROUND($C5*$E5,0)</f>
        <v>0</v>
      </c>
      <c r="I5" s="9">
        <f>ROUND(H5*1.03,0)</f>
        <v>0</v>
      </c>
      <c r="J5" s="9">
        <f t="shared" ref="J5:L6" si="0">ROUND(I5*1.03,0)</f>
        <v>0</v>
      </c>
      <c r="K5" s="9">
        <f t="shared" si="0"/>
        <v>0</v>
      </c>
      <c r="L5" s="9">
        <f t="shared" si="0"/>
        <v>0</v>
      </c>
      <c r="M5" s="9">
        <f>SUM(H5:L5)</f>
        <v>0</v>
      </c>
    </row>
    <row r="6" spans="1:13" x14ac:dyDescent="0.25">
      <c r="A6" s="3"/>
      <c r="B6" s="4"/>
      <c r="C6" s="9"/>
      <c r="D6" s="4"/>
      <c r="E6" s="10"/>
      <c r="F6" s="10">
        <v>0</v>
      </c>
      <c r="G6" s="10"/>
      <c r="H6" s="9">
        <f>ROUND($C5/9*12*$F6,0)</f>
        <v>0</v>
      </c>
      <c r="I6" s="9">
        <f>ROUND(H6*1.03,0)</f>
        <v>0</v>
      </c>
      <c r="J6" s="9">
        <f t="shared" si="0"/>
        <v>0</v>
      </c>
      <c r="K6" s="9">
        <f t="shared" si="0"/>
        <v>0</v>
      </c>
      <c r="L6" s="9">
        <f t="shared" si="0"/>
        <v>0</v>
      </c>
      <c r="M6" s="9">
        <f t="shared" ref="M6:M19" si="1">SUM(H6:L6)</f>
        <v>0</v>
      </c>
    </row>
    <row r="7" spans="1:13" x14ac:dyDescent="0.25">
      <c r="A7" s="3"/>
      <c r="B7" s="4"/>
      <c r="C7" s="9"/>
      <c r="D7" s="4"/>
      <c r="E7" s="10"/>
      <c r="F7" s="10"/>
      <c r="G7" s="10"/>
      <c r="H7" s="9"/>
      <c r="I7" s="9"/>
      <c r="J7" s="9"/>
      <c r="K7" s="9"/>
      <c r="L7" s="9"/>
      <c r="M7" s="9"/>
    </row>
    <row r="8" spans="1:13" x14ac:dyDescent="0.25">
      <c r="A8" s="3" t="s">
        <v>67</v>
      </c>
      <c r="B8" s="4"/>
      <c r="C8" s="9">
        <v>0</v>
      </c>
      <c r="D8" s="4">
        <v>12</v>
      </c>
      <c r="E8" s="10">
        <v>0</v>
      </c>
      <c r="F8" s="10"/>
      <c r="G8" s="10"/>
      <c r="H8" s="9">
        <f>ROUND($C8*$E8,0)</f>
        <v>0</v>
      </c>
      <c r="I8" s="9">
        <f>ROUND(H8*1.03,0)</f>
        <v>0</v>
      </c>
      <c r="J8" s="9">
        <f t="shared" ref="J8:L9" si="2">ROUND(I8*1.03,0)</f>
        <v>0</v>
      </c>
      <c r="K8" s="9">
        <f>ROUND(J8*1.03,0)</f>
        <v>0</v>
      </c>
      <c r="L8" s="9">
        <f t="shared" si="2"/>
        <v>0</v>
      </c>
      <c r="M8" s="9">
        <f t="shared" si="1"/>
        <v>0</v>
      </c>
    </row>
    <row r="9" spans="1:13" x14ac:dyDescent="0.25">
      <c r="A9" s="3"/>
      <c r="B9" s="4"/>
      <c r="C9" s="9"/>
      <c r="D9" s="4"/>
      <c r="E9" s="10"/>
      <c r="F9" s="10">
        <v>0</v>
      </c>
      <c r="G9" s="10"/>
      <c r="H9" s="9">
        <f>ROUND($C8/9*12*$F9,0)</f>
        <v>0</v>
      </c>
      <c r="I9" s="9">
        <f>ROUND(H9*1.03,0)</f>
        <v>0</v>
      </c>
      <c r="J9" s="9">
        <f>ROUND(I9*1.03,0)</f>
        <v>0</v>
      </c>
      <c r="K9" s="9">
        <f t="shared" si="2"/>
        <v>0</v>
      </c>
      <c r="L9" s="9">
        <f t="shared" si="2"/>
        <v>0</v>
      </c>
      <c r="M9" s="9">
        <f t="shared" si="1"/>
        <v>0</v>
      </c>
    </row>
    <row r="10" spans="1:13" x14ac:dyDescent="0.25">
      <c r="A10" s="3"/>
      <c r="B10" s="3"/>
      <c r="C10" s="9"/>
      <c r="D10" s="4"/>
      <c r="E10" s="10"/>
      <c r="F10" s="10"/>
      <c r="G10" s="10"/>
      <c r="H10" s="9"/>
      <c r="I10" s="9"/>
      <c r="J10" s="9"/>
      <c r="K10" s="9"/>
      <c r="L10" s="9"/>
      <c r="M10" s="9"/>
    </row>
    <row r="11" spans="1:13" x14ac:dyDescent="0.25">
      <c r="A11" s="18" t="s">
        <v>38</v>
      </c>
      <c r="B11" s="18"/>
      <c r="C11" s="18"/>
      <c r="D11" s="18"/>
      <c r="E11" s="18"/>
      <c r="F11" s="18"/>
      <c r="G11" s="18"/>
      <c r="H11" s="19">
        <f>SUM(H5:H10)</f>
        <v>0</v>
      </c>
      <c r="I11" s="19">
        <f>SUM(I5:I10)</f>
        <v>0</v>
      </c>
      <c r="J11" s="19">
        <f>SUM(J5:J9)</f>
        <v>0</v>
      </c>
      <c r="K11" s="19">
        <f>SUM(K5:K9)</f>
        <v>0</v>
      </c>
      <c r="L11" s="19">
        <f>SUM(L5:L9)</f>
        <v>0</v>
      </c>
      <c r="M11" s="19">
        <f>SUM(H11:L11)</f>
        <v>0</v>
      </c>
    </row>
    <row r="12" spans="1:13" x14ac:dyDescent="0.25">
      <c r="A12" s="3"/>
      <c r="B12" s="3"/>
      <c r="C12" s="9"/>
      <c r="D12" s="4"/>
      <c r="E12" s="10"/>
      <c r="F12" s="10"/>
      <c r="G12" s="10"/>
      <c r="H12" s="9"/>
      <c r="I12" s="9"/>
      <c r="J12" s="9"/>
      <c r="K12" s="9"/>
      <c r="L12" s="9"/>
      <c r="M12" s="9"/>
    </row>
    <row r="13" spans="1:13" x14ac:dyDescent="0.25">
      <c r="A13" s="2" t="s">
        <v>39</v>
      </c>
      <c r="B13" s="5"/>
      <c r="C13" s="5"/>
      <c r="D13" s="5"/>
      <c r="E13" s="5"/>
      <c r="F13" s="5"/>
      <c r="G13" s="5"/>
      <c r="H13" s="6" t="s">
        <v>0</v>
      </c>
      <c r="I13" s="6" t="s">
        <v>1</v>
      </c>
      <c r="J13" s="6" t="s">
        <v>2</v>
      </c>
      <c r="K13" s="6" t="s">
        <v>36</v>
      </c>
      <c r="L13" s="6" t="s">
        <v>37</v>
      </c>
      <c r="M13" s="6" t="s">
        <v>3</v>
      </c>
    </row>
    <row r="14" spans="1:13" x14ac:dyDescent="0.25">
      <c r="A14" s="3" t="s">
        <v>41</v>
      </c>
      <c r="B14" s="4" t="s">
        <v>44</v>
      </c>
      <c r="C14" s="9" t="s">
        <v>5</v>
      </c>
      <c r="D14" s="4" t="s">
        <v>42</v>
      </c>
      <c r="E14" s="10" t="s">
        <v>7</v>
      </c>
      <c r="F14" s="10" t="s">
        <v>8</v>
      </c>
      <c r="G14" s="10"/>
      <c r="H14" s="9"/>
      <c r="I14" s="9"/>
      <c r="J14" s="9"/>
      <c r="K14" s="9"/>
      <c r="L14" s="9"/>
      <c r="M14" s="9"/>
    </row>
    <row r="15" spans="1:13" x14ac:dyDescent="0.25">
      <c r="A15" s="3" t="s">
        <v>55</v>
      </c>
      <c r="B15" s="4">
        <v>0</v>
      </c>
      <c r="C15" s="9">
        <v>0</v>
      </c>
      <c r="D15" s="4">
        <v>9</v>
      </c>
      <c r="E15" s="10">
        <v>0</v>
      </c>
      <c r="F15" s="10"/>
      <c r="G15" s="10"/>
      <c r="H15" s="9">
        <f>ROUND($B$16*$C15*$E15,0)</f>
        <v>0</v>
      </c>
      <c r="I15" s="9">
        <f t="shared" ref="I15:L15" si="3">ROUND($B$16*$C15*$E15,0)</f>
        <v>0</v>
      </c>
      <c r="J15" s="9">
        <f t="shared" si="3"/>
        <v>0</v>
      </c>
      <c r="K15" s="9">
        <f t="shared" si="3"/>
        <v>0</v>
      </c>
      <c r="L15" s="9">
        <f t="shared" si="3"/>
        <v>0</v>
      </c>
      <c r="M15" s="9">
        <f t="shared" si="1"/>
        <v>0</v>
      </c>
    </row>
    <row r="16" spans="1:13" x14ac:dyDescent="0.25">
      <c r="A16" s="3"/>
      <c r="B16" s="4"/>
      <c r="C16" s="9">
        <v>0</v>
      </c>
      <c r="D16" s="4">
        <v>3</v>
      </c>
      <c r="E16" s="10"/>
      <c r="F16" s="10">
        <v>0</v>
      </c>
      <c r="G16" s="10"/>
      <c r="H16" s="9">
        <f>ROUND($B$16*$C16*$F16,0)</f>
        <v>0</v>
      </c>
      <c r="I16" s="9">
        <f t="shared" ref="I16:L16" si="4">ROUND($B$16*$C16*$F16,0)</f>
        <v>0</v>
      </c>
      <c r="J16" s="9">
        <f t="shared" si="4"/>
        <v>0</v>
      </c>
      <c r="K16" s="9">
        <f t="shared" si="4"/>
        <v>0</v>
      </c>
      <c r="L16" s="9">
        <f t="shared" si="4"/>
        <v>0</v>
      </c>
      <c r="M16" s="9">
        <f t="shared" si="1"/>
        <v>0</v>
      </c>
    </row>
    <row r="17" spans="1:13" x14ac:dyDescent="0.25">
      <c r="A17" s="3"/>
      <c r="B17" s="4"/>
      <c r="C17" s="9"/>
      <c r="D17" s="4"/>
      <c r="E17" s="10"/>
      <c r="F17" s="10"/>
      <c r="G17" s="10"/>
      <c r="H17" s="9"/>
      <c r="I17" s="9"/>
      <c r="J17" s="9"/>
      <c r="K17" s="9"/>
      <c r="L17" s="9"/>
      <c r="M17" s="9"/>
    </row>
    <row r="18" spans="1:13" x14ac:dyDescent="0.25">
      <c r="A18" s="3" t="s">
        <v>56</v>
      </c>
      <c r="B18" s="4">
        <v>0</v>
      </c>
      <c r="C18" s="9">
        <v>0</v>
      </c>
      <c r="D18" s="4">
        <v>9</v>
      </c>
      <c r="E18" s="10">
        <v>0</v>
      </c>
      <c r="F18" s="10"/>
      <c r="G18" s="10"/>
      <c r="H18" s="9">
        <f>ROUND($B$19*$C18*$E18,0)</f>
        <v>0</v>
      </c>
      <c r="I18" s="9">
        <f t="shared" ref="I18:L18" si="5">ROUND($B$19*$C18*$E18,0)</f>
        <v>0</v>
      </c>
      <c r="J18" s="9">
        <f t="shared" si="5"/>
        <v>0</v>
      </c>
      <c r="K18" s="9">
        <f t="shared" si="5"/>
        <v>0</v>
      </c>
      <c r="L18" s="9">
        <f t="shared" si="5"/>
        <v>0</v>
      </c>
      <c r="M18" s="9">
        <f t="shared" si="1"/>
        <v>0</v>
      </c>
    </row>
    <row r="19" spans="1:13" x14ac:dyDescent="0.25">
      <c r="A19" s="3"/>
      <c r="B19" s="4"/>
      <c r="C19" s="9">
        <v>0</v>
      </c>
      <c r="D19" s="4">
        <v>3</v>
      </c>
      <c r="E19" s="10"/>
      <c r="F19" s="10">
        <v>0</v>
      </c>
      <c r="G19" s="10"/>
      <c r="H19" s="9">
        <f>ROUND($B$19*$C19*$F19,0)</f>
        <v>0</v>
      </c>
      <c r="I19" s="9">
        <f t="shared" ref="I19:L19" si="6">ROUND($B$19*$C19*$F19,0)</f>
        <v>0</v>
      </c>
      <c r="J19" s="9">
        <f t="shared" si="6"/>
        <v>0</v>
      </c>
      <c r="K19" s="9">
        <f t="shared" si="6"/>
        <v>0</v>
      </c>
      <c r="L19" s="9">
        <f t="shared" si="6"/>
        <v>0</v>
      </c>
      <c r="M19" s="9">
        <f t="shared" si="1"/>
        <v>0</v>
      </c>
    </row>
    <row r="20" spans="1:13" x14ac:dyDescent="0.25">
      <c r="A20" s="3"/>
      <c r="B20" s="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x14ac:dyDescent="0.25">
      <c r="A21" s="18" t="s">
        <v>43</v>
      </c>
      <c r="B21" s="18"/>
      <c r="C21" s="18"/>
      <c r="D21" s="18"/>
      <c r="E21" s="18"/>
      <c r="F21" s="18"/>
      <c r="G21" s="18"/>
      <c r="H21" s="19">
        <f>SUM(H15:H19)</f>
        <v>0</v>
      </c>
      <c r="I21" s="19">
        <f>SUM(I15:I19)</f>
        <v>0</v>
      </c>
      <c r="J21" s="19">
        <f>SUM(J15:J19)</f>
        <v>0</v>
      </c>
      <c r="K21" s="19">
        <f>SUM(K15:K19)</f>
        <v>0</v>
      </c>
      <c r="L21" s="19">
        <f>SUM(L15:L19)</f>
        <v>0</v>
      </c>
      <c r="M21" s="19">
        <f>SUM(H21:L21)</f>
        <v>0</v>
      </c>
    </row>
    <row r="22" spans="1:13" x14ac:dyDescent="0.25">
      <c r="A22" s="3"/>
      <c r="B22" s="3"/>
      <c r="C22" s="3"/>
      <c r="D22" s="3"/>
      <c r="E22" s="3"/>
      <c r="F22" s="3"/>
      <c r="G22" s="3"/>
      <c r="H22" s="4"/>
      <c r="I22" s="4"/>
      <c r="J22" s="4"/>
      <c r="K22" s="4"/>
      <c r="L22" s="4"/>
      <c r="M22" s="4"/>
    </row>
    <row r="23" spans="1:13" x14ac:dyDescent="0.25">
      <c r="A23" s="2" t="s">
        <v>26</v>
      </c>
      <c r="B23" s="5"/>
      <c r="C23" s="5"/>
      <c r="D23" s="5"/>
      <c r="E23" s="5"/>
      <c r="F23" s="5"/>
      <c r="G23" s="5"/>
      <c r="H23" s="6" t="s">
        <v>0</v>
      </c>
      <c r="I23" s="6" t="s">
        <v>1</v>
      </c>
      <c r="J23" s="6" t="s">
        <v>2</v>
      </c>
      <c r="K23" s="6" t="s">
        <v>36</v>
      </c>
      <c r="L23" s="6" t="s">
        <v>37</v>
      </c>
      <c r="M23" s="6" t="s">
        <v>3</v>
      </c>
    </row>
    <row r="24" spans="1:13" x14ac:dyDescent="0.25">
      <c r="A24" s="3"/>
      <c r="B24" s="3"/>
      <c r="C24" s="3"/>
      <c r="D24" s="4"/>
      <c r="E24" s="4" t="s">
        <v>9</v>
      </c>
      <c r="F24" s="4"/>
      <c r="G24" s="4"/>
      <c r="H24" s="4"/>
      <c r="I24" s="4"/>
      <c r="J24" s="4"/>
      <c r="K24" s="4"/>
      <c r="L24" s="4"/>
      <c r="M24" s="4"/>
    </row>
    <row r="25" spans="1:13" x14ac:dyDescent="0.25">
      <c r="A25" s="3" t="s">
        <v>57</v>
      </c>
      <c r="B25" s="3"/>
      <c r="C25" s="3"/>
      <c r="D25" s="3"/>
      <c r="E25" s="10">
        <v>0.41020000000000001</v>
      </c>
      <c r="F25" s="10"/>
      <c r="G25" s="10"/>
      <c r="H25" s="9">
        <f>ROUND($E25*SUM(H5,H8),0)</f>
        <v>0</v>
      </c>
      <c r="I25" s="9">
        <f>ROUND($E25*SUM(I5,I8),0)</f>
        <v>0</v>
      </c>
      <c r="J25" s="9">
        <f>ROUND($E25*SUM(J5,J8),0)</f>
        <v>0</v>
      </c>
      <c r="K25" s="9">
        <f>ROUND($E25*SUM(K5,K8),0)</f>
        <v>0</v>
      </c>
      <c r="L25" s="9">
        <f>ROUND($E25*SUM(L5,L8),0)</f>
        <v>0</v>
      </c>
      <c r="M25" s="9">
        <f>SUM(H25:L25)</f>
        <v>0</v>
      </c>
    </row>
    <row r="26" spans="1:13" x14ac:dyDescent="0.25">
      <c r="A26" s="3"/>
      <c r="B26" s="3"/>
      <c r="C26" s="3"/>
      <c r="D26" s="9"/>
      <c r="E26" s="10"/>
      <c r="F26" s="10"/>
      <c r="G26" s="10"/>
      <c r="H26" s="9"/>
      <c r="I26" s="9"/>
      <c r="J26" s="9"/>
      <c r="K26" s="9"/>
      <c r="L26" s="9"/>
      <c r="M26" s="9"/>
    </row>
    <row r="27" spans="1:13" x14ac:dyDescent="0.25">
      <c r="A27" s="3" t="s">
        <v>58</v>
      </c>
      <c r="B27" s="3"/>
      <c r="C27" s="3"/>
      <c r="D27" s="9"/>
      <c r="E27" s="10">
        <v>0.25729999999999997</v>
      </c>
      <c r="F27" s="10"/>
      <c r="G27" s="10"/>
      <c r="H27" s="9">
        <f>ROUND($E27*SUM(H6,H9),0)</f>
        <v>0</v>
      </c>
      <c r="I27" s="9">
        <f>ROUND($E27*SUM(I6,I9),0)</f>
        <v>0</v>
      </c>
      <c r="J27" s="9">
        <f>ROUND($E27*SUM(J6,J9),0)</f>
        <v>0</v>
      </c>
      <c r="K27" s="9">
        <f>ROUND($E27*SUM(K6,K9),0)</f>
        <v>0</v>
      </c>
      <c r="L27" s="9">
        <f>ROUND($E27*SUM(L6,L9),0)</f>
        <v>0</v>
      </c>
      <c r="M27" s="9">
        <f t="shared" ref="M27:M31" si="7">SUM(H27:L27)</f>
        <v>0</v>
      </c>
    </row>
    <row r="28" spans="1:13" x14ac:dyDescent="0.25">
      <c r="A28" s="3"/>
      <c r="B28" s="3"/>
      <c r="C28" s="3"/>
      <c r="D28" s="9"/>
      <c r="E28" s="10"/>
      <c r="F28" s="10"/>
      <c r="G28" s="10"/>
      <c r="H28" s="9"/>
      <c r="I28" s="9"/>
      <c r="J28" s="9"/>
      <c r="K28" s="9"/>
      <c r="L28" s="9"/>
      <c r="M28" s="9"/>
    </row>
    <row r="29" spans="1:13" x14ac:dyDescent="0.25">
      <c r="A29" s="3" t="s">
        <v>59</v>
      </c>
      <c r="B29" s="3"/>
      <c r="C29" s="3"/>
      <c r="D29" s="9"/>
      <c r="E29" s="10">
        <v>6.1999999999999998E-3</v>
      </c>
      <c r="F29" s="10"/>
      <c r="G29" s="10"/>
      <c r="H29" s="9">
        <f>ROUND($E29*SUM(H15,H18),0)</f>
        <v>0</v>
      </c>
      <c r="I29" s="9">
        <f>ROUND($E29*SUM(I15,I18),0)</f>
        <v>0</v>
      </c>
      <c r="J29" s="9">
        <f>ROUND($E29*SUM(J15,J18),0)</f>
        <v>0</v>
      </c>
      <c r="K29" s="9">
        <f>ROUND($E29*SUM(K15,K18),0)</f>
        <v>0</v>
      </c>
      <c r="L29" s="9">
        <f>ROUND($E29*SUM(L15,L18),0)</f>
        <v>0</v>
      </c>
      <c r="M29" s="9">
        <f t="shared" si="7"/>
        <v>0</v>
      </c>
    </row>
    <row r="30" spans="1:13" x14ac:dyDescent="0.25">
      <c r="A30" s="3"/>
      <c r="B30" s="3"/>
      <c r="C30" s="3"/>
      <c r="D30" s="9"/>
      <c r="E30" s="10"/>
      <c r="F30" s="10"/>
      <c r="G30" s="10"/>
      <c r="H30" s="9"/>
      <c r="I30" s="9"/>
      <c r="J30" s="9"/>
      <c r="K30" s="9"/>
      <c r="L30" s="9"/>
      <c r="M30" s="9"/>
    </row>
    <row r="31" spans="1:13" x14ac:dyDescent="0.25">
      <c r="A31" s="3" t="s">
        <v>60</v>
      </c>
      <c r="B31" s="3"/>
      <c r="C31" s="3"/>
      <c r="D31" s="9"/>
      <c r="E31" s="10">
        <v>8.3299999999999999E-2</v>
      </c>
      <c r="F31" s="10"/>
      <c r="G31" s="10"/>
      <c r="H31" s="9">
        <f>ROUND($E31*SUM(H16,H19),0)</f>
        <v>0</v>
      </c>
      <c r="I31" s="9">
        <f>ROUND($E31*SUM(I16,I19),0)</f>
        <v>0</v>
      </c>
      <c r="J31" s="9">
        <f>ROUND($E31*SUM(J16,J19),0)</f>
        <v>0</v>
      </c>
      <c r="K31" s="9">
        <f>ROUND($E31*SUM(K16,K19),0)</f>
        <v>0</v>
      </c>
      <c r="L31" s="9">
        <f>ROUND($E31*SUM(L16,L19),0)</f>
        <v>0</v>
      </c>
      <c r="M31" s="9">
        <f t="shared" si="7"/>
        <v>0</v>
      </c>
    </row>
    <row r="32" spans="1:13" x14ac:dyDescent="0.25">
      <c r="A32" s="3"/>
      <c r="B32" s="3"/>
      <c r="C32" s="3"/>
      <c r="D32" s="3"/>
      <c r="E32" s="3"/>
      <c r="F32" s="3"/>
      <c r="G32" s="3"/>
      <c r="H32" s="4"/>
      <c r="I32" s="4"/>
      <c r="J32" s="4"/>
      <c r="K32" s="4"/>
      <c r="L32" s="4"/>
      <c r="M32" s="4"/>
    </row>
    <row r="33" spans="1:13" x14ac:dyDescent="0.25">
      <c r="A33" s="18" t="s">
        <v>10</v>
      </c>
      <c r="B33" s="18"/>
      <c r="C33" s="18"/>
      <c r="D33" s="18"/>
      <c r="E33" s="18"/>
      <c r="F33" s="18"/>
      <c r="G33" s="18"/>
      <c r="H33" s="19">
        <f>SUM(H25:H31)</f>
        <v>0</v>
      </c>
      <c r="I33" s="19">
        <f>SUM(I25:I31)</f>
        <v>0</v>
      </c>
      <c r="J33" s="19">
        <f>SUM(J25:J31)</f>
        <v>0</v>
      </c>
      <c r="K33" s="19">
        <f>SUM(K25:K31)</f>
        <v>0</v>
      </c>
      <c r="L33" s="19">
        <f>SUM(L25:L31)</f>
        <v>0</v>
      </c>
      <c r="M33" s="19">
        <f>SUM(H33:L33)</f>
        <v>0</v>
      </c>
    </row>
    <row r="34" spans="1:13" x14ac:dyDescent="0.25">
      <c r="A34" s="3"/>
      <c r="B34" s="3"/>
      <c r="C34" s="3"/>
      <c r="D34" s="3"/>
      <c r="E34" s="3"/>
      <c r="F34" s="3"/>
      <c r="G34" s="3"/>
      <c r="H34" s="4"/>
      <c r="I34" s="4"/>
      <c r="J34" s="4"/>
      <c r="K34" s="4"/>
      <c r="L34" s="4"/>
      <c r="M34" s="4"/>
    </row>
    <row r="35" spans="1:13" x14ac:dyDescent="0.25">
      <c r="A35" s="2" t="s">
        <v>28</v>
      </c>
      <c r="B35" s="5"/>
      <c r="C35" s="5"/>
      <c r="D35" s="5"/>
      <c r="E35" s="5"/>
      <c r="F35" s="5"/>
      <c r="G35" s="5"/>
      <c r="H35" s="6" t="s">
        <v>0</v>
      </c>
      <c r="I35" s="6" t="s">
        <v>1</v>
      </c>
      <c r="J35" s="6" t="s">
        <v>2</v>
      </c>
      <c r="K35" s="6" t="s">
        <v>36</v>
      </c>
      <c r="L35" s="6" t="s">
        <v>37</v>
      </c>
      <c r="M35" s="6" t="s">
        <v>3</v>
      </c>
    </row>
    <row r="36" spans="1:13" x14ac:dyDescent="0.25">
      <c r="A36" t="s">
        <v>189</v>
      </c>
      <c r="B36" s="3"/>
      <c r="C36" s="3"/>
      <c r="D36" s="3"/>
      <c r="E36" s="3"/>
      <c r="F36" s="3"/>
      <c r="G36" s="3"/>
      <c r="H36" s="9">
        <v>1424875</v>
      </c>
      <c r="I36" s="9">
        <v>0</v>
      </c>
      <c r="J36" s="9">
        <v>0</v>
      </c>
      <c r="K36" s="9">
        <v>0</v>
      </c>
      <c r="L36" s="9">
        <v>0</v>
      </c>
      <c r="M36" s="9">
        <f t="shared" ref="M36:M41" si="8">SUM(H36:L36)</f>
        <v>1424875</v>
      </c>
    </row>
    <row r="37" spans="1:13" x14ac:dyDescent="0.25">
      <c r="A37" t="s">
        <v>190</v>
      </c>
      <c r="B37" s="3"/>
      <c r="C37" s="3"/>
      <c r="D37" s="3"/>
      <c r="E37" s="3"/>
      <c r="F37" s="3"/>
      <c r="G37" s="3"/>
      <c r="H37" s="9">
        <v>2278503</v>
      </c>
      <c r="I37" s="9">
        <v>0</v>
      </c>
      <c r="J37" s="9">
        <v>0</v>
      </c>
      <c r="K37" s="9">
        <v>0</v>
      </c>
      <c r="L37" s="9">
        <v>0</v>
      </c>
      <c r="M37" s="9">
        <f t="shared" si="8"/>
        <v>2278503</v>
      </c>
    </row>
    <row r="38" spans="1:13" x14ac:dyDescent="0.25">
      <c r="A38" t="s">
        <v>191</v>
      </c>
      <c r="B38" s="3"/>
      <c r="C38" s="3"/>
      <c r="D38" s="3"/>
      <c r="E38" s="3"/>
      <c r="F38" s="3"/>
      <c r="G38" s="3"/>
      <c r="H38" s="9">
        <v>1102160</v>
      </c>
      <c r="I38" s="9">
        <v>0</v>
      </c>
      <c r="J38" s="9">
        <v>0</v>
      </c>
      <c r="K38" s="9">
        <v>0</v>
      </c>
      <c r="L38" s="9">
        <v>0</v>
      </c>
      <c r="M38" s="9">
        <f t="shared" si="8"/>
        <v>1102160</v>
      </c>
    </row>
    <row r="39" spans="1:13" x14ac:dyDescent="0.25">
      <c r="A39" t="s">
        <v>192</v>
      </c>
      <c r="B39" s="3"/>
      <c r="C39" s="3"/>
      <c r="D39" s="3"/>
      <c r="E39" s="3"/>
      <c r="F39" s="3"/>
      <c r="G39" s="3"/>
      <c r="H39" s="9">
        <v>295470</v>
      </c>
      <c r="I39" s="9">
        <v>0</v>
      </c>
      <c r="J39" s="9">
        <v>0</v>
      </c>
      <c r="K39" s="9">
        <v>0</v>
      </c>
      <c r="L39" s="9">
        <v>0</v>
      </c>
      <c r="M39" s="9">
        <f t="shared" si="8"/>
        <v>295470</v>
      </c>
    </row>
    <row r="40" spans="1:13" x14ac:dyDescent="0.25">
      <c r="A40" s="3" t="s">
        <v>193</v>
      </c>
      <c r="B40" s="3"/>
      <c r="C40" s="3"/>
      <c r="D40" s="3"/>
      <c r="E40" s="3"/>
      <c r="F40" s="3"/>
      <c r="G40" s="3"/>
      <c r="H40" s="27">
        <v>1048978</v>
      </c>
      <c r="I40" s="9">
        <v>0</v>
      </c>
      <c r="J40" s="9">
        <v>0</v>
      </c>
      <c r="K40" s="9">
        <v>0</v>
      </c>
      <c r="L40" s="9">
        <v>0</v>
      </c>
      <c r="M40" s="9">
        <f t="shared" si="8"/>
        <v>1048978</v>
      </c>
    </row>
    <row r="41" spans="1:13" x14ac:dyDescent="0.25">
      <c r="A41" s="3" t="s">
        <v>194</v>
      </c>
      <c r="B41" s="3"/>
      <c r="C41" s="3"/>
      <c r="D41" s="3"/>
      <c r="E41" s="3"/>
      <c r="F41" s="3"/>
      <c r="G41" s="3"/>
      <c r="H41" s="28">
        <v>198750</v>
      </c>
      <c r="I41" s="9">
        <v>0</v>
      </c>
      <c r="J41" s="9">
        <v>0</v>
      </c>
      <c r="K41" s="9">
        <v>0</v>
      </c>
      <c r="L41" s="9">
        <v>0</v>
      </c>
      <c r="M41" s="9">
        <f t="shared" si="8"/>
        <v>198750</v>
      </c>
    </row>
    <row r="42" spans="1:13" x14ac:dyDescent="0.25">
      <c r="A42" s="18" t="s">
        <v>19</v>
      </c>
      <c r="B42" s="18"/>
      <c r="C42" s="18"/>
      <c r="D42" s="18"/>
      <c r="E42" s="18"/>
      <c r="F42" s="18"/>
      <c r="G42" s="18"/>
      <c r="H42" s="19">
        <f>SUM(H36:H41)</f>
        <v>6348736</v>
      </c>
      <c r="I42" s="19">
        <f>SUM(I36:I41)</f>
        <v>0</v>
      </c>
      <c r="J42" s="19">
        <f>SUM(J36:J41)</f>
        <v>0</v>
      </c>
      <c r="K42" s="19">
        <f>SUM(K36:K41)</f>
        <v>0</v>
      </c>
      <c r="L42" s="19">
        <f>SUM(L36:L41)</f>
        <v>0</v>
      </c>
      <c r="M42" s="19">
        <f>SUM(H42:L42)</f>
        <v>6348736</v>
      </c>
    </row>
    <row r="43" spans="1:13" x14ac:dyDescent="0.25">
      <c r="A43" s="3"/>
      <c r="B43" s="3"/>
      <c r="C43" s="3"/>
      <c r="D43" s="3"/>
      <c r="E43" s="3"/>
      <c r="F43" s="3"/>
      <c r="G43" s="3"/>
      <c r="H43" s="4"/>
      <c r="I43" s="4"/>
      <c r="J43" s="4"/>
      <c r="K43" s="4"/>
      <c r="L43" s="4"/>
      <c r="M43" s="4"/>
    </row>
    <row r="44" spans="1:13" x14ac:dyDescent="0.25">
      <c r="A44" s="2" t="s">
        <v>27</v>
      </c>
      <c r="B44" s="5"/>
      <c r="C44" s="5"/>
      <c r="D44" s="5"/>
      <c r="E44" s="5"/>
      <c r="F44" s="5"/>
      <c r="G44" s="5"/>
      <c r="H44" s="6" t="s">
        <v>0</v>
      </c>
      <c r="I44" s="6" t="s">
        <v>1</v>
      </c>
      <c r="J44" s="6" t="s">
        <v>2</v>
      </c>
      <c r="K44" s="6" t="s">
        <v>36</v>
      </c>
      <c r="L44" s="6" t="s">
        <v>37</v>
      </c>
      <c r="M44" s="6" t="s">
        <v>3</v>
      </c>
    </row>
    <row r="45" spans="1:13" x14ac:dyDescent="0.25">
      <c r="A45" s="3" t="s">
        <v>45</v>
      </c>
      <c r="B45" s="4" t="s">
        <v>11</v>
      </c>
      <c r="C45" s="4" t="s">
        <v>12</v>
      </c>
      <c r="D45" s="4" t="s">
        <v>13</v>
      </c>
      <c r="E45" s="4" t="s">
        <v>14</v>
      </c>
      <c r="F45" s="11"/>
      <c r="G45" s="11"/>
      <c r="H45" s="9"/>
      <c r="I45" s="9"/>
      <c r="J45" s="9"/>
      <c r="K45" s="9"/>
      <c r="L45" s="9"/>
      <c r="M45" s="9"/>
    </row>
    <row r="46" spans="1:13" x14ac:dyDescent="0.25">
      <c r="A46" s="11" t="s">
        <v>15</v>
      </c>
      <c r="B46" s="9">
        <v>500</v>
      </c>
      <c r="C46" s="4"/>
      <c r="D46" s="4"/>
      <c r="E46" s="4"/>
      <c r="F46" s="11"/>
      <c r="G46" s="11"/>
      <c r="H46" s="9">
        <f>ROUND($B46*$C46*$D46*$E46,0)</f>
        <v>0</v>
      </c>
      <c r="I46" s="9">
        <f t="shared" ref="I46:L49" si="9">ROUND($B46*$C46*$D46*$E46,0)</f>
        <v>0</v>
      </c>
      <c r="J46" s="9">
        <f t="shared" si="9"/>
        <v>0</v>
      </c>
      <c r="K46" s="9">
        <f t="shared" si="9"/>
        <v>0</v>
      </c>
      <c r="L46" s="9">
        <f t="shared" si="9"/>
        <v>0</v>
      </c>
      <c r="M46" s="9">
        <f>SUM(H46:L46)</f>
        <v>0</v>
      </c>
    </row>
    <row r="47" spans="1:13" x14ac:dyDescent="0.25">
      <c r="A47" s="11" t="s">
        <v>16</v>
      </c>
      <c r="B47" s="9">
        <v>200</v>
      </c>
      <c r="C47" s="4"/>
      <c r="D47" s="4"/>
      <c r="E47" s="4"/>
      <c r="F47" s="11"/>
      <c r="G47" s="11"/>
      <c r="H47" s="9">
        <f t="shared" ref="H47:H49" si="10">ROUND($B47*$C47*$D47*$E47,0)</f>
        <v>0</v>
      </c>
      <c r="I47" s="9">
        <f t="shared" si="9"/>
        <v>0</v>
      </c>
      <c r="J47" s="9">
        <f t="shared" si="9"/>
        <v>0</v>
      </c>
      <c r="K47" s="9">
        <f t="shared" si="9"/>
        <v>0</v>
      </c>
      <c r="L47" s="9">
        <f t="shared" si="9"/>
        <v>0</v>
      </c>
      <c r="M47" s="9">
        <f t="shared" ref="M47:M49" si="11">SUM(H47:L47)</f>
        <v>0</v>
      </c>
    </row>
    <row r="48" spans="1:13" x14ac:dyDescent="0.25">
      <c r="A48" s="11" t="s">
        <v>17</v>
      </c>
      <c r="B48" s="9">
        <v>59</v>
      </c>
      <c r="C48" s="4"/>
      <c r="D48" s="4"/>
      <c r="E48" s="4"/>
      <c r="F48" s="11"/>
      <c r="G48" s="11"/>
      <c r="H48" s="9">
        <f t="shared" si="10"/>
        <v>0</v>
      </c>
      <c r="I48" s="9">
        <f t="shared" si="9"/>
        <v>0</v>
      </c>
      <c r="J48" s="9">
        <f t="shared" si="9"/>
        <v>0</v>
      </c>
      <c r="K48" s="9">
        <f t="shared" si="9"/>
        <v>0</v>
      </c>
      <c r="L48" s="9">
        <f t="shared" si="9"/>
        <v>0</v>
      </c>
      <c r="M48" s="9">
        <f t="shared" si="11"/>
        <v>0</v>
      </c>
    </row>
    <row r="49" spans="1:13" x14ac:dyDescent="0.25">
      <c r="A49" s="11" t="s">
        <v>62</v>
      </c>
      <c r="B49" s="21">
        <v>0.67</v>
      </c>
      <c r="C49" s="4"/>
      <c r="D49" s="4"/>
      <c r="E49" s="4"/>
      <c r="F49" s="11"/>
      <c r="G49" s="11"/>
      <c r="H49" s="9">
        <f t="shared" si="10"/>
        <v>0</v>
      </c>
      <c r="I49" s="9">
        <f t="shared" si="9"/>
        <v>0</v>
      </c>
      <c r="J49" s="9">
        <f t="shared" si="9"/>
        <v>0</v>
      </c>
      <c r="K49" s="9">
        <f t="shared" si="9"/>
        <v>0</v>
      </c>
      <c r="L49" s="9">
        <f t="shared" si="9"/>
        <v>0</v>
      </c>
      <c r="M49" s="9">
        <f t="shared" si="11"/>
        <v>0</v>
      </c>
    </row>
    <row r="50" spans="1:13" x14ac:dyDescent="0.25">
      <c r="A50" s="3"/>
      <c r="B50" s="3"/>
      <c r="C50" s="3"/>
      <c r="D50" s="3"/>
      <c r="E50" s="3"/>
      <c r="F50" s="11"/>
      <c r="G50" s="11"/>
      <c r="H50" s="4"/>
      <c r="I50" s="4"/>
      <c r="J50" s="4"/>
      <c r="K50" s="4"/>
      <c r="L50" s="4"/>
      <c r="M50" s="4"/>
    </row>
    <row r="51" spans="1:13" x14ac:dyDescent="0.25">
      <c r="A51" s="3" t="s">
        <v>45</v>
      </c>
      <c r="B51" s="4" t="s">
        <v>11</v>
      </c>
      <c r="C51" s="4" t="s">
        <v>12</v>
      </c>
      <c r="D51" s="4" t="s">
        <v>13</v>
      </c>
      <c r="E51" s="4" t="s">
        <v>14</v>
      </c>
      <c r="F51" s="11"/>
      <c r="G51" s="11"/>
      <c r="H51" s="9"/>
      <c r="I51" s="9"/>
      <c r="J51" s="9"/>
      <c r="K51" s="9"/>
      <c r="L51" s="9"/>
      <c r="M51" s="9"/>
    </row>
    <row r="52" spans="1:13" x14ac:dyDescent="0.25">
      <c r="A52" s="11" t="s">
        <v>15</v>
      </c>
      <c r="B52" s="9">
        <v>500</v>
      </c>
      <c r="C52" s="4"/>
      <c r="D52" s="4"/>
      <c r="E52" s="4"/>
      <c r="F52" s="11"/>
      <c r="G52" s="11"/>
      <c r="H52" s="9">
        <f>ROUND($B52*$C52*$D52*$E52,0)</f>
        <v>0</v>
      </c>
      <c r="I52" s="9">
        <f t="shared" ref="I52:L55" si="12">ROUND($B52*$C52*$D52*$E52,0)</f>
        <v>0</v>
      </c>
      <c r="J52" s="9">
        <f t="shared" si="12"/>
        <v>0</v>
      </c>
      <c r="K52" s="9">
        <f t="shared" si="12"/>
        <v>0</v>
      </c>
      <c r="L52" s="9">
        <f t="shared" si="12"/>
        <v>0</v>
      </c>
      <c r="M52" s="9">
        <f>SUM(H52:L52)</f>
        <v>0</v>
      </c>
    </row>
    <row r="53" spans="1:13" x14ac:dyDescent="0.25">
      <c r="A53" s="11" t="s">
        <v>16</v>
      </c>
      <c r="B53" s="9">
        <v>200</v>
      </c>
      <c r="C53" s="4"/>
      <c r="D53" s="4"/>
      <c r="E53" s="4"/>
      <c r="F53" s="11"/>
      <c r="G53" s="11"/>
      <c r="H53" s="9">
        <f t="shared" ref="H53:H55" si="13">ROUND($B53*$C53*$D53*$E53,0)</f>
        <v>0</v>
      </c>
      <c r="I53" s="9">
        <f t="shared" si="12"/>
        <v>0</v>
      </c>
      <c r="J53" s="9">
        <f t="shared" si="12"/>
        <v>0</v>
      </c>
      <c r="K53" s="9">
        <f t="shared" si="12"/>
        <v>0</v>
      </c>
      <c r="L53" s="9">
        <f t="shared" si="12"/>
        <v>0</v>
      </c>
      <c r="M53" s="9">
        <f t="shared" ref="M53:M55" si="14">SUM(H53:L53)</f>
        <v>0</v>
      </c>
    </row>
    <row r="54" spans="1:13" x14ac:dyDescent="0.25">
      <c r="A54" s="11" t="s">
        <v>17</v>
      </c>
      <c r="B54" s="9">
        <v>59</v>
      </c>
      <c r="C54" s="4"/>
      <c r="D54" s="4"/>
      <c r="E54" s="4"/>
      <c r="F54" s="11"/>
      <c r="G54" s="11"/>
      <c r="H54" s="9">
        <f t="shared" si="13"/>
        <v>0</v>
      </c>
      <c r="I54" s="9">
        <f t="shared" si="12"/>
        <v>0</v>
      </c>
      <c r="J54" s="9">
        <f t="shared" si="12"/>
        <v>0</v>
      </c>
      <c r="K54" s="9">
        <f t="shared" si="12"/>
        <v>0</v>
      </c>
      <c r="L54" s="9">
        <f t="shared" si="12"/>
        <v>0</v>
      </c>
      <c r="M54" s="9">
        <f t="shared" si="14"/>
        <v>0</v>
      </c>
    </row>
    <row r="55" spans="1:13" x14ac:dyDescent="0.25">
      <c r="A55" s="11" t="s">
        <v>62</v>
      </c>
      <c r="B55" s="21">
        <v>0.67</v>
      </c>
      <c r="C55" s="4"/>
      <c r="D55" s="4"/>
      <c r="E55" s="4"/>
      <c r="F55" s="11"/>
      <c r="G55" s="11"/>
      <c r="H55" s="9">
        <f t="shared" si="13"/>
        <v>0</v>
      </c>
      <c r="I55" s="9">
        <f t="shared" si="12"/>
        <v>0</v>
      </c>
      <c r="J55" s="9">
        <f t="shared" si="12"/>
        <v>0</v>
      </c>
      <c r="K55" s="9">
        <f t="shared" si="12"/>
        <v>0</v>
      </c>
      <c r="L55" s="9">
        <f t="shared" si="12"/>
        <v>0</v>
      </c>
      <c r="M55" s="9">
        <f t="shared" si="14"/>
        <v>0</v>
      </c>
    </row>
    <row r="56" spans="1:13" x14ac:dyDescent="0.25">
      <c r="A56" s="3"/>
      <c r="B56" s="3"/>
      <c r="C56" s="3"/>
      <c r="D56" s="3"/>
      <c r="E56" s="3"/>
      <c r="F56" s="11"/>
      <c r="G56" s="11"/>
      <c r="H56" s="4"/>
      <c r="I56" s="4"/>
      <c r="J56" s="4"/>
      <c r="K56" s="4"/>
      <c r="L56" s="4"/>
      <c r="M56" s="4"/>
    </row>
    <row r="57" spans="1:13" x14ac:dyDescent="0.25">
      <c r="A57" s="18" t="s">
        <v>18</v>
      </c>
      <c r="B57" s="18"/>
      <c r="C57" s="18"/>
      <c r="D57" s="18"/>
      <c r="E57" s="18"/>
      <c r="F57" s="18"/>
      <c r="G57" s="18"/>
      <c r="H57" s="19">
        <f>SUM(H46:H55)</f>
        <v>0</v>
      </c>
      <c r="I57" s="19">
        <f>SUM(I46:I55)</f>
        <v>0</v>
      </c>
      <c r="J57" s="19">
        <f>SUM(J46:J55)</f>
        <v>0</v>
      </c>
      <c r="K57" s="19">
        <f>SUM(K46:K55)</f>
        <v>0</v>
      </c>
      <c r="L57" s="19">
        <f>SUM(L46:L55)</f>
        <v>0</v>
      </c>
      <c r="M57" s="19">
        <f>SUM(H57:L57)</f>
        <v>0</v>
      </c>
    </row>
    <row r="58" spans="1:13" x14ac:dyDescent="0.25">
      <c r="A58" s="3"/>
      <c r="B58" s="3"/>
      <c r="C58" s="3"/>
      <c r="D58" s="3"/>
      <c r="E58" s="3"/>
      <c r="F58" s="3"/>
      <c r="G58" s="3"/>
      <c r="H58" s="4"/>
      <c r="I58" s="4"/>
      <c r="J58" s="4"/>
      <c r="K58" s="4"/>
      <c r="L58" s="4"/>
      <c r="M58" s="4"/>
    </row>
    <row r="59" spans="1:13" x14ac:dyDescent="0.25">
      <c r="A59" s="2" t="s">
        <v>29</v>
      </c>
      <c r="B59" s="5"/>
      <c r="C59" s="5"/>
      <c r="D59" s="5"/>
      <c r="E59" s="5"/>
      <c r="F59" s="5"/>
      <c r="G59" s="5"/>
      <c r="H59" s="6" t="s">
        <v>0</v>
      </c>
      <c r="I59" s="6" t="s">
        <v>1</v>
      </c>
      <c r="J59" s="6" t="s">
        <v>2</v>
      </c>
      <c r="K59" s="6" t="s">
        <v>36</v>
      </c>
      <c r="L59" s="6" t="s">
        <v>37</v>
      </c>
      <c r="M59" s="6" t="s">
        <v>3</v>
      </c>
    </row>
    <row r="60" spans="1:13" x14ac:dyDescent="0.25">
      <c r="A60" s="3" t="s">
        <v>46</v>
      </c>
      <c r="B60" s="3"/>
      <c r="C60" s="3"/>
      <c r="D60" s="3"/>
      <c r="E60" s="3"/>
      <c r="F60" s="3"/>
      <c r="G60" s="3"/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f>SUM(H60:L60)</f>
        <v>0</v>
      </c>
    </row>
    <row r="61" spans="1:13" x14ac:dyDescent="0.25">
      <c r="A61" s="3"/>
      <c r="B61" s="3"/>
      <c r="C61" s="3"/>
      <c r="D61" s="3"/>
      <c r="E61" s="3"/>
      <c r="F61" s="3"/>
      <c r="G61" s="3"/>
      <c r="H61" s="4"/>
      <c r="I61" s="4"/>
      <c r="J61" s="4"/>
      <c r="K61" s="4"/>
      <c r="L61" s="4"/>
      <c r="M61" s="4"/>
    </row>
    <row r="62" spans="1:13" x14ac:dyDescent="0.25">
      <c r="A62" s="18" t="s">
        <v>30</v>
      </c>
      <c r="B62" s="18"/>
      <c r="C62" s="18"/>
      <c r="D62" s="18"/>
      <c r="E62" s="18"/>
      <c r="F62" s="18"/>
      <c r="G62" s="18"/>
      <c r="H62" s="19">
        <f>SUM(H60:H61)</f>
        <v>0</v>
      </c>
      <c r="I62" s="19">
        <f t="shared" ref="I62:L62" si="15">SUM(I60:I61)</f>
        <v>0</v>
      </c>
      <c r="J62" s="19">
        <f t="shared" si="15"/>
        <v>0</v>
      </c>
      <c r="K62" s="19">
        <f t="shared" si="15"/>
        <v>0</v>
      </c>
      <c r="L62" s="19">
        <f t="shared" si="15"/>
        <v>0</v>
      </c>
      <c r="M62" s="19">
        <f>SUM(H62:L62)</f>
        <v>0</v>
      </c>
    </row>
    <row r="63" spans="1:13" x14ac:dyDescent="0.25">
      <c r="A63" s="3"/>
      <c r="B63" s="3"/>
      <c r="C63" s="3"/>
      <c r="D63" s="3"/>
      <c r="E63" s="3"/>
      <c r="F63" s="3"/>
      <c r="G63" s="3"/>
      <c r="H63" s="4"/>
      <c r="I63" s="4"/>
      <c r="J63" s="4"/>
      <c r="K63" s="4"/>
      <c r="L63" s="4"/>
      <c r="M63" s="4"/>
    </row>
    <row r="64" spans="1:13" x14ac:dyDescent="0.25">
      <c r="A64" s="2" t="s">
        <v>32</v>
      </c>
      <c r="B64" s="5"/>
      <c r="C64" s="5"/>
      <c r="D64" s="5"/>
      <c r="E64" s="5"/>
      <c r="F64" s="5"/>
      <c r="G64" s="5"/>
      <c r="H64" s="6" t="s">
        <v>0</v>
      </c>
      <c r="I64" s="6" t="s">
        <v>1</v>
      </c>
      <c r="J64" s="6" t="s">
        <v>2</v>
      </c>
      <c r="K64" s="6" t="s">
        <v>36</v>
      </c>
      <c r="L64" s="6" t="s">
        <v>37</v>
      </c>
      <c r="M64" s="6" t="s">
        <v>3</v>
      </c>
    </row>
    <row r="65" spans="1:13" x14ac:dyDescent="0.25">
      <c r="A65" s="3" t="s">
        <v>142</v>
      </c>
      <c r="B65" s="9"/>
      <c r="C65" s="9"/>
      <c r="D65" s="9"/>
      <c r="E65" s="9"/>
      <c r="F65" s="3"/>
      <c r="G65" s="3"/>
      <c r="H65" s="9">
        <v>0</v>
      </c>
      <c r="I65" s="9">
        <v>30000</v>
      </c>
      <c r="J65" s="9">
        <v>0</v>
      </c>
      <c r="K65" s="9">
        <v>0</v>
      </c>
      <c r="L65" s="9">
        <v>0</v>
      </c>
      <c r="M65" s="9">
        <f>SUM(H65:L65)</f>
        <v>30000</v>
      </c>
    </row>
    <row r="67" spans="1:13" x14ac:dyDescent="0.25">
      <c r="A67" s="3"/>
      <c r="B67" s="9"/>
      <c r="C67" s="9"/>
      <c r="D67" s="9"/>
      <c r="E67" s="9"/>
      <c r="F67" s="3"/>
      <c r="G67" s="3"/>
      <c r="H67" s="9"/>
      <c r="I67" s="9"/>
      <c r="J67" s="9"/>
      <c r="K67" s="9"/>
      <c r="L67" s="9"/>
      <c r="M67" s="9"/>
    </row>
    <row r="68" spans="1:13" x14ac:dyDescent="0.25">
      <c r="A68" s="18" t="s">
        <v>33</v>
      </c>
      <c r="B68" s="18"/>
      <c r="C68" s="18"/>
      <c r="D68" s="18"/>
      <c r="E68" s="18"/>
      <c r="F68" s="18"/>
      <c r="G68" s="18"/>
      <c r="H68" s="19">
        <f>SUM(H65:H67)</f>
        <v>0</v>
      </c>
      <c r="I68" s="19">
        <f t="shared" ref="I68:L68" si="16">SUM(I65:I67)</f>
        <v>30000</v>
      </c>
      <c r="J68" s="19">
        <f t="shared" si="16"/>
        <v>0</v>
      </c>
      <c r="K68" s="19">
        <f t="shared" si="16"/>
        <v>0</v>
      </c>
      <c r="L68" s="19">
        <f t="shared" si="16"/>
        <v>0</v>
      </c>
      <c r="M68" s="19">
        <f>SUM(H68:L68)</f>
        <v>30000</v>
      </c>
    </row>
    <row r="69" spans="1:13" x14ac:dyDescent="0.25">
      <c r="A69" s="3"/>
      <c r="B69" s="3"/>
      <c r="C69" s="3"/>
      <c r="D69" s="3"/>
      <c r="E69" s="3"/>
      <c r="F69" s="3"/>
      <c r="G69" s="3"/>
      <c r="H69" s="4"/>
      <c r="I69" s="4"/>
      <c r="J69" s="4"/>
      <c r="K69" s="4"/>
      <c r="L69" s="4"/>
      <c r="M69" s="4"/>
    </row>
    <row r="70" spans="1:13" x14ac:dyDescent="0.25">
      <c r="A70" s="2" t="s">
        <v>50</v>
      </c>
      <c r="B70" s="5"/>
      <c r="C70" s="5"/>
      <c r="D70" s="5"/>
      <c r="E70" s="5"/>
      <c r="F70" s="5"/>
      <c r="G70" s="5"/>
      <c r="H70" s="6" t="s">
        <v>0</v>
      </c>
      <c r="I70" s="6" t="s">
        <v>1</v>
      </c>
      <c r="J70" s="6" t="s">
        <v>2</v>
      </c>
      <c r="K70" s="6" t="s">
        <v>36</v>
      </c>
      <c r="L70" s="6" t="s">
        <v>37</v>
      </c>
      <c r="M70" s="6" t="s">
        <v>3</v>
      </c>
    </row>
    <row r="71" spans="1:13" x14ac:dyDescent="0.25">
      <c r="A71" s="3" t="s">
        <v>51</v>
      </c>
      <c r="B71" s="9"/>
      <c r="C71" s="9"/>
      <c r="D71" s="9"/>
      <c r="E71" s="9"/>
      <c r="F71" s="3"/>
      <c r="G71" s="3"/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f>SUM(H71:L71)</f>
        <v>0</v>
      </c>
    </row>
    <row r="72" spans="1:13" x14ac:dyDescent="0.25">
      <c r="A72" s="3" t="s">
        <v>52</v>
      </c>
      <c r="B72" s="9"/>
      <c r="C72" s="9"/>
      <c r="D72" s="9"/>
      <c r="E72" s="9"/>
      <c r="F72" s="3"/>
      <c r="G72" s="3"/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f>SUM(H72:L72)</f>
        <v>0</v>
      </c>
    </row>
    <row r="73" spans="1:13" x14ac:dyDescent="0.25">
      <c r="A73" s="3"/>
      <c r="B73" s="9"/>
      <c r="C73" s="9"/>
      <c r="D73" s="9"/>
      <c r="E73" s="9"/>
      <c r="F73" s="3"/>
      <c r="G73" s="3"/>
      <c r="H73" s="9"/>
      <c r="I73" s="9"/>
      <c r="J73" s="9"/>
      <c r="K73" s="9"/>
      <c r="L73" s="9"/>
      <c r="M73" s="9"/>
    </row>
    <row r="74" spans="1:13" x14ac:dyDescent="0.25">
      <c r="A74" s="18" t="s">
        <v>53</v>
      </c>
      <c r="B74" s="18"/>
      <c r="C74" s="18"/>
      <c r="D74" s="18"/>
      <c r="E74" s="18"/>
      <c r="F74" s="18"/>
      <c r="G74" s="18"/>
      <c r="H74" s="19">
        <f>SUM(H71:H73)</f>
        <v>0</v>
      </c>
      <c r="I74" s="19">
        <f t="shared" ref="I74:L74" si="17">SUM(I71:I73)</f>
        <v>0</v>
      </c>
      <c r="J74" s="19">
        <f t="shared" si="17"/>
        <v>0</v>
      </c>
      <c r="K74" s="19">
        <f t="shared" si="17"/>
        <v>0</v>
      </c>
      <c r="L74" s="19">
        <f t="shared" si="17"/>
        <v>0</v>
      </c>
      <c r="M74" s="19">
        <f>SUM(H74:L74)</f>
        <v>0</v>
      </c>
    </row>
    <row r="75" spans="1:13" x14ac:dyDescent="0.25">
      <c r="A75" s="3"/>
      <c r="B75" s="9"/>
      <c r="C75" s="9"/>
      <c r="D75" s="9"/>
      <c r="E75" s="9"/>
      <c r="F75" s="3"/>
      <c r="G75" s="3"/>
      <c r="H75" s="9"/>
      <c r="I75" s="9"/>
      <c r="J75" s="9"/>
      <c r="K75" s="9"/>
      <c r="L75" s="9"/>
      <c r="M75" s="9"/>
    </row>
    <row r="76" spans="1:13" x14ac:dyDescent="0.25">
      <c r="A76" s="2" t="s">
        <v>31</v>
      </c>
      <c r="B76" s="5"/>
      <c r="C76" s="5"/>
      <c r="D76" s="5"/>
      <c r="E76" s="5"/>
      <c r="F76" s="5"/>
      <c r="G76" s="5"/>
      <c r="H76" s="6" t="s">
        <v>0</v>
      </c>
      <c r="I76" s="6" t="s">
        <v>1</v>
      </c>
      <c r="J76" s="6" t="s">
        <v>2</v>
      </c>
      <c r="K76" s="6" t="s">
        <v>36</v>
      </c>
      <c r="L76" s="6" t="s">
        <v>37</v>
      </c>
      <c r="M76" s="6" t="s">
        <v>3</v>
      </c>
    </row>
    <row r="77" spans="1:13" x14ac:dyDescent="0.25">
      <c r="A77" s="1"/>
      <c r="B77" s="4" t="s">
        <v>48</v>
      </c>
      <c r="C77" s="4" t="s">
        <v>61</v>
      </c>
      <c r="D77" s="4" t="s">
        <v>63</v>
      </c>
      <c r="E77" s="4" t="s">
        <v>64</v>
      </c>
      <c r="F77" s="4" t="s">
        <v>65</v>
      </c>
      <c r="G77" s="4"/>
      <c r="H77" s="4"/>
      <c r="I77" s="4"/>
      <c r="J77" s="4"/>
      <c r="K77" s="4"/>
      <c r="L77" s="4"/>
      <c r="M77" s="4"/>
    </row>
    <row r="78" spans="1:13" x14ac:dyDescent="0.25">
      <c r="A78" s="3" t="s">
        <v>25</v>
      </c>
      <c r="B78" s="9">
        <v>1133</v>
      </c>
      <c r="C78" s="9">
        <f t="shared" ref="C78:F79" si="18">ROUND(B78*1.05,0)</f>
        <v>1190</v>
      </c>
      <c r="D78" s="9">
        <f t="shared" si="18"/>
        <v>1250</v>
      </c>
      <c r="E78" s="9">
        <f t="shared" si="18"/>
        <v>1313</v>
      </c>
      <c r="F78" s="9">
        <f t="shared" si="18"/>
        <v>1379</v>
      </c>
      <c r="G78" s="3"/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f>SUM(H78:L78)</f>
        <v>0</v>
      </c>
    </row>
    <row r="79" spans="1:13" x14ac:dyDescent="0.25">
      <c r="A79" s="3" t="s">
        <v>24</v>
      </c>
      <c r="B79" s="9">
        <v>148</v>
      </c>
      <c r="C79" s="9">
        <f t="shared" si="18"/>
        <v>155</v>
      </c>
      <c r="D79" s="9">
        <f t="shared" si="18"/>
        <v>163</v>
      </c>
      <c r="E79" s="9">
        <f t="shared" si="18"/>
        <v>171</v>
      </c>
      <c r="F79" s="9">
        <f t="shared" si="18"/>
        <v>180</v>
      </c>
      <c r="G79" s="4"/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f>SUM(H79:L79)</f>
        <v>0</v>
      </c>
    </row>
    <row r="80" spans="1:13" x14ac:dyDescent="0.25">
      <c r="A80" s="3"/>
      <c r="B80" s="9"/>
      <c r="C80" s="9"/>
      <c r="D80" s="9"/>
      <c r="E80" s="9"/>
      <c r="F80" s="4"/>
      <c r="G80" s="4"/>
      <c r="H80" s="9"/>
      <c r="I80" s="9"/>
      <c r="J80" s="9"/>
      <c r="K80" s="9"/>
      <c r="L80" s="9"/>
      <c r="M80" s="9"/>
    </row>
    <row r="81" spans="1:13" s="3" customFormat="1" x14ac:dyDescent="0.25">
      <c r="A81" s="3" t="s">
        <v>157</v>
      </c>
      <c r="H81" s="28">
        <v>0</v>
      </c>
      <c r="I81" s="28">
        <v>1680000</v>
      </c>
      <c r="J81" s="9">
        <v>0</v>
      </c>
      <c r="K81" s="9">
        <v>0</v>
      </c>
      <c r="L81" s="9">
        <v>0</v>
      </c>
      <c r="M81" s="9">
        <f>SUM(H81:L81)</f>
        <v>1680000</v>
      </c>
    </row>
    <row r="82" spans="1:13" s="3" customFormat="1" x14ac:dyDescent="0.25">
      <c r="A82" s="3" t="s">
        <v>158</v>
      </c>
      <c r="H82" s="28">
        <v>0</v>
      </c>
      <c r="I82" s="28">
        <v>675000</v>
      </c>
      <c r="J82" s="9">
        <v>0</v>
      </c>
      <c r="K82" s="9">
        <v>0</v>
      </c>
      <c r="L82" s="9">
        <v>0</v>
      </c>
      <c r="M82" s="9">
        <f>SUM(H82:L82)</f>
        <v>675000</v>
      </c>
    </row>
    <row r="83" spans="1:13" s="3" customFormat="1" x14ac:dyDescent="0.25">
      <c r="A83" s="3" t="s">
        <v>159</v>
      </c>
      <c r="H83" s="28">
        <v>90000</v>
      </c>
      <c r="I83" s="9">
        <v>0</v>
      </c>
      <c r="J83" s="9">
        <v>0</v>
      </c>
      <c r="K83" s="9">
        <v>0</v>
      </c>
      <c r="L83" s="9">
        <v>0</v>
      </c>
      <c r="M83" s="27">
        <f>SUM(H83:L83)</f>
        <v>90000</v>
      </c>
    </row>
    <row r="84" spans="1:13" s="3" customFormat="1" x14ac:dyDescent="0.25">
      <c r="A84" s="3" t="s">
        <v>156</v>
      </c>
      <c r="B84" s="9"/>
      <c r="C84" s="9"/>
      <c r="D84" s="9"/>
      <c r="E84" s="9"/>
      <c r="H84" s="9">
        <v>45500</v>
      </c>
      <c r="I84" s="9">
        <v>0</v>
      </c>
      <c r="J84" s="9">
        <v>0</v>
      </c>
      <c r="K84" s="9">
        <v>0</v>
      </c>
      <c r="L84" s="9">
        <v>0</v>
      </c>
      <c r="M84" s="9">
        <f>SUM(H84:L84)</f>
        <v>45500</v>
      </c>
    </row>
    <row r="85" spans="1:13" x14ac:dyDescent="0.25">
      <c r="A85" s="3"/>
      <c r="B85" s="9"/>
      <c r="C85" s="9"/>
      <c r="D85" s="9"/>
      <c r="E85" s="9"/>
      <c r="F85" s="4"/>
      <c r="G85" s="4"/>
      <c r="H85" s="9"/>
      <c r="I85" s="9"/>
      <c r="J85" s="9"/>
      <c r="K85" s="9"/>
      <c r="L85" s="9"/>
      <c r="M85" s="9"/>
    </row>
    <row r="86" spans="1:13" x14ac:dyDescent="0.25">
      <c r="A86" s="18" t="s">
        <v>20</v>
      </c>
      <c r="B86" s="18"/>
      <c r="C86" s="18"/>
      <c r="D86" s="18"/>
      <c r="E86" s="18"/>
      <c r="F86" s="18"/>
      <c r="G86" s="18"/>
      <c r="H86" s="19">
        <f>SUM(H78:H85)</f>
        <v>135500</v>
      </c>
      <c r="I86" s="19">
        <f>SUM(I78:I85)</f>
        <v>2355000</v>
      </c>
      <c r="J86" s="19">
        <f>SUM(J78:J85)</f>
        <v>0</v>
      </c>
      <c r="K86" s="19">
        <f>SUM(K78:K85)</f>
        <v>0</v>
      </c>
      <c r="L86" s="19">
        <f>SUM(L78:L85)</f>
        <v>0</v>
      </c>
      <c r="M86" s="19">
        <f>SUM(H86:L86)</f>
        <v>2490500</v>
      </c>
    </row>
    <row r="87" spans="1:13" x14ac:dyDescent="0.25">
      <c r="A87" s="3"/>
      <c r="B87" s="3"/>
      <c r="C87" s="3"/>
      <c r="D87" s="3"/>
      <c r="E87" s="3"/>
      <c r="F87" s="3"/>
      <c r="G87" s="3"/>
      <c r="H87" s="4"/>
      <c r="I87" s="4"/>
      <c r="J87" s="4"/>
      <c r="K87" s="4"/>
      <c r="L87" s="4"/>
      <c r="M87" s="4"/>
    </row>
    <row r="88" spans="1:13" x14ac:dyDescent="0.25">
      <c r="A88" s="5" t="s">
        <v>21</v>
      </c>
      <c r="B88" s="5"/>
      <c r="C88" s="5"/>
      <c r="D88" s="5"/>
      <c r="E88" s="5"/>
      <c r="F88" s="5"/>
      <c r="G88" s="5"/>
      <c r="H88" s="12">
        <f>SUM(H11,H21,H33,H42,H57,H62,H68,H74,H86)</f>
        <v>6484236</v>
      </c>
      <c r="I88" s="12">
        <f>SUM(I11,I21,I33,I42,I57,I62,I68,I74,I86)</f>
        <v>2385000</v>
      </c>
      <c r="J88" s="12">
        <f>SUM(J11,J21,J33,J42,J57,J62,J68,J74,J86)</f>
        <v>0</v>
      </c>
      <c r="K88" s="12">
        <f>SUM(K11,K21,K33,K42,K57,K62,K68,K74,K86)</f>
        <v>0</v>
      </c>
      <c r="L88" s="12">
        <f>SUM(L11,L21,L33,L42,L57,L62,L68,L74,L86)</f>
        <v>0</v>
      </c>
      <c r="M88" s="12">
        <f>SUM(H88:L88)</f>
        <v>8869236</v>
      </c>
    </row>
  </sheetData>
  <mergeCells count="1">
    <mergeCell ref="A1:M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75F64-217D-49C0-AAF7-794E132ACB19}">
  <dimension ref="A1:M88"/>
  <sheetViews>
    <sheetView workbookViewId="0">
      <selection activeCell="M86" sqref="M86"/>
    </sheetView>
  </sheetViews>
  <sheetFormatPr defaultColWidth="9" defaultRowHeight="15" x14ac:dyDescent="0.25"/>
  <cols>
    <col min="1" max="1" width="21.140625" style="3" customWidth="1"/>
    <col min="2" max="2" width="13.140625" style="3" bestFit="1" customWidth="1"/>
    <col min="3" max="3" width="13.5703125" style="4" bestFit="1" customWidth="1"/>
    <col min="4" max="4" width="16.140625" style="4" bestFit="1" customWidth="1"/>
    <col min="5" max="5" width="13.7109375" style="4" customWidth="1"/>
    <col min="6" max="13" width="13.5703125" style="4" customWidth="1"/>
    <col min="14" max="22" width="9.140625" style="3" customWidth="1"/>
    <col min="23" max="16384" width="9" style="3"/>
  </cols>
  <sheetData>
    <row r="1" spans="1:13" ht="15.75" x14ac:dyDescent="0.25">
      <c r="A1" s="40" t="s">
        <v>69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x14ac:dyDescent="0.25">
      <c r="A2" s="4"/>
      <c r="B2" s="4"/>
    </row>
    <row r="3" spans="1:13" ht="15" customHeight="1" x14ac:dyDescent="0.25">
      <c r="A3" s="2" t="s">
        <v>40</v>
      </c>
      <c r="B3" s="5"/>
      <c r="C3" s="5"/>
      <c r="D3" s="5"/>
      <c r="E3" s="5"/>
      <c r="F3" s="5"/>
      <c r="G3" s="5"/>
      <c r="H3" s="6" t="s">
        <v>0</v>
      </c>
      <c r="I3" s="6" t="s">
        <v>1</v>
      </c>
      <c r="J3" s="6" t="s">
        <v>2</v>
      </c>
      <c r="K3" s="6" t="s">
        <v>36</v>
      </c>
      <c r="L3" s="6" t="s">
        <v>37</v>
      </c>
      <c r="M3" s="6" t="s">
        <v>3</v>
      </c>
    </row>
    <row r="4" spans="1:13" customFormat="1" ht="30" x14ac:dyDescent="0.25">
      <c r="A4" t="s">
        <v>4</v>
      </c>
      <c r="B4" s="7" t="s">
        <v>54</v>
      </c>
      <c r="C4" s="7" t="s">
        <v>5</v>
      </c>
      <c r="D4" s="8" t="s">
        <v>6</v>
      </c>
      <c r="E4" s="8" t="s">
        <v>7</v>
      </c>
      <c r="F4" s="8" t="s">
        <v>8</v>
      </c>
      <c r="G4" s="8"/>
      <c r="H4" s="7"/>
      <c r="I4" s="7"/>
      <c r="J4" s="7"/>
      <c r="K4" s="7"/>
      <c r="L4" s="7"/>
      <c r="M4" s="7"/>
    </row>
    <row r="6" spans="1:13" x14ac:dyDescent="0.25">
      <c r="B6" s="4"/>
      <c r="C6" s="9"/>
      <c r="E6" s="10"/>
      <c r="F6" s="10">
        <v>0</v>
      </c>
      <c r="G6" s="10"/>
      <c r="H6" s="9">
        <f>ROUND($C15/9*12*$F6,0)</f>
        <v>0</v>
      </c>
      <c r="I6" s="9">
        <f>ROUND(H6*1.03,0)</f>
        <v>0</v>
      </c>
      <c r="J6" s="9">
        <f t="shared" ref="J6:L6" si="0">ROUND(I6*1.03,0)</f>
        <v>0</v>
      </c>
      <c r="K6" s="9">
        <f t="shared" si="0"/>
        <v>0</v>
      </c>
      <c r="L6" s="9">
        <f t="shared" si="0"/>
        <v>0</v>
      </c>
      <c r="M6" s="9">
        <f t="shared" ref="M6:M21" si="1">SUM(H6:L6)</f>
        <v>0</v>
      </c>
    </row>
    <row r="7" spans="1:13" x14ac:dyDescent="0.25">
      <c r="B7" s="4"/>
      <c r="C7" s="9"/>
      <c r="E7" s="10"/>
      <c r="F7" s="10"/>
      <c r="G7" s="10"/>
      <c r="H7" s="9"/>
      <c r="I7" s="9"/>
      <c r="J7" s="9"/>
      <c r="K7" s="9"/>
      <c r="L7" s="9"/>
      <c r="M7" s="9"/>
    </row>
    <row r="8" spans="1:13" x14ac:dyDescent="0.25">
      <c r="A8" s="3" t="s">
        <v>67</v>
      </c>
      <c r="B8" s="4"/>
      <c r="C8" s="9">
        <v>0</v>
      </c>
      <c r="D8" s="4">
        <v>12</v>
      </c>
      <c r="E8" s="10">
        <v>0</v>
      </c>
      <c r="F8" s="10"/>
      <c r="G8" s="10"/>
      <c r="H8" s="9">
        <f>ROUND($C8*$E8,0)</f>
        <v>0</v>
      </c>
      <c r="I8" s="9">
        <f>ROUND(H8*1.03,0)</f>
        <v>0</v>
      </c>
      <c r="J8" s="9">
        <f t="shared" ref="J8:L9" si="2">ROUND(I8*1.03,0)</f>
        <v>0</v>
      </c>
      <c r="K8" s="9">
        <f>ROUND(J8*1.03,0)</f>
        <v>0</v>
      </c>
      <c r="L8" s="9">
        <f t="shared" si="2"/>
        <v>0</v>
      </c>
      <c r="M8" s="9">
        <f t="shared" si="1"/>
        <v>0</v>
      </c>
    </row>
    <row r="9" spans="1:13" x14ac:dyDescent="0.25">
      <c r="B9" s="4"/>
      <c r="C9" s="9"/>
      <c r="E9" s="10"/>
      <c r="F9" s="10">
        <v>0</v>
      </c>
      <c r="G9" s="10"/>
      <c r="H9" s="9">
        <f>ROUND($C8/9*12*$F9,0)</f>
        <v>0</v>
      </c>
      <c r="I9" s="9">
        <f>ROUND(H9*1.03,0)</f>
        <v>0</v>
      </c>
      <c r="J9" s="9">
        <f>ROUND(I9*1.03,0)</f>
        <v>0</v>
      </c>
      <c r="K9" s="9">
        <f t="shared" si="2"/>
        <v>0</v>
      </c>
      <c r="L9" s="9">
        <f t="shared" si="2"/>
        <v>0</v>
      </c>
      <c r="M9" s="9">
        <f t="shared" si="1"/>
        <v>0</v>
      </c>
    </row>
    <row r="10" spans="1:13" x14ac:dyDescent="0.25">
      <c r="C10" s="9"/>
      <c r="E10" s="10"/>
      <c r="F10" s="10"/>
      <c r="G10" s="10"/>
      <c r="H10" s="9"/>
      <c r="I10" s="9"/>
      <c r="J10" s="9"/>
      <c r="K10" s="9"/>
      <c r="L10" s="9"/>
      <c r="M10" s="9"/>
    </row>
    <row r="11" spans="1:13" x14ac:dyDescent="0.25">
      <c r="A11" s="18" t="s">
        <v>38</v>
      </c>
      <c r="B11" s="18"/>
      <c r="C11" s="18"/>
      <c r="D11" s="18"/>
      <c r="E11" s="18"/>
      <c r="F11" s="18"/>
      <c r="G11" s="18"/>
      <c r="H11" s="19">
        <f>SUM(H5:H10)</f>
        <v>0</v>
      </c>
      <c r="I11" s="19">
        <f>SUM(I5:I10)</f>
        <v>0</v>
      </c>
      <c r="J11" s="19">
        <f>SUM(J5:J9)</f>
        <v>0</v>
      </c>
      <c r="K11" s="19">
        <f>SUM(K5:K9)</f>
        <v>0</v>
      </c>
      <c r="L11" s="19">
        <f>SUM(L5:L9)</f>
        <v>0</v>
      </c>
      <c r="M11" s="19">
        <f>SUM(H11:L11)</f>
        <v>0</v>
      </c>
    </row>
    <row r="12" spans="1:13" x14ac:dyDescent="0.25">
      <c r="C12" s="9"/>
      <c r="E12" s="10"/>
      <c r="F12" s="10"/>
      <c r="G12" s="10"/>
      <c r="H12" s="9"/>
      <c r="I12" s="9"/>
      <c r="J12" s="9"/>
      <c r="K12" s="9"/>
      <c r="L12" s="9"/>
      <c r="M12" s="9"/>
    </row>
    <row r="13" spans="1:13" ht="15" customHeight="1" x14ac:dyDescent="0.25">
      <c r="A13" s="2" t="s">
        <v>39</v>
      </c>
      <c r="B13" s="5"/>
      <c r="C13" s="5"/>
      <c r="D13" s="5"/>
      <c r="E13" s="5"/>
      <c r="F13" s="5"/>
      <c r="G13" s="5"/>
      <c r="H13" s="6" t="s">
        <v>0</v>
      </c>
      <c r="I13" s="6" t="s">
        <v>1</v>
      </c>
      <c r="J13" s="6" t="s">
        <v>2</v>
      </c>
      <c r="K13" s="6" t="s">
        <v>36</v>
      </c>
      <c r="L13" s="6" t="s">
        <v>37</v>
      </c>
      <c r="M13" s="6" t="s">
        <v>3</v>
      </c>
    </row>
    <row r="14" spans="1:13" ht="16.5" customHeight="1" x14ac:dyDescent="0.25">
      <c r="A14" s="3" t="s">
        <v>41</v>
      </c>
      <c r="B14" s="4" t="s">
        <v>44</v>
      </c>
      <c r="C14" s="9" t="s">
        <v>5</v>
      </c>
      <c r="D14" s="4" t="s">
        <v>42</v>
      </c>
      <c r="E14" s="10" t="s">
        <v>7</v>
      </c>
      <c r="F14" s="10" t="s">
        <v>8</v>
      </c>
      <c r="G14" s="10"/>
      <c r="H14" s="9"/>
      <c r="I14" s="9"/>
      <c r="J14" s="9"/>
      <c r="K14" s="9"/>
      <c r="L14" s="9"/>
      <c r="M14" s="9"/>
    </row>
    <row r="15" spans="1:13" x14ac:dyDescent="0.25">
      <c r="A15" s="3" t="s">
        <v>112</v>
      </c>
      <c r="B15" s="4" t="s">
        <v>116</v>
      </c>
      <c r="C15" s="9">
        <v>50000</v>
      </c>
      <c r="D15" s="4">
        <v>12</v>
      </c>
      <c r="E15" s="10">
        <v>0.12</v>
      </c>
      <c r="F15" s="10"/>
      <c r="G15" s="10"/>
      <c r="H15" s="9">
        <v>50000</v>
      </c>
      <c r="I15" s="9">
        <f>ROUND(50000*1.03,0)</f>
        <v>51500</v>
      </c>
      <c r="J15" s="9">
        <v>0</v>
      </c>
      <c r="K15" s="9">
        <f>ROUND(J15*1.03,0)</f>
        <v>0</v>
      </c>
      <c r="L15" s="9">
        <f>ROUND(K15*1.03,0)</f>
        <v>0</v>
      </c>
      <c r="M15" s="9">
        <f t="shared" ref="M15" si="3">SUM(H15:L15)</f>
        <v>101500</v>
      </c>
    </row>
    <row r="16" spans="1:13" ht="15" customHeight="1" x14ac:dyDescent="0.25">
      <c r="B16" s="4"/>
      <c r="C16" s="9"/>
      <c r="E16" s="10"/>
      <c r="F16" s="10"/>
      <c r="G16" s="10"/>
      <c r="H16" s="9"/>
      <c r="I16" s="9"/>
      <c r="J16" s="9"/>
      <c r="K16" s="9"/>
      <c r="L16" s="9"/>
      <c r="M16" s="9"/>
    </row>
    <row r="17" spans="1:13" x14ac:dyDescent="0.25">
      <c r="A17" s="3" t="s">
        <v>55</v>
      </c>
      <c r="B17" s="4">
        <v>0</v>
      </c>
      <c r="C17" s="9">
        <v>0</v>
      </c>
      <c r="D17" s="4">
        <v>9</v>
      </c>
      <c r="E17" s="10">
        <v>0</v>
      </c>
      <c r="F17" s="10"/>
      <c r="G17" s="10"/>
      <c r="H17" s="9">
        <f>ROUND($B$17*$C17*$E17,0)</f>
        <v>0</v>
      </c>
      <c r="I17" s="9">
        <f t="shared" ref="I17:L17" si="4">ROUND($B$17*$C17*$E17,0)</f>
        <v>0</v>
      </c>
      <c r="J17" s="9">
        <f t="shared" si="4"/>
        <v>0</v>
      </c>
      <c r="K17" s="9">
        <f t="shared" si="4"/>
        <v>0</v>
      </c>
      <c r="L17" s="9">
        <f t="shared" si="4"/>
        <v>0</v>
      </c>
      <c r="M17" s="9">
        <f t="shared" si="1"/>
        <v>0</v>
      </c>
    </row>
    <row r="18" spans="1:13" x14ac:dyDescent="0.25">
      <c r="B18" s="4"/>
      <c r="C18" s="9">
        <v>0</v>
      </c>
      <c r="D18" s="4">
        <v>3</v>
      </c>
      <c r="E18" s="10"/>
      <c r="F18" s="10">
        <v>0</v>
      </c>
      <c r="G18" s="10"/>
      <c r="H18" s="9">
        <f>ROUND($B$17*$C18*$F18,0)</f>
        <v>0</v>
      </c>
      <c r="I18" s="9">
        <f t="shared" ref="I18:L18" si="5">ROUND($B$17*$C18*$F18,0)</f>
        <v>0</v>
      </c>
      <c r="J18" s="9">
        <f t="shared" si="5"/>
        <v>0</v>
      </c>
      <c r="K18" s="9">
        <f t="shared" si="5"/>
        <v>0</v>
      </c>
      <c r="L18" s="9">
        <f t="shared" si="5"/>
        <v>0</v>
      </c>
      <c r="M18" s="9">
        <f t="shared" si="1"/>
        <v>0</v>
      </c>
    </row>
    <row r="19" spans="1:13" x14ac:dyDescent="0.25">
      <c r="B19" s="4"/>
      <c r="C19" s="9"/>
      <c r="E19" s="10"/>
      <c r="F19" s="10"/>
      <c r="G19" s="10"/>
      <c r="H19" s="9"/>
      <c r="I19" s="9"/>
      <c r="J19" s="9"/>
      <c r="K19" s="9"/>
      <c r="L19" s="9"/>
      <c r="M19" s="9"/>
    </row>
    <row r="20" spans="1:13" x14ac:dyDescent="0.25">
      <c r="A20" s="3" t="s">
        <v>56</v>
      </c>
      <c r="B20" s="4">
        <v>0</v>
      </c>
      <c r="C20" s="9">
        <v>0</v>
      </c>
      <c r="D20" s="4">
        <v>9</v>
      </c>
      <c r="E20" s="10">
        <v>0</v>
      </c>
      <c r="F20" s="10"/>
      <c r="G20" s="10"/>
      <c r="H20" s="9">
        <f>ROUND($B$20*$C20*$E20,0)</f>
        <v>0</v>
      </c>
      <c r="I20" s="9">
        <f t="shared" ref="I20:L20" si="6">ROUND($B$20*$C20*$E20,0)</f>
        <v>0</v>
      </c>
      <c r="J20" s="9">
        <f t="shared" si="6"/>
        <v>0</v>
      </c>
      <c r="K20" s="9">
        <f t="shared" si="6"/>
        <v>0</v>
      </c>
      <c r="L20" s="9">
        <f t="shared" si="6"/>
        <v>0</v>
      </c>
      <c r="M20" s="9">
        <f t="shared" si="1"/>
        <v>0</v>
      </c>
    </row>
    <row r="21" spans="1:13" x14ac:dyDescent="0.25">
      <c r="B21" s="4"/>
      <c r="C21" s="9">
        <v>0</v>
      </c>
      <c r="D21" s="4">
        <v>3</v>
      </c>
      <c r="E21" s="10"/>
      <c r="F21" s="10">
        <v>0</v>
      </c>
      <c r="G21" s="10"/>
      <c r="H21" s="9">
        <f>ROUND($B$20*$C21*$F21,0)</f>
        <v>0</v>
      </c>
      <c r="I21" s="9">
        <f t="shared" ref="I21:L21" si="7">ROUND($B$20*$C21*$F21,0)</f>
        <v>0</v>
      </c>
      <c r="J21" s="9">
        <f t="shared" si="7"/>
        <v>0</v>
      </c>
      <c r="K21" s="9">
        <f t="shared" si="7"/>
        <v>0</v>
      </c>
      <c r="L21" s="9">
        <f t="shared" si="7"/>
        <v>0</v>
      </c>
      <c r="M21" s="9">
        <f t="shared" si="1"/>
        <v>0</v>
      </c>
    </row>
    <row r="22" spans="1:13" x14ac:dyDescent="0.25"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x14ac:dyDescent="0.25">
      <c r="A23" s="18" t="s">
        <v>43</v>
      </c>
      <c r="B23" s="18"/>
      <c r="C23" s="18"/>
      <c r="D23" s="18"/>
      <c r="E23" s="18"/>
      <c r="F23" s="18"/>
      <c r="G23" s="18"/>
      <c r="H23" s="19">
        <f>SUM(H15:H21)</f>
        <v>50000</v>
      </c>
      <c r="I23" s="19">
        <f>SUM(I15:I21)</f>
        <v>51500</v>
      </c>
      <c r="J23" s="19">
        <f>SUM(J15:J21)</f>
        <v>0</v>
      </c>
      <c r="K23" s="19">
        <f>SUM(K15:K21)</f>
        <v>0</v>
      </c>
      <c r="L23" s="19">
        <f>SUM(L15:L21)</f>
        <v>0</v>
      </c>
      <c r="M23" s="19">
        <f>SUM(H23:L23)</f>
        <v>101500</v>
      </c>
    </row>
    <row r="24" spans="1:13" x14ac:dyDescent="0.25">
      <c r="C24" s="3"/>
      <c r="D24" s="3"/>
      <c r="E24" s="3"/>
      <c r="F24" s="3"/>
      <c r="G24" s="3"/>
    </row>
    <row r="25" spans="1:13" x14ac:dyDescent="0.25">
      <c r="A25" s="2" t="s">
        <v>26</v>
      </c>
      <c r="B25" s="5"/>
      <c r="C25" s="5"/>
      <c r="D25" s="5"/>
      <c r="E25" s="5"/>
      <c r="F25" s="5"/>
      <c r="G25" s="5"/>
      <c r="H25" s="6" t="s">
        <v>0</v>
      </c>
      <c r="I25" s="6" t="s">
        <v>1</v>
      </c>
      <c r="J25" s="6" t="s">
        <v>2</v>
      </c>
      <c r="K25" s="6" t="s">
        <v>36</v>
      </c>
      <c r="L25" s="6" t="s">
        <v>37</v>
      </c>
      <c r="M25" s="6" t="s">
        <v>3</v>
      </c>
    </row>
    <row r="26" spans="1:13" x14ac:dyDescent="0.25">
      <c r="C26" s="3"/>
      <c r="E26" s="4" t="s">
        <v>9</v>
      </c>
    </row>
    <row r="27" spans="1:13" x14ac:dyDescent="0.25">
      <c r="A27" s="3" t="s">
        <v>57</v>
      </c>
      <c r="C27" s="3"/>
      <c r="D27" s="3"/>
      <c r="E27" s="10">
        <v>0.41020000000000001</v>
      </c>
      <c r="F27" s="10"/>
      <c r="G27" s="10"/>
      <c r="H27" s="9">
        <f>ROUND($E27*SUM(H15,H8),0)</f>
        <v>20510</v>
      </c>
      <c r="I27" s="9">
        <f>ROUND($E27*SUM(I15,I8),0)</f>
        <v>21125</v>
      </c>
      <c r="J27" s="9">
        <f>ROUND($E27*SUM(J15,J8),0)</f>
        <v>0</v>
      </c>
      <c r="K27" s="9">
        <f>ROUND($E27*SUM(K15,K8),0)</f>
        <v>0</v>
      </c>
      <c r="L27" s="9">
        <f>ROUND($E27*SUM(L15,L8),0)</f>
        <v>0</v>
      </c>
      <c r="M27" s="9">
        <f>SUM(H27:L27)</f>
        <v>41635</v>
      </c>
    </row>
    <row r="28" spans="1:13" x14ac:dyDescent="0.25">
      <c r="C28" s="3"/>
      <c r="D28" s="9"/>
      <c r="E28" s="10"/>
      <c r="F28" s="10"/>
      <c r="G28" s="10"/>
      <c r="H28" s="9"/>
      <c r="I28" s="9"/>
      <c r="J28" s="9"/>
      <c r="K28" s="9"/>
      <c r="L28" s="9"/>
      <c r="M28" s="9"/>
    </row>
    <row r="29" spans="1:13" x14ac:dyDescent="0.25">
      <c r="A29" s="3" t="s">
        <v>58</v>
      </c>
      <c r="C29" s="3"/>
      <c r="D29" s="9"/>
      <c r="E29" s="10">
        <v>0.25729999999999997</v>
      </c>
      <c r="F29" s="10"/>
      <c r="G29" s="10"/>
      <c r="H29" s="9">
        <f>ROUND($E29*SUM(H6,H9),0)</f>
        <v>0</v>
      </c>
      <c r="I29" s="9">
        <f>ROUND($E29*SUM(I6,I9),0)</f>
        <v>0</v>
      </c>
      <c r="J29" s="9">
        <f>ROUND($E29*SUM(J6,J9),0)</f>
        <v>0</v>
      </c>
      <c r="K29" s="9">
        <f>ROUND($E29*SUM(K6,K9),0)</f>
        <v>0</v>
      </c>
      <c r="L29" s="9">
        <f>ROUND($E29*SUM(L6,L9),0)</f>
        <v>0</v>
      </c>
      <c r="M29" s="9">
        <f t="shared" ref="M29:M33" si="8">SUM(H29:L29)</f>
        <v>0</v>
      </c>
    </row>
    <row r="30" spans="1:13" x14ac:dyDescent="0.25">
      <c r="C30" s="3"/>
      <c r="D30" s="9"/>
      <c r="E30" s="10"/>
      <c r="F30" s="10"/>
      <c r="G30" s="10"/>
      <c r="H30" s="9"/>
      <c r="I30" s="9"/>
      <c r="J30" s="9"/>
      <c r="K30" s="9"/>
      <c r="L30" s="9"/>
      <c r="M30" s="9"/>
    </row>
    <row r="31" spans="1:13" x14ac:dyDescent="0.25">
      <c r="A31" s="3" t="s">
        <v>59</v>
      </c>
      <c r="C31" s="3"/>
      <c r="D31" s="9"/>
      <c r="E31" s="10">
        <v>6.1999999999999998E-3</v>
      </c>
      <c r="F31" s="10"/>
      <c r="G31" s="10"/>
      <c r="H31" s="9">
        <f>ROUND($E31*SUM(H17,H20),0)</f>
        <v>0</v>
      </c>
      <c r="I31" s="9">
        <f>ROUND($E31*SUM(I17,I20),0)</f>
        <v>0</v>
      </c>
      <c r="J31" s="9">
        <f>ROUND($E31*SUM(J17,J20),0)</f>
        <v>0</v>
      </c>
      <c r="K31" s="9">
        <f>ROUND($E31*SUM(K17,K20),0)</f>
        <v>0</v>
      </c>
      <c r="L31" s="9">
        <f>ROUND($E31*SUM(L17,L20),0)</f>
        <v>0</v>
      </c>
      <c r="M31" s="9">
        <f t="shared" si="8"/>
        <v>0</v>
      </c>
    </row>
    <row r="32" spans="1:13" x14ac:dyDescent="0.25">
      <c r="C32" s="3"/>
      <c r="D32" s="9"/>
      <c r="E32" s="10"/>
      <c r="F32" s="10"/>
      <c r="G32" s="10"/>
      <c r="H32" s="9"/>
      <c r="I32" s="9"/>
      <c r="J32" s="9"/>
      <c r="K32" s="9"/>
      <c r="L32" s="9"/>
      <c r="M32" s="9"/>
    </row>
    <row r="33" spans="1:13" x14ac:dyDescent="0.25">
      <c r="A33" s="3" t="s">
        <v>60</v>
      </c>
      <c r="C33" s="3"/>
      <c r="D33" s="9"/>
      <c r="E33" s="10">
        <v>8.3299999999999999E-2</v>
      </c>
      <c r="F33" s="10"/>
      <c r="G33" s="10"/>
      <c r="H33" s="9">
        <f>ROUND($E33*SUM(H18,H21),0)</f>
        <v>0</v>
      </c>
      <c r="I33" s="9">
        <f>ROUND($E33*SUM(I18,I21),0)</f>
        <v>0</v>
      </c>
      <c r="J33" s="9">
        <f>ROUND($E33*SUM(J18,J21),0)</f>
        <v>0</v>
      </c>
      <c r="K33" s="9">
        <f>ROUND($E33*SUM(K18,K21),0)</f>
        <v>0</v>
      </c>
      <c r="L33" s="9">
        <f>ROUND($E33*SUM(L18,L21),0)</f>
        <v>0</v>
      </c>
      <c r="M33" s="9">
        <f t="shared" si="8"/>
        <v>0</v>
      </c>
    </row>
    <row r="34" spans="1:13" x14ac:dyDescent="0.25">
      <c r="C34" s="3"/>
      <c r="D34" s="3"/>
      <c r="E34" s="3"/>
      <c r="F34" s="3"/>
      <c r="G34" s="3"/>
    </row>
    <row r="35" spans="1:13" x14ac:dyDescent="0.25">
      <c r="A35" s="18" t="s">
        <v>10</v>
      </c>
      <c r="B35" s="18"/>
      <c r="C35" s="18"/>
      <c r="D35" s="18"/>
      <c r="E35" s="18"/>
      <c r="F35" s="18"/>
      <c r="G35" s="18"/>
      <c r="H35" s="19">
        <f>SUM(H27:H33)</f>
        <v>20510</v>
      </c>
      <c r="I35" s="19">
        <f>SUM(I27:I33)</f>
        <v>21125</v>
      </c>
      <c r="J35" s="19">
        <f>SUM(J27:J33)</f>
        <v>0</v>
      </c>
      <c r="K35" s="19">
        <f>SUM(K27:K33)</f>
        <v>0</v>
      </c>
      <c r="L35" s="19">
        <f>SUM(L27:L33)</f>
        <v>0</v>
      </c>
      <c r="M35" s="19">
        <f>SUM(H35:L35)</f>
        <v>41635</v>
      </c>
    </row>
    <row r="36" spans="1:13" x14ac:dyDescent="0.25">
      <c r="C36" s="3"/>
      <c r="D36" s="3"/>
      <c r="E36" s="3"/>
      <c r="F36" s="3"/>
      <c r="G36" s="3"/>
    </row>
    <row r="37" spans="1:13" x14ac:dyDescent="0.25">
      <c r="A37" s="2" t="s">
        <v>28</v>
      </c>
      <c r="B37" s="5"/>
      <c r="C37" s="5"/>
      <c r="D37" s="5"/>
      <c r="E37" s="5"/>
      <c r="F37" s="5"/>
      <c r="G37" s="5"/>
      <c r="H37" s="6" t="s">
        <v>0</v>
      </c>
      <c r="I37" s="6" t="s">
        <v>1</v>
      </c>
      <c r="J37" s="6" t="s">
        <v>2</v>
      </c>
      <c r="K37" s="6" t="s">
        <v>36</v>
      </c>
      <c r="L37" s="6" t="s">
        <v>37</v>
      </c>
      <c r="M37" s="6" t="s">
        <v>3</v>
      </c>
    </row>
    <row r="38" spans="1:13" x14ac:dyDescent="0.25">
      <c r="A38" s="3" t="s">
        <v>92</v>
      </c>
      <c r="C38" s="3"/>
      <c r="D38" s="3"/>
      <c r="E38" s="3"/>
      <c r="F38" s="3"/>
      <c r="G38" s="3"/>
      <c r="H38" s="9">
        <v>0</v>
      </c>
      <c r="I38" s="9">
        <v>40000</v>
      </c>
      <c r="J38" s="9">
        <v>0</v>
      </c>
      <c r="K38" s="9">
        <v>0</v>
      </c>
      <c r="L38" s="9">
        <v>0</v>
      </c>
      <c r="M38" s="29">
        <f>SUM(H38:L38)</f>
        <v>40000</v>
      </c>
    </row>
    <row r="39" spans="1:13" x14ac:dyDescent="0.25">
      <c r="A39" s="18" t="s">
        <v>19</v>
      </c>
      <c r="B39" s="18"/>
      <c r="C39" s="18"/>
      <c r="D39" s="18"/>
      <c r="E39" s="18"/>
      <c r="F39" s="18"/>
      <c r="G39" s="18"/>
      <c r="H39" s="19">
        <f>SUM(H38:H38)</f>
        <v>0</v>
      </c>
      <c r="I39" s="19">
        <f>SUM(I38:I38)</f>
        <v>40000</v>
      </c>
      <c r="J39" s="19">
        <f>SUM(J38:J38)</f>
        <v>0</v>
      </c>
      <c r="K39" s="19">
        <f>SUM(K38:K38)</f>
        <v>0</v>
      </c>
      <c r="L39" s="19">
        <f>SUM(L38:L38)</f>
        <v>0</v>
      </c>
      <c r="M39" s="19">
        <f>SUM(H39:L39)</f>
        <v>40000</v>
      </c>
    </row>
    <row r="40" spans="1:13" x14ac:dyDescent="0.25">
      <c r="C40" s="3"/>
      <c r="D40" s="3"/>
      <c r="E40" s="3"/>
      <c r="F40" s="3"/>
      <c r="G40" s="3"/>
    </row>
    <row r="41" spans="1:13" x14ac:dyDescent="0.25">
      <c r="A41" s="2" t="s">
        <v>27</v>
      </c>
      <c r="B41" s="5"/>
      <c r="C41" s="5"/>
      <c r="D41" s="5"/>
      <c r="E41" s="5"/>
      <c r="F41" s="5"/>
      <c r="G41" s="5"/>
      <c r="H41" s="6" t="s">
        <v>0</v>
      </c>
      <c r="I41" s="6" t="s">
        <v>1</v>
      </c>
      <c r="J41" s="6" t="s">
        <v>2</v>
      </c>
      <c r="K41" s="6" t="s">
        <v>36</v>
      </c>
      <c r="L41" s="6" t="s">
        <v>37</v>
      </c>
      <c r="M41" s="6" t="s">
        <v>3</v>
      </c>
    </row>
    <row r="42" spans="1:13" x14ac:dyDescent="0.25">
      <c r="A42" s="3" t="s">
        <v>45</v>
      </c>
      <c r="B42" s="4" t="s">
        <v>11</v>
      </c>
      <c r="C42" s="4" t="s">
        <v>12</v>
      </c>
      <c r="D42" s="4" t="s">
        <v>13</v>
      </c>
      <c r="E42" s="4" t="s">
        <v>14</v>
      </c>
      <c r="F42" s="11"/>
      <c r="G42" s="11"/>
      <c r="H42" s="9"/>
      <c r="I42" s="9"/>
      <c r="J42" s="9"/>
      <c r="K42" s="9"/>
      <c r="L42" s="9"/>
      <c r="M42" s="9"/>
    </row>
    <row r="43" spans="1:13" x14ac:dyDescent="0.25">
      <c r="A43" s="11" t="s">
        <v>15</v>
      </c>
      <c r="B43" s="9">
        <v>500</v>
      </c>
      <c r="F43" s="11"/>
      <c r="G43" s="11"/>
      <c r="H43" s="9">
        <f>ROUND($B43*$C43*$D43*$E43,0)</f>
        <v>0</v>
      </c>
      <c r="I43" s="9">
        <f t="shared" ref="I43:L46" si="9">ROUND($B43*$C43*$D43*$E43,0)</f>
        <v>0</v>
      </c>
      <c r="J43" s="9">
        <f t="shared" si="9"/>
        <v>0</v>
      </c>
      <c r="K43" s="9">
        <f t="shared" si="9"/>
        <v>0</v>
      </c>
      <c r="L43" s="9">
        <f t="shared" si="9"/>
        <v>0</v>
      </c>
      <c r="M43" s="9">
        <f>SUM(H43:L43)</f>
        <v>0</v>
      </c>
    </row>
    <row r="44" spans="1:13" x14ac:dyDescent="0.25">
      <c r="A44" s="11" t="s">
        <v>16</v>
      </c>
      <c r="B44" s="9">
        <v>200</v>
      </c>
      <c r="F44" s="11"/>
      <c r="G44" s="11"/>
      <c r="H44" s="9">
        <f t="shared" ref="H44:H46" si="10">ROUND($B44*$C44*$D44*$E44,0)</f>
        <v>0</v>
      </c>
      <c r="I44" s="9">
        <f t="shared" si="9"/>
        <v>0</v>
      </c>
      <c r="J44" s="9">
        <f t="shared" si="9"/>
        <v>0</v>
      </c>
      <c r="K44" s="9">
        <f t="shared" si="9"/>
        <v>0</v>
      </c>
      <c r="L44" s="9">
        <f t="shared" si="9"/>
        <v>0</v>
      </c>
      <c r="M44" s="9">
        <f t="shared" ref="M44:M46" si="11">SUM(H44:L44)</f>
        <v>0</v>
      </c>
    </row>
    <row r="45" spans="1:13" x14ac:dyDescent="0.25">
      <c r="A45" s="11" t="s">
        <v>17</v>
      </c>
      <c r="B45" s="9">
        <v>59</v>
      </c>
      <c r="F45" s="11"/>
      <c r="G45" s="11"/>
      <c r="H45" s="9">
        <f t="shared" si="10"/>
        <v>0</v>
      </c>
      <c r="I45" s="9">
        <f t="shared" si="9"/>
        <v>0</v>
      </c>
      <c r="J45" s="9">
        <f t="shared" si="9"/>
        <v>0</v>
      </c>
      <c r="K45" s="9">
        <f t="shared" si="9"/>
        <v>0</v>
      </c>
      <c r="L45" s="9">
        <f t="shared" si="9"/>
        <v>0</v>
      </c>
      <c r="M45" s="9">
        <f t="shared" si="11"/>
        <v>0</v>
      </c>
    </row>
    <row r="46" spans="1:13" x14ac:dyDescent="0.25">
      <c r="A46" s="11" t="s">
        <v>62</v>
      </c>
      <c r="B46" s="21">
        <v>0.67</v>
      </c>
      <c r="F46" s="11"/>
      <c r="G46" s="11"/>
      <c r="H46" s="9">
        <f t="shared" si="10"/>
        <v>0</v>
      </c>
      <c r="I46" s="9">
        <f t="shared" si="9"/>
        <v>0</v>
      </c>
      <c r="J46" s="9">
        <f t="shared" si="9"/>
        <v>0</v>
      </c>
      <c r="K46" s="9">
        <f t="shared" si="9"/>
        <v>0</v>
      </c>
      <c r="L46" s="9">
        <f t="shared" si="9"/>
        <v>0</v>
      </c>
      <c r="M46" s="9">
        <f t="shared" si="11"/>
        <v>0</v>
      </c>
    </row>
    <row r="47" spans="1:13" x14ac:dyDescent="0.25">
      <c r="C47" s="3"/>
      <c r="D47" s="3"/>
      <c r="E47" s="3"/>
      <c r="F47" s="11"/>
      <c r="G47" s="11"/>
    </row>
    <row r="48" spans="1:13" x14ac:dyDescent="0.25">
      <c r="A48" s="3" t="s">
        <v>45</v>
      </c>
      <c r="B48" s="4" t="s">
        <v>11</v>
      </c>
      <c r="C48" s="4" t="s">
        <v>12</v>
      </c>
      <c r="D48" s="4" t="s">
        <v>13</v>
      </c>
      <c r="E48" s="4" t="s">
        <v>14</v>
      </c>
      <c r="F48" s="11"/>
      <c r="G48" s="11"/>
      <c r="H48" s="9"/>
      <c r="I48" s="9"/>
      <c r="J48" s="9"/>
      <c r="K48" s="9"/>
      <c r="L48" s="9"/>
      <c r="M48" s="9"/>
    </row>
    <row r="49" spans="1:13" x14ac:dyDescent="0.25">
      <c r="A49" s="11" t="s">
        <v>15</v>
      </c>
      <c r="B49" s="9">
        <v>500</v>
      </c>
      <c r="F49" s="11"/>
      <c r="G49" s="11"/>
      <c r="H49" s="9">
        <f>ROUND($B49*$C49*$D49*$E49,0)</f>
        <v>0</v>
      </c>
      <c r="I49" s="9">
        <f t="shared" ref="I49:L52" si="12">ROUND($B49*$C49*$D49*$E49,0)</f>
        <v>0</v>
      </c>
      <c r="J49" s="9">
        <f t="shared" si="12"/>
        <v>0</v>
      </c>
      <c r="K49" s="9">
        <f t="shared" si="12"/>
        <v>0</v>
      </c>
      <c r="L49" s="9">
        <f t="shared" si="12"/>
        <v>0</v>
      </c>
      <c r="M49" s="9">
        <f>SUM(H49:L49)</f>
        <v>0</v>
      </c>
    </row>
    <row r="50" spans="1:13" x14ac:dyDescent="0.25">
      <c r="A50" s="11" t="s">
        <v>16</v>
      </c>
      <c r="B50" s="9">
        <v>200</v>
      </c>
      <c r="F50" s="11"/>
      <c r="G50" s="11"/>
      <c r="H50" s="9">
        <f t="shared" ref="H50:H52" si="13">ROUND($B50*$C50*$D50*$E50,0)</f>
        <v>0</v>
      </c>
      <c r="I50" s="9">
        <f t="shared" si="12"/>
        <v>0</v>
      </c>
      <c r="J50" s="9">
        <f t="shared" si="12"/>
        <v>0</v>
      </c>
      <c r="K50" s="9">
        <f t="shared" si="12"/>
        <v>0</v>
      </c>
      <c r="L50" s="9">
        <f t="shared" si="12"/>
        <v>0</v>
      </c>
      <c r="M50" s="9">
        <f t="shared" ref="M50:M52" si="14">SUM(H50:L50)</f>
        <v>0</v>
      </c>
    </row>
    <row r="51" spans="1:13" x14ac:dyDescent="0.25">
      <c r="A51" s="11" t="s">
        <v>17</v>
      </c>
      <c r="B51" s="9">
        <v>59</v>
      </c>
      <c r="F51" s="11"/>
      <c r="G51" s="11"/>
      <c r="H51" s="9">
        <f t="shared" si="13"/>
        <v>0</v>
      </c>
      <c r="I51" s="9">
        <f t="shared" si="12"/>
        <v>0</v>
      </c>
      <c r="J51" s="9">
        <f t="shared" si="12"/>
        <v>0</v>
      </c>
      <c r="K51" s="9">
        <f t="shared" si="12"/>
        <v>0</v>
      </c>
      <c r="L51" s="9">
        <f t="shared" si="12"/>
        <v>0</v>
      </c>
      <c r="M51" s="9">
        <f t="shared" si="14"/>
        <v>0</v>
      </c>
    </row>
    <row r="52" spans="1:13" x14ac:dyDescent="0.25">
      <c r="A52" s="11" t="s">
        <v>62</v>
      </c>
      <c r="B52" s="21">
        <v>0.67</v>
      </c>
      <c r="F52" s="11"/>
      <c r="G52" s="11"/>
      <c r="H52" s="9">
        <f t="shared" si="13"/>
        <v>0</v>
      </c>
      <c r="I52" s="9">
        <f t="shared" si="12"/>
        <v>0</v>
      </c>
      <c r="J52" s="9">
        <f t="shared" si="12"/>
        <v>0</v>
      </c>
      <c r="K52" s="9">
        <f t="shared" si="12"/>
        <v>0</v>
      </c>
      <c r="L52" s="9">
        <f t="shared" si="12"/>
        <v>0</v>
      </c>
      <c r="M52" s="9">
        <f t="shared" si="14"/>
        <v>0</v>
      </c>
    </row>
    <row r="53" spans="1:13" x14ac:dyDescent="0.25">
      <c r="C53" s="3"/>
      <c r="D53" s="3"/>
      <c r="E53" s="3"/>
      <c r="F53" s="11"/>
      <c r="G53" s="11"/>
    </row>
    <row r="54" spans="1:13" x14ac:dyDescent="0.25">
      <c r="A54" s="18" t="s">
        <v>18</v>
      </c>
      <c r="B54" s="18"/>
      <c r="C54" s="18"/>
      <c r="D54" s="18"/>
      <c r="E54" s="18"/>
      <c r="F54" s="18"/>
      <c r="G54" s="18"/>
      <c r="H54" s="19">
        <f>SUM(H43:H52)</f>
        <v>0</v>
      </c>
      <c r="I54" s="19">
        <f>SUM(I43:I52)</f>
        <v>0</v>
      </c>
      <c r="J54" s="19">
        <f>SUM(J43:J52)</f>
        <v>0</v>
      </c>
      <c r="K54" s="19">
        <f>SUM(K43:K52)</f>
        <v>0</v>
      </c>
      <c r="L54" s="19">
        <f>SUM(L43:L52)</f>
        <v>0</v>
      </c>
      <c r="M54" s="19">
        <f>SUM(H54:L54)</f>
        <v>0</v>
      </c>
    </row>
    <row r="55" spans="1:13" x14ac:dyDescent="0.25">
      <c r="C55" s="3"/>
      <c r="D55" s="3"/>
      <c r="E55" s="3"/>
      <c r="F55" s="3"/>
      <c r="G55" s="3"/>
    </row>
    <row r="56" spans="1:13" x14ac:dyDescent="0.25">
      <c r="A56" s="2" t="s">
        <v>29</v>
      </c>
      <c r="B56" s="5"/>
      <c r="C56" s="5"/>
      <c r="D56" s="5"/>
      <c r="E56" s="5"/>
      <c r="F56" s="5"/>
      <c r="G56" s="5"/>
      <c r="H56" s="6" t="s">
        <v>0</v>
      </c>
      <c r="I56" s="6" t="s">
        <v>1</v>
      </c>
      <c r="J56" s="6" t="s">
        <v>2</v>
      </c>
      <c r="K56" s="6" t="s">
        <v>36</v>
      </c>
      <c r="L56" s="6" t="s">
        <v>37</v>
      </c>
      <c r="M56" s="6" t="s">
        <v>3</v>
      </c>
    </row>
    <row r="57" spans="1:13" x14ac:dyDescent="0.25">
      <c r="A57" s="3" t="s">
        <v>46</v>
      </c>
      <c r="C57" s="3"/>
      <c r="D57" s="3"/>
      <c r="E57" s="3"/>
      <c r="F57" s="3"/>
      <c r="G57" s="3"/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f>SUM(H57:L57)</f>
        <v>0</v>
      </c>
    </row>
    <row r="58" spans="1:13" x14ac:dyDescent="0.25">
      <c r="C58" s="3"/>
      <c r="D58" s="3"/>
      <c r="E58" s="3"/>
      <c r="F58" s="3"/>
      <c r="G58" s="3"/>
    </row>
    <row r="59" spans="1:13" x14ac:dyDescent="0.25">
      <c r="A59" s="18" t="s">
        <v>30</v>
      </c>
      <c r="B59" s="18"/>
      <c r="C59" s="18"/>
      <c r="D59" s="18"/>
      <c r="E59" s="18"/>
      <c r="F59" s="18"/>
      <c r="G59" s="18"/>
      <c r="H59" s="19">
        <f>SUM(H57:H58)</f>
        <v>0</v>
      </c>
      <c r="I59" s="19">
        <f t="shared" ref="I59:L59" si="15">SUM(I57:I58)</f>
        <v>0</v>
      </c>
      <c r="J59" s="19">
        <f t="shared" si="15"/>
        <v>0</v>
      </c>
      <c r="K59" s="19">
        <f t="shared" si="15"/>
        <v>0</v>
      </c>
      <c r="L59" s="19">
        <f t="shared" si="15"/>
        <v>0</v>
      </c>
      <c r="M59" s="19">
        <f>SUM(H59:L59)</f>
        <v>0</v>
      </c>
    </row>
    <row r="60" spans="1:13" x14ac:dyDescent="0.25">
      <c r="C60" s="3"/>
      <c r="D60" s="3"/>
      <c r="E60" s="3"/>
      <c r="F60" s="3"/>
      <c r="G60" s="3"/>
    </row>
    <row r="61" spans="1:13" x14ac:dyDescent="0.25">
      <c r="A61" s="2" t="s">
        <v>32</v>
      </c>
      <c r="B61" s="5"/>
      <c r="C61" s="5"/>
      <c r="D61" s="5"/>
      <c r="E61" s="5"/>
      <c r="F61" s="5"/>
      <c r="G61" s="5"/>
      <c r="H61" s="6" t="s">
        <v>0</v>
      </c>
      <c r="I61" s="6" t="s">
        <v>1</v>
      </c>
      <c r="J61" s="6" t="s">
        <v>2</v>
      </c>
      <c r="K61" s="6" t="s">
        <v>36</v>
      </c>
      <c r="L61" s="6" t="s">
        <v>37</v>
      </c>
      <c r="M61" s="6" t="s">
        <v>3</v>
      </c>
    </row>
    <row r="62" spans="1:13" x14ac:dyDescent="0.25">
      <c r="A62" t="s">
        <v>93</v>
      </c>
      <c r="C62" s="3"/>
      <c r="D62" s="3"/>
      <c r="E62" s="3"/>
      <c r="F62" s="3"/>
      <c r="G62" s="3"/>
      <c r="H62" s="9">
        <v>4000</v>
      </c>
      <c r="I62" s="9">
        <v>0</v>
      </c>
      <c r="J62" s="9">
        <v>0</v>
      </c>
      <c r="K62" s="9">
        <v>0</v>
      </c>
      <c r="L62" s="9">
        <v>0</v>
      </c>
      <c r="M62" s="9">
        <f>SUM(H62:L62)</f>
        <v>4000</v>
      </c>
    </row>
    <row r="63" spans="1:13" x14ac:dyDescent="0.25">
      <c r="A63" s="3" t="s">
        <v>218</v>
      </c>
      <c r="B63" s="9"/>
      <c r="C63" s="9"/>
      <c r="D63" s="9"/>
      <c r="E63" s="9"/>
      <c r="F63" s="3"/>
      <c r="G63" s="3"/>
      <c r="H63" s="9">
        <v>0</v>
      </c>
      <c r="I63" s="9">
        <v>32000</v>
      </c>
      <c r="J63" s="9">
        <v>0</v>
      </c>
      <c r="K63" s="9">
        <v>0</v>
      </c>
      <c r="L63" s="9">
        <v>0</v>
      </c>
      <c r="M63" s="9">
        <f>SUM(H63:L63)</f>
        <v>32000</v>
      </c>
    </row>
    <row r="64" spans="1:13" x14ac:dyDescent="0.25">
      <c r="B64" s="9"/>
      <c r="C64" s="9"/>
      <c r="D64" s="9"/>
      <c r="E64" s="9"/>
      <c r="F64" s="3"/>
      <c r="G64" s="3"/>
      <c r="H64" s="9"/>
      <c r="I64" s="9"/>
      <c r="J64" s="9"/>
      <c r="K64" s="9"/>
      <c r="L64" s="9"/>
      <c r="M64" s="9"/>
    </row>
    <row r="65" spans="1:13" x14ac:dyDescent="0.25">
      <c r="B65" s="9"/>
      <c r="C65" s="9"/>
      <c r="D65" s="9"/>
      <c r="E65" s="9"/>
      <c r="F65" s="3"/>
      <c r="G65" s="3"/>
      <c r="H65" s="9"/>
      <c r="I65" s="9"/>
      <c r="J65" s="9"/>
      <c r="K65" s="9"/>
      <c r="L65" s="9"/>
      <c r="M65" s="9"/>
    </row>
    <row r="66" spans="1:13" x14ac:dyDescent="0.25">
      <c r="B66" s="9"/>
      <c r="C66" s="9"/>
      <c r="D66" s="9"/>
      <c r="E66" s="9"/>
      <c r="F66" s="3"/>
      <c r="G66" s="3"/>
      <c r="H66" s="9"/>
      <c r="I66" s="9"/>
      <c r="J66" s="9"/>
      <c r="K66" s="9"/>
      <c r="L66" s="9"/>
      <c r="M66" s="9"/>
    </row>
    <row r="67" spans="1:13" x14ac:dyDescent="0.25">
      <c r="A67" s="18" t="s">
        <v>33</v>
      </c>
      <c r="B67" s="18"/>
      <c r="C67" s="18"/>
      <c r="D67" s="18"/>
      <c r="E67" s="18"/>
      <c r="F67" s="18"/>
      <c r="G67" s="18"/>
      <c r="H67" s="19">
        <f>SUM(H62:H66)</f>
        <v>4000</v>
      </c>
      <c r="I67" s="19">
        <f>SUM(I62:I66)</f>
        <v>32000</v>
      </c>
      <c r="J67" s="19">
        <f t="shared" ref="J67:L67" si="16">SUM(J64:J66)</f>
        <v>0</v>
      </c>
      <c r="K67" s="19">
        <f t="shared" si="16"/>
        <v>0</v>
      </c>
      <c r="L67" s="19">
        <f t="shared" si="16"/>
        <v>0</v>
      </c>
      <c r="M67" s="19">
        <f>SUM(H67:L67)</f>
        <v>36000</v>
      </c>
    </row>
    <row r="68" spans="1:13" x14ac:dyDescent="0.25">
      <c r="C68" s="3"/>
      <c r="D68" s="3"/>
      <c r="E68" s="3"/>
      <c r="F68" s="3"/>
      <c r="G68" s="3"/>
    </row>
    <row r="69" spans="1:13" x14ac:dyDescent="0.25">
      <c r="A69" s="2" t="s">
        <v>50</v>
      </c>
      <c r="B69" s="5"/>
      <c r="C69" s="5"/>
      <c r="D69" s="5"/>
      <c r="E69" s="5"/>
      <c r="F69" s="5"/>
      <c r="G69" s="5"/>
      <c r="H69" s="6" t="s">
        <v>0</v>
      </c>
      <c r="I69" s="6" t="s">
        <v>1</v>
      </c>
      <c r="J69" s="6" t="s">
        <v>2</v>
      </c>
      <c r="K69" s="6" t="s">
        <v>36</v>
      </c>
      <c r="L69" s="6" t="s">
        <v>37</v>
      </c>
      <c r="M69" s="6" t="s">
        <v>3</v>
      </c>
    </row>
    <row r="70" spans="1:13" x14ac:dyDescent="0.25">
      <c r="A70" s="3" t="s">
        <v>51</v>
      </c>
      <c r="B70" s="9"/>
      <c r="C70" s="9"/>
      <c r="D70" s="9"/>
      <c r="E70" s="9"/>
      <c r="F70" s="3"/>
      <c r="G70" s="3"/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f>SUM(H70:L70)</f>
        <v>0</v>
      </c>
    </row>
    <row r="71" spans="1:13" x14ac:dyDescent="0.25">
      <c r="A71" s="3" t="s">
        <v>52</v>
      </c>
      <c r="B71" s="9"/>
      <c r="C71" s="9"/>
      <c r="D71" s="9"/>
      <c r="E71" s="9"/>
      <c r="F71" s="3"/>
      <c r="G71" s="3"/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f>SUM(H71:L71)</f>
        <v>0</v>
      </c>
    </row>
    <row r="72" spans="1:13" x14ac:dyDescent="0.25">
      <c r="B72" s="9"/>
      <c r="C72" s="9"/>
      <c r="D72" s="9"/>
      <c r="E72" s="9"/>
      <c r="F72" s="3"/>
      <c r="G72" s="3"/>
      <c r="H72" s="9"/>
      <c r="I72" s="9"/>
      <c r="J72" s="9"/>
      <c r="K72" s="9"/>
      <c r="L72" s="9"/>
      <c r="M72" s="9"/>
    </row>
    <row r="73" spans="1:13" x14ac:dyDescent="0.25">
      <c r="A73" s="18" t="s">
        <v>53</v>
      </c>
      <c r="B73" s="18"/>
      <c r="C73" s="18"/>
      <c r="D73" s="18"/>
      <c r="E73" s="18"/>
      <c r="F73" s="18"/>
      <c r="G73" s="18"/>
      <c r="H73" s="19">
        <f>SUM(H70:H72)</f>
        <v>0</v>
      </c>
      <c r="I73" s="19">
        <f t="shared" ref="I73:L73" si="17">SUM(I70:I72)</f>
        <v>0</v>
      </c>
      <c r="J73" s="19">
        <f t="shared" si="17"/>
        <v>0</v>
      </c>
      <c r="K73" s="19">
        <f t="shared" si="17"/>
        <v>0</v>
      </c>
      <c r="L73" s="19">
        <f t="shared" si="17"/>
        <v>0</v>
      </c>
      <c r="M73" s="19">
        <f>SUM(H73:L73)</f>
        <v>0</v>
      </c>
    </row>
    <row r="74" spans="1:13" x14ac:dyDescent="0.25">
      <c r="B74" s="9"/>
      <c r="C74" s="9"/>
      <c r="D74" s="9"/>
      <c r="E74" s="9"/>
      <c r="F74" s="3"/>
      <c r="G74" s="3"/>
      <c r="H74" s="9"/>
      <c r="I74" s="9"/>
      <c r="J74" s="9"/>
      <c r="K74" s="9"/>
      <c r="L74" s="9"/>
      <c r="M74" s="9"/>
    </row>
    <row r="75" spans="1:13" x14ac:dyDescent="0.25">
      <c r="A75" s="2" t="s">
        <v>31</v>
      </c>
      <c r="B75" s="5"/>
      <c r="C75" s="5"/>
      <c r="D75" s="5"/>
      <c r="E75" s="5"/>
      <c r="F75" s="5"/>
      <c r="G75" s="5"/>
      <c r="H75" s="6" t="s">
        <v>0</v>
      </c>
      <c r="I75" s="6" t="s">
        <v>1</v>
      </c>
      <c r="J75" s="6" t="s">
        <v>2</v>
      </c>
      <c r="K75" s="6" t="s">
        <v>36</v>
      </c>
      <c r="L75" s="6" t="s">
        <v>37</v>
      </c>
      <c r="M75" s="6" t="s">
        <v>3</v>
      </c>
    </row>
    <row r="76" spans="1:13" x14ac:dyDescent="0.25">
      <c r="A76" s="1"/>
      <c r="B76" s="4" t="s">
        <v>48</v>
      </c>
      <c r="C76" s="4" t="s">
        <v>61</v>
      </c>
      <c r="D76" s="4" t="s">
        <v>63</v>
      </c>
      <c r="E76" s="4" t="s">
        <v>64</v>
      </c>
      <c r="F76" s="4" t="s">
        <v>65</v>
      </c>
    </row>
    <row r="77" spans="1:13" x14ac:dyDescent="0.25">
      <c r="A77" s="3" t="s">
        <v>25</v>
      </c>
      <c r="B77" s="9">
        <v>1133</v>
      </c>
      <c r="C77" s="9">
        <f t="shared" ref="C77:F78" si="18">ROUND(B77*1.05,0)</f>
        <v>1190</v>
      </c>
      <c r="D77" s="9">
        <f t="shared" si="18"/>
        <v>1250</v>
      </c>
      <c r="E77" s="9">
        <f t="shared" si="18"/>
        <v>1313</v>
      </c>
      <c r="F77" s="9">
        <f t="shared" si="18"/>
        <v>1379</v>
      </c>
      <c r="G77" s="3"/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f>SUM(H77:L77)</f>
        <v>0</v>
      </c>
    </row>
    <row r="78" spans="1:13" x14ac:dyDescent="0.25">
      <c r="A78" s="3" t="s">
        <v>24</v>
      </c>
      <c r="B78" s="9">
        <v>148</v>
      </c>
      <c r="C78" s="9">
        <f t="shared" si="18"/>
        <v>155</v>
      </c>
      <c r="D78" s="9">
        <f t="shared" si="18"/>
        <v>163</v>
      </c>
      <c r="E78" s="9">
        <f t="shared" si="18"/>
        <v>171</v>
      </c>
      <c r="F78" s="9">
        <f t="shared" si="18"/>
        <v>180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f>SUM(H78:L78)</f>
        <v>0</v>
      </c>
    </row>
    <row r="79" spans="1:13" x14ac:dyDescent="0.25">
      <c r="B79" s="9"/>
      <c r="C79" s="9"/>
      <c r="D79" s="9"/>
      <c r="E79" s="9"/>
      <c r="H79" s="9"/>
      <c r="I79" s="9"/>
      <c r="J79" s="9"/>
      <c r="K79" s="9"/>
      <c r="L79" s="9"/>
      <c r="M79" s="9"/>
    </row>
    <row r="80" spans="1:13" x14ac:dyDescent="0.25">
      <c r="A80" t="s">
        <v>102</v>
      </c>
      <c r="C80" s="3"/>
      <c r="D80" s="3"/>
      <c r="E80" s="3"/>
      <c r="F80" s="3"/>
      <c r="G80" s="3"/>
      <c r="H80" s="9">
        <v>0</v>
      </c>
      <c r="I80" s="9">
        <v>9191254</v>
      </c>
      <c r="J80" s="9">
        <v>0</v>
      </c>
      <c r="K80" s="9">
        <v>0</v>
      </c>
      <c r="L80" s="9">
        <v>0</v>
      </c>
      <c r="M80" s="9">
        <f>SUM(H80:L80)</f>
        <v>9191254</v>
      </c>
    </row>
    <row r="81" spans="1:13" x14ac:dyDescent="0.25">
      <c r="A81" t="s">
        <v>95</v>
      </c>
      <c r="C81" s="3"/>
      <c r="D81" s="3"/>
      <c r="E81" s="3"/>
      <c r="F81" s="3"/>
      <c r="G81" s="3"/>
      <c r="H81" s="9">
        <v>0</v>
      </c>
      <c r="I81" s="9">
        <v>885005</v>
      </c>
      <c r="J81" s="9">
        <v>0</v>
      </c>
      <c r="K81" s="9">
        <v>0</v>
      </c>
      <c r="L81" s="9">
        <v>0</v>
      </c>
      <c r="M81" s="9">
        <f>SUM(H81:L81)</f>
        <v>885005</v>
      </c>
    </row>
    <row r="82" spans="1:13" x14ac:dyDescent="0.25">
      <c r="A82" t="s">
        <v>96</v>
      </c>
      <c r="C82" s="3"/>
      <c r="D82" s="3"/>
      <c r="E82" s="3"/>
      <c r="F82" s="3"/>
      <c r="G82" s="3"/>
      <c r="H82" s="9">
        <v>0</v>
      </c>
      <c r="I82" s="9">
        <v>225125</v>
      </c>
      <c r="J82" s="9">
        <v>0</v>
      </c>
      <c r="K82" s="9">
        <v>0</v>
      </c>
      <c r="L82" s="9">
        <v>0</v>
      </c>
      <c r="M82" s="9">
        <f>SUM(H82:L82)</f>
        <v>225125</v>
      </c>
    </row>
    <row r="83" spans="1:13" x14ac:dyDescent="0.25">
      <c r="A83" t="s">
        <v>133</v>
      </c>
      <c r="C83" s="3"/>
      <c r="D83" s="3"/>
      <c r="E83" s="3"/>
      <c r="F83" s="3"/>
      <c r="G83" s="3"/>
      <c r="H83" s="9">
        <v>0</v>
      </c>
      <c r="I83" s="9">
        <v>218221</v>
      </c>
      <c r="J83" s="9">
        <v>0</v>
      </c>
      <c r="K83" s="9">
        <v>0</v>
      </c>
      <c r="L83" s="9">
        <v>0</v>
      </c>
      <c r="M83" s="9">
        <f>SUM(H83:L83)</f>
        <v>218221</v>
      </c>
    </row>
    <row r="84" spans="1:13" x14ac:dyDescent="0.25">
      <c r="A84" t="s">
        <v>132</v>
      </c>
      <c r="C84" s="3"/>
      <c r="D84" s="3"/>
      <c r="E84" s="3"/>
      <c r="F84" s="3"/>
      <c r="G84" s="3"/>
      <c r="H84" s="9">
        <v>0</v>
      </c>
      <c r="I84" s="9">
        <v>202770</v>
      </c>
      <c r="J84" s="9">
        <v>0</v>
      </c>
      <c r="K84" s="9">
        <v>0</v>
      </c>
      <c r="L84" s="9">
        <v>0</v>
      </c>
      <c r="M84" s="9">
        <f>SUM(H84:L84)</f>
        <v>202770</v>
      </c>
    </row>
    <row r="85" spans="1:13" x14ac:dyDescent="0.25">
      <c r="B85" s="9"/>
      <c r="C85" s="9"/>
      <c r="D85" s="9"/>
      <c r="E85" s="9"/>
      <c r="H85" s="9"/>
      <c r="I85" s="9"/>
      <c r="J85" s="9"/>
      <c r="K85" s="9"/>
      <c r="L85" s="9"/>
      <c r="M85" s="9"/>
    </row>
    <row r="86" spans="1:13" x14ac:dyDescent="0.25">
      <c r="A86" s="18" t="s">
        <v>20</v>
      </c>
      <c r="B86" s="18"/>
      <c r="C86" s="18"/>
      <c r="D86" s="18"/>
      <c r="E86" s="18"/>
      <c r="F86" s="18"/>
      <c r="G86" s="18"/>
      <c r="H86" s="19">
        <f>SUM(H77:H85)</f>
        <v>0</v>
      </c>
      <c r="I86" s="19">
        <f>SUM(I77:I85)</f>
        <v>10722375</v>
      </c>
      <c r="J86" s="19">
        <f>SUM(J77:J85)</f>
        <v>0</v>
      </c>
      <c r="K86" s="19">
        <f>SUM(K77:K85)</f>
        <v>0</v>
      </c>
      <c r="L86" s="19">
        <f>SUM(L77:L85)</f>
        <v>0</v>
      </c>
      <c r="M86" s="19">
        <f>SUM(H86:L86)</f>
        <v>10722375</v>
      </c>
    </row>
    <row r="87" spans="1:13" x14ac:dyDescent="0.25">
      <c r="C87" s="3"/>
      <c r="D87" s="3"/>
      <c r="E87" s="3"/>
      <c r="F87" s="3"/>
      <c r="G87" s="3"/>
    </row>
    <row r="88" spans="1:13" x14ac:dyDescent="0.25">
      <c r="A88" s="5" t="s">
        <v>21</v>
      </c>
      <c r="B88" s="5"/>
      <c r="C88" s="5"/>
      <c r="D88" s="5"/>
      <c r="E88" s="5"/>
      <c r="F88" s="5"/>
      <c r="G88" s="5"/>
      <c r="H88" s="12">
        <f>SUM(H11,H23,H35,H39,H54,H59,H67,H73,H86)</f>
        <v>74510</v>
      </c>
      <c r="I88" s="12">
        <f>SUM(I11,I23,I35,I39,I54,I59,I67,I73,I86)</f>
        <v>10867000</v>
      </c>
      <c r="J88" s="12">
        <f>SUM(J11,J23,J35,J39,J54,J59,J67,J73,J86)</f>
        <v>0</v>
      </c>
      <c r="K88" s="12">
        <f>SUM(K11,K23,K35,K39,K54,K59,K67,K73,K86)</f>
        <v>0</v>
      </c>
      <c r="L88" s="12">
        <f>SUM(L11,L23,L35,L39,L54,L59,L67,L73,L86)</f>
        <v>0</v>
      </c>
      <c r="M88" s="12">
        <f>SUM(H88:L88)</f>
        <v>10941510</v>
      </c>
    </row>
  </sheetData>
  <mergeCells count="1">
    <mergeCell ref="A1:M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B7B88-D041-4D9D-B76E-780DDF1DA7B4}">
  <dimension ref="A1:M80"/>
  <sheetViews>
    <sheetView topLeftCell="A50" workbookViewId="0">
      <selection activeCell="M78" sqref="M78"/>
    </sheetView>
  </sheetViews>
  <sheetFormatPr defaultRowHeight="15" x14ac:dyDescent="0.25"/>
  <sheetData>
    <row r="1" spans="1:13" s="3" customFormat="1" ht="15.75" x14ac:dyDescent="0.25">
      <c r="A1" s="40" t="s">
        <v>69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s="3" customForma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s="3" customFormat="1" ht="15" customHeight="1" x14ac:dyDescent="0.25">
      <c r="A3" s="2" t="s">
        <v>40</v>
      </c>
      <c r="B3" s="5"/>
      <c r="C3" s="5"/>
      <c r="D3" s="5"/>
      <c r="E3" s="5"/>
      <c r="F3" s="5"/>
      <c r="G3" s="5"/>
      <c r="H3" s="6" t="s">
        <v>0</v>
      </c>
      <c r="I3" s="6" t="s">
        <v>1</v>
      </c>
      <c r="J3" s="6" t="s">
        <v>2</v>
      </c>
      <c r="K3" s="6" t="s">
        <v>36</v>
      </c>
      <c r="L3" s="6" t="s">
        <v>37</v>
      </c>
      <c r="M3" s="6" t="s">
        <v>3</v>
      </c>
    </row>
    <row r="4" spans="1:13" ht="30" x14ac:dyDescent="0.25">
      <c r="A4" t="s">
        <v>4</v>
      </c>
      <c r="B4" s="7" t="s">
        <v>54</v>
      </c>
      <c r="C4" s="7" t="s">
        <v>5</v>
      </c>
      <c r="D4" s="8" t="s">
        <v>6</v>
      </c>
      <c r="E4" s="8" t="s">
        <v>7</v>
      </c>
      <c r="F4" s="8" t="s">
        <v>8</v>
      </c>
      <c r="G4" s="8"/>
      <c r="H4" s="7"/>
      <c r="I4" s="7"/>
      <c r="J4" s="7"/>
      <c r="K4" s="7"/>
      <c r="L4" s="7"/>
      <c r="M4" s="7"/>
    </row>
    <row r="5" spans="1:13" s="3" customFormat="1" x14ac:dyDescent="0.25">
      <c r="A5" s="3" t="s">
        <v>66</v>
      </c>
      <c r="B5" s="4"/>
      <c r="C5" s="9">
        <v>0</v>
      </c>
      <c r="D5" s="4">
        <v>12</v>
      </c>
      <c r="E5" s="10">
        <v>1</v>
      </c>
      <c r="F5" s="10"/>
      <c r="G5" s="10"/>
      <c r="H5" s="9">
        <f>ROUND($C5*$E5,0)</f>
        <v>0</v>
      </c>
      <c r="I5" s="9">
        <f t="shared" ref="I5:L6" si="0">ROUND(H5*1.03,0)</f>
        <v>0</v>
      </c>
      <c r="J5" s="9">
        <f t="shared" si="0"/>
        <v>0</v>
      </c>
      <c r="K5" s="9">
        <f t="shared" si="0"/>
        <v>0</v>
      </c>
      <c r="L5" s="9">
        <f t="shared" si="0"/>
        <v>0</v>
      </c>
      <c r="M5" s="9">
        <f>SUM(H5:L5)</f>
        <v>0</v>
      </c>
    </row>
    <row r="6" spans="1:13" s="3" customFormat="1" x14ac:dyDescent="0.25">
      <c r="B6" s="4"/>
      <c r="C6" s="9"/>
      <c r="D6" s="4"/>
      <c r="E6" s="10"/>
      <c r="F6" s="10">
        <v>0</v>
      </c>
      <c r="G6" s="10"/>
      <c r="H6" s="9">
        <f>ROUND($C5/9*12*$F6,0)</f>
        <v>0</v>
      </c>
      <c r="I6" s="9">
        <f t="shared" si="0"/>
        <v>0</v>
      </c>
      <c r="J6" s="9">
        <f t="shared" si="0"/>
        <v>0</v>
      </c>
      <c r="K6" s="9">
        <f t="shared" si="0"/>
        <v>0</v>
      </c>
      <c r="L6" s="9">
        <f t="shared" si="0"/>
        <v>0</v>
      </c>
      <c r="M6" s="9">
        <f>SUM(H6:L6)</f>
        <v>0</v>
      </c>
    </row>
    <row r="7" spans="1:13" s="3" customFormat="1" x14ac:dyDescent="0.25">
      <c r="B7" s="4"/>
      <c r="C7" s="9"/>
      <c r="D7" s="4"/>
      <c r="E7" s="10"/>
      <c r="F7" s="10"/>
      <c r="G7" s="10"/>
      <c r="H7" s="9"/>
      <c r="I7" s="9"/>
      <c r="J7" s="9"/>
      <c r="K7" s="9"/>
      <c r="L7" s="9"/>
      <c r="M7" s="9"/>
    </row>
    <row r="8" spans="1:13" s="3" customFormat="1" x14ac:dyDescent="0.25">
      <c r="A8" s="3" t="s">
        <v>67</v>
      </c>
      <c r="B8" s="4"/>
      <c r="C8" s="9">
        <v>0</v>
      </c>
      <c r="D8" s="4">
        <v>12</v>
      </c>
      <c r="E8" s="10">
        <v>0</v>
      </c>
      <c r="F8" s="10"/>
      <c r="G8" s="10"/>
      <c r="H8" s="9">
        <f>ROUND($C8*$E8,0)</f>
        <v>0</v>
      </c>
      <c r="I8" s="9">
        <f t="shared" ref="I8:L9" si="1">ROUND(H8*1.03,0)</f>
        <v>0</v>
      </c>
      <c r="J8" s="9">
        <f t="shared" si="1"/>
        <v>0</v>
      </c>
      <c r="K8" s="9">
        <f t="shared" si="1"/>
        <v>0</v>
      </c>
      <c r="L8" s="9">
        <f t="shared" si="1"/>
        <v>0</v>
      </c>
      <c r="M8" s="9">
        <f>SUM(H8:L8)</f>
        <v>0</v>
      </c>
    </row>
    <row r="9" spans="1:13" s="3" customFormat="1" x14ac:dyDescent="0.25">
      <c r="B9" s="4"/>
      <c r="C9" s="9"/>
      <c r="D9" s="4"/>
      <c r="E9" s="10"/>
      <c r="F9" s="10">
        <v>0</v>
      </c>
      <c r="G9" s="10"/>
      <c r="H9" s="9">
        <f>ROUND($C8/9*12*$F9,0)</f>
        <v>0</v>
      </c>
      <c r="I9" s="9">
        <f t="shared" si="1"/>
        <v>0</v>
      </c>
      <c r="J9" s="9">
        <f t="shared" si="1"/>
        <v>0</v>
      </c>
      <c r="K9" s="9">
        <f t="shared" si="1"/>
        <v>0</v>
      </c>
      <c r="L9" s="9">
        <f t="shared" si="1"/>
        <v>0</v>
      </c>
      <c r="M9" s="9">
        <f>SUM(H9:L9)</f>
        <v>0</v>
      </c>
    </row>
    <row r="10" spans="1:13" s="3" customFormat="1" x14ac:dyDescent="0.25">
      <c r="C10" s="9"/>
      <c r="D10" s="4"/>
      <c r="E10" s="10"/>
      <c r="F10" s="10"/>
      <c r="G10" s="10"/>
      <c r="H10" s="9"/>
      <c r="I10" s="9"/>
      <c r="J10" s="9"/>
      <c r="K10" s="9"/>
      <c r="L10" s="9"/>
      <c r="M10" s="9"/>
    </row>
    <row r="11" spans="1:13" s="3" customFormat="1" x14ac:dyDescent="0.25">
      <c r="A11" s="18" t="s">
        <v>38</v>
      </c>
      <c r="B11" s="18"/>
      <c r="C11" s="18"/>
      <c r="D11" s="18"/>
      <c r="E11" s="18"/>
      <c r="F11" s="18"/>
      <c r="G11" s="18"/>
      <c r="H11" s="19">
        <f>SUM(H5:H10)</f>
        <v>0</v>
      </c>
      <c r="I11" s="19">
        <f>SUM(I5:I10)</f>
        <v>0</v>
      </c>
      <c r="J11" s="19">
        <f>SUM(J5:J9)</f>
        <v>0</v>
      </c>
      <c r="K11" s="19">
        <f>SUM(K5:K9)</f>
        <v>0</v>
      </c>
      <c r="L11" s="19">
        <f>SUM(L5:L9)</f>
        <v>0</v>
      </c>
      <c r="M11" s="19">
        <f>SUM(H11:L11)</f>
        <v>0</v>
      </c>
    </row>
    <row r="12" spans="1:13" s="3" customFormat="1" x14ac:dyDescent="0.25">
      <c r="C12" s="9"/>
      <c r="D12" s="4"/>
      <c r="E12" s="10"/>
      <c r="F12" s="10"/>
      <c r="G12" s="10"/>
      <c r="H12" s="9"/>
      <c r="I12" s="9"/>
      <c r="J12" s="9"/>
      <c r="K12" s="9"/>
      <c r="L12" s="9"/>
      <c r="M12" s="9"/>
    </row>
    <row r="13" spans="1:13" s="3" customFormat="1" ht="15" customHeight="1" x14ac:dyDescent="0.25">
      <c r="A13" s="2" t="s">
        <v>39</v>
      </c>
      <c r="B13" s="5"/>
      <c r="C13" s="5"/>
      <c r="D13" s="5"/>
      <c r="E13" s="5"/>
      <c r="F13" s="5"/>
      <c r="G13" s="5"/>
      <c r="H13" s="6" t="s">
        <v>0</v>
      </c>
      <c r="I13" s="6" t="s">
        <v>1</v>
      </c>
      <c r="J13" s="6" t="s">
        <v>2</v>
      </c>
      <c r="K13" s="6" t="s">
        <v>36</v>
      </c>
      <c r="L13" s="6" t="s">
        <v>37</v>
      </c>
      <c r="M13" s="6" t="s">
        <v>3</v>
      </c>
    </row>
    <row r="14" spans="1:13" s="3" customFormat="1" x14ac:dyDescent="0.25">
      <c r="A14" s="3" t="s">
        <v>41</v>
      </c>
      <c r="B14" s="4" t="s">
        <v>44</v>
      </c>
      <c r="C14" s="9" t="s">
        <v>5</v>
      </c>
      <c r="D14" s="4" t="s">
        <v>42</v>
      </c>
      <c r="E14" s="10" t="s">
        <v>7</v>
      </c>
      <c r="F14" s="10" t="s">
        <v>8</v>
      </c>
      <c r="G14" s="10"/>
      <c r="H14" s="9"/>
      <c r="I14" s="9"/>
      <c r="J14" s="9"/>
      <c r="K14" s="9"/>
      <c r="L14" s="9"/>
      <c r="M14" s="9"/>
    </row>
    <row r="15" spans="1:13" s="3" customFormat="1" x14ac:dyDescent="0.25">
      <c r="A15" s="3" t="s">
        <v>55</v>
      </c>
      <c r="B15" s="4">
        <v>0</v>
      </c>
      <c r="C15" s="9">
        <v>0</v>
      </c>
      <c r="D15" s="4">
        <v>9</v>
      </c>
      <c r="E15" s="10">
        <v>1</v>
      </c>
      <c r="F15" s="10"/>
      <c r="G15" s="10"/>
      <c r="H15" s="9">
        <f>ROUND($B$15*$C15*$E15,0)</f>
        <v>0</v>
      </c>
      <c r="I15" s="9">
        <f>ROUND($B$15*$C15*$E15,0)</f>
        <v>0</v>
      </c>
      <c r="J15" s="9">
        <f>ROUND($B$15*$C15*$E15,0)</f>
        <v>0</v>
      </c>
      <c r="K15" s="9">
        <f>ROUND($B$15*$C15*$E15,0)</f>
        <v>0</v>
      </c>
      <c r="L15" s="9">
        <f>ROUND($B$15*$C15*$E15,0)</f>
        <v>0</v>
      </c>
      <c r="M15" s="9">
        <f>SUM(H15:L15)</f>
        <v>0</v>
      </c>
    </row>
    <row r="16" spans="1:13" s="3" customFormat="1" x14ac:dyDescent="0.25">
      <c r="B16" s="4"/>
      <c r="C16" s="9">
        <v>0</v>
      </c>
      <c r="D16" s="4">
        <v>3</v>
      </c>
      <c r="E16" s="10"/>
      <c r="F16" s="10">
        <v>1</v>
      </c>
      <c r="G16" s="10"/>
      <c r="H16" s="9">
        <f>ROUND($B$15*$C16*$F16,0)</f>
        <v>0</v>
      </c>
      <c r="I16" s="9">
        <f>ROUND($B$15*$C16*$F16,0)</f>
        <v>0</v>
      </c>
      <c r="J16" s="9">
        <f>ROUND($B$15*$C16*$F16,0)</f>
        <v>0</v>
      </c>
      <c r="K16" s="9">
        <f>ROUND($B$15*$C16*$F16,0)</f>
        <v>0</v>
      </c>
      <c r="L16" s="9">
        <f>ROUND($B$15*$C16*$F16,0)</f>
        <v>0</v>
      </c>
      <c r="M16" s="9">
        <f>SUM(H16:L16)</f>
        <v>0</v>
      </c>
    </row>
    <row r="17" spans="1:13" s="3" customFormat="1" x14ac:dyDescent="0.25">
      <c r="B17" s="4"/>
      <c r="C17" s="9"/>
      <c r="D17" s="4"/>
      <c r="E17" s="10"/>
      <c r="F17" s="10"/>
      <c r="G17" s="10"/>
      <c r="H17" s="9"/>
      <c r="I17" s="9"/>
      <c r="J17" s="9"/>
      <c r="K17" s="9"/>
      <c r="L17" s="9"/>
      <c r="M17" s="9"/>
    </row>
    <row r="18" spans="1:13" s="3" customFormat="1" x14ac:dyDescent="0.25">
      <c r="A18" s="3" t="s">
        <v>56</v>
      </c>
      <c r="B18" s="4">
        <v>0</v>
      </c>
      <c r="C18" s="9">
        <v>0</v>
      </c>
      <c r="D18" s="4">
        <v>9</v>
      </c>
      <c r="E18" s="10">
        <v>1</v>
      </c>
      <c r="F18" s="10"/>
      <c r="G18" s="10"/>
      <c r="H18" s="9">
        <f>ROUND($B$18*$C18*$E18,0)</f>
        <v>0</v>
      </c>
      <c r="I18" s="9">
        <f>ROUND($B$18*$C18*$E18,0)</f>
        <v>0</v>
      </c>
      <c r="J18" s="9">
        <f>ROUND($B$18*$C18*$E18,0)</f>
        <v>0</v>
      </c>
      <c r="K18" s="9">
        <f>ROUND($B$18*$C18*$E18,0)</f>
        <v>0</v>
      </c>
      <c r="L18" s="9">
        <f>ROUND($B$18*$C18*$E18,0)</f>
        <v>0</v>
      </c>
      <c r="M18" s="9">
        <f>SUM(H18:L18)</f>
        <v>0</v>
      </c>
    </row>
    <row r="19" spans="1:13" s="3" customFormat="1" x14ac:dyDescent="0.25">
      <c r="B19" s="4"/>
      <c r="C19" s="9">
        <v>0</v>
      </c>
      <c r="D19" s="4">
        <v>3</v>
      </c>
      <c r="E19" s="10"/>
      <c r="F19" s="10">
        <v>1</v>
      </c>
      <c r="G19" s="10"/>
      <c r="H19" s="9">
        <f>ROUND($B$18*$C19*$F19,0)</f>
        <v>0</v>
      </c>
      <c r="I19" s="9">
        <f>ROUND($B$18*$C19*$F19,0)</f>
        <v>0</v>
      </c>
      <c r="J19" s="9">
        <f>ROUND($B$18*$C19*$F19,0)</f>
        <v>0</v>
      </c>
      <c r="K19" s="9">
        <f>ROUND($B$18*$C19*$F19,0)</f>
        <v>0</v>
      </c>
      <c r="L19" s="9">
        <f>ROUND($B$18*$C19*$F19,0)</f>
        <v>0</v>
      </c>
      <c r="M19" s="9">
        <f>SUM(H19:L19)</f>
        <v>0</v>
      </c>
    </row>
    <row r="20" spans="1:13" s="3" customFormat="1" x14ac:dyDescent="0.25">
      <c r="B20" s="4"/>
    </row>
    <row r="21" spans="1:13" s="3" customFormat="1" x14ac:dyDescent="0.25">
      <c r="A21" s="18" t="s">
        <v>43</v>
      </c>
      <c r="B21" s="18"/>
      <c r="C21" s="18"/>
      <c r="D21" s="18"/>
      <c r="E21" s="18"/>
      <c r="F21" s="18"/>
      <c r="G21" s="18"/>
      <c r="H21" s="19">
        <f>SUM(H15:H19)</f>
        <v>0</v>
      </c>
      <c r="I21" s="19">
        <f>SUM(I15:I19)</f>
        <v>0</v>
      </c>
      <c r="J21" s="19">
        <f>SUM(J15:J19)</f>
        <v>0</v>
      </c>
      <c r="K21" s="19">
        <f>SUM(K15:K19)</f>
        <v>0</v>
      </c>
      <c r="L21" s="19">
        <f>SUM(L15:L19)</f>
        <v>0</v>
      </c>
      <c r="M21" s="19">
        <f>SUM(H21:L21)</f>
        <v>0</v>
      </c>
    </row>
    <row r="22" spans="1:13" s="3" customFormat="1" x14ac:dyDescent="0.25">
      <c r="H22" s="4"/>
      <c r="I22" s="4"/>
      <c r="J22" s="4"/>
      <c r="K22" s="4"/>
      <c r="L22" s="4"/>
      <c r="M22" s="4"/>
    </row>
    <row r="23" spans="1:13" s="3" customFormat="1" x14ac:dyDescent="0.25">
      <c r="A23" s="2" t="s">
        <v>26</v>
      </c>
      <c r="B23" s="5"/>
      <c r="C23" s="5"/>
      <c r="D23" s="5"/>
      <c r="E23" s="5"/>
      <c r="F23" s="5"/>
      <c r="G23" s="5"/>
      <c r="H23" s="6" t="s">
        <v>0</v>
      </c>
      <c r="I23" s="6" t="s">
        <v>1</v>
      </c>
      <c r="J23" s="6" t="s">
        <v>2</v>
      </c>
      <c r="K23" s="6" t="s">
        <v>36</v>
      </c>
      <c r="L23" s="6" t="s">
        <v>37</v>
      </c>
      <c r="M23" s="6" t="s">
        <v>3</v>
      </c>
    </row>
    <row r="24" spans="1:13" s="3" customFormat="1" x14ac:dyDescent="0.25">
      <c r="D24" s="4"/>
      <c r="E24" s="4" t="s">
        <v>9</v>
      </c>
      <c r="F24" s="4"/>
      <c r="G24" s="4"/>
      <c r="H24" s="4"/>
      <c r="I24" s="4"/>
      <c r="J24" s="4"/>
      <c r="K24" s="4"/>
      <c r="L24" s="4"/>
      <c r="M24" s="4"/>
    </row>
    <row r="25" spans="1:13" s="3" customFormat="1" x14ac:dyDescent="0.25">
      <c r="A25" s="3" t="s">
        <v>57</v>
      </c>
      <c r="E25" s="10">
        <v>0.41020000000000001</v>
      </c>
      <c r="F25" s="10"/>
      <c r="G25" s="10"/>
      <c r="H25" s="9">
        <f>ROUND($E25*SUM(H5,H8),0)</f>
        <v>0</v>
      </c>
      <c r="I25" s="9">
        <f>ROUND($E25*SUM(I5,I8),0)</f>
        <v>0</v>
      </c>
      <c r="J25" s="9">
        <f>ROUND($E25*SUM(J5,J8),0)</f>
        <v>0</v>
      </c>
      <c r="K25" s="9">
        <f>ROUND($E25*SUM(K5,K8),0)</f>
        <v>0</v>
      </c>
      <c r="L25" s="9">
        <f>ROUND($E25*SUM(L5,L8),0)</f>
        <v>0</v>
      </c>
      <c r="M25" s="9">
        <f>SUM(H25:L25)</f>
        <v>0</v>
      </c>
    </row>
    <row r="26" spans="1:13" s="3" customFormat="1" x14ac:dyDescent="0.25">
      <c r="D26" s="9"/>
      <c r="E26" s="10"/>
      <c r="F26" s="10"/>
      <c r="G26" s="10"/>
      <c r="H26" s="9"/>
      <c r="I26" s="9"/>
      <c r="J26" s="9"/>
      <c r="K26" s="9"/>
      <c r="L26" s="9"/>
      <c r="M26" s="9"/>
    </row>
    <row r="27" spans="1:13" s="3" customFormat="1" x14ac:dyDescent="0.25">
      <c r="A27" s="3" t="s">
        <v>58</v>
      </c>
      <c r="D27" s="9"/>
      <c r="E27" s="10">
        <v>0.25729999999999997</v>
      </c>
      <c r="F27" s="10"/>
      <c r="G27" s="10"/>
      <c r="H27" s="9">
        <f>ROUND($E27*SUM(H6,H9),0)</f>
        <v>0</v>
      </c>
      <c r="I27" s="9">
        <f>ROUND($E27*SUM(I6,I9),0)</f>
        <v>0</v>
      </c>
      <c r="J27" s="9">
        <f>ROUND($E27*SUM(J6,J9),0)</f>
        <v>0</v>
      </c>
      <c r="K27" s="9">
        <f>ROUND($E27*SUM(K6,K9),0)</f>
        <v>0</v>
      </c>
      <c r="L27" s="9">
        <f>ROUND($E27*SUM(L6,L9),0)</f>
        <v>0</v>
      </c>
      <c r="M27" s="9">
        <f>SUM(H27:L27)</f>
        <v>0</v>
      </c>
    </row>
    <row r="28" spans="1:13" s="3" customFormat="1" x14ac:dyDescent="0.25">
      <c r="D28" s="9"/>
      <c r="E28" s="10"/>
      <c r="F28" s="10"/>
      <c r="G28" s="10"/>
      <c r="H28" s="9"/>
      <c r="I28" s="9"/>
      <c r="J28" s="9"/>
      <c r="K28" s="9"/>
      <c r="L28" s="9"/>
      <c r="M28" s="9"/>
    </row>
    <row r="29" spans="1:13" s="3" customFormat="1" x14ac:dyDescent="0.25">
      <c r="A29" s="3" t="s">
        <v>59</v>
      </c>
      <c r="D29" s="9"/>
      <c r="E29" s="10">
        <v>6.1999999999999998E-3</v>
      </c>
      <c r="F29" s="10"/>
      <c r="G29" s="10"/>
      <c r="H29" s="9">
        <f>ROUND($E29*SUM(H15,H18),0)</f>
        <v>0</v>
      </c>
      <c r="I29" s="9">
        <f>ROUND($E29*SUM(I15,I18),0)</f>
        <v>0</v>
      </c>
      <c r="J29" s="9">
        <f>ROUND($E29*SUM(J15,J18),0)</f>
        <v>0</v>
      </c>
      <c r="K29" s="9">
        <f>ROUND($E29*SUM(K15,K18),0)</f>
        <v>0</v>
      </c>
      <c r="L29" s="9">
        <f>ROUND($E29*SUM(L15,L18),0)</f>
        <v>0</v>
      </c>
      <c r="M29" s="9">
        <f>SUM(H29:L29)</f>
        <v>0</v>
      </c>
    </row>
    <row r="30" spans="1:13" s="3" customFormat="1" x14ac:dyDescent="0.25">
      <c r="D30" s="9"/>
      <c r="E30" s="10"/>
      <c r="F30" s="10"/>
      <c r="G30" s="10"/>
      <c r="H30" s="9"/>
      <c r="I30" s="9"/>
      <c r="J30" s="9"/>
      <c r="K30" s="9"/>
      <c r="L30" s="9"/>
      <c r="M30" s="9"/>
    </row>
    <row r="31" spans="1:13" s="3" customFormat="1" x14ac:dyDescent="0.25">
      <c r="A31" s="3" t="s">
        <v>60</v>
      </c>
      <c r="D31" s="9"/>
      <c r="E31" s="10">
        <v>8.3299999999999999E-2</v>
      </c>
      <c r="F31" s="10"/>
      <c r="G31" s="10"/>
      <c r="H31" s="9">
        <f>ROUND($E31*SUM(H16,H19),0)</f>
        <v>0</v>
      </c>
      <c r="I31" s="9">
        <f>ROUND($E31*SUM(I16,I19),0)</f>
        <v>0</v>
      </c>
      <c r="J31" s="9">
        <f>ROUND($E31*SUM(J16,J19),0)</f>
        <v>0</v>
      </c>
      <c r="K31" s="9">
        <f>ROUND($E31*SUM(K16,K19),0)</f>
        <v>0</v>
      </c>
      <c r="L31" s="9">
        <f>ROUND($E31*SUM(L16,L19),0)</f>
        <v>0</v>
      </c>
      <c r="M31" s="9">
        <f>SUM(H31:L31)</f>
        <v>0</v>
      </c>
    </row>
    <row r="32" spans="1:13" s="3" customFormat="1" x14ac:dyDescent="0.25">
      <c r="H32" s="4"/>
      <c r="I32" s="4"/>
      <c r="J32" s="4"/>
      <c r="K32" s="4"/>
      <c r="L32" s="4"/>
      <c r="M32" s="4"/>
    </row>
    <row r="33" spans="1:13" s="3" customFormat="1" x14ac:dyDescent="0.25">
      <c r="A33" s="18" t="s">
        <v>10</v>
      </c>
      <c r="B33" s="18"/>
      <c r="C33" s="18"/>
      <c r="D33" s="18"/>
      <c r="E33" s="18"/>
      <c r="F33" s="18"/>
      <c r="G33" s="18"/>
      <c r="H33" s="19">
        <f>SUM(H25:H31)</f>
        <v>0</v>
      </c>
      <c r="I33" s="19">
        <f>SUM(I25:I31)</f>
        <v>0</v>
      </c>
      <c r="J33" s="19">
        <f>SUM(J25:J31)</f>
        <v>0</v>
      </c>
      <c r="K33" s="19">
        <f>SUM(K25:K31)</f>
        <v>0</v>
      </c>
      <c r="L33" s="19">
        <f>SUM(L25:L31)</f>
        <v>0</v>
      </c>
      <c r="M33" s="19">
        <f>SUM(H33:L33)</f>
        <v>0</v>
      </c>
    </row>
    <row r="34" spans="1:13" s="3" customFormat="1" x14ac:dyDescent="0.25">
      <c r="H34" s="4"/>
      <c r="I34" s="4"/>
      <c r="J34" s="4"/>
      <c r="K34" s="4"/>
      <c r="L34" s="4"/>
      <c r="M34" s="4"/>
    </row>
    <row r="35" spans="1:13" s="3" customFormat="1" x14ac:dyDescent="0.25">
      <c r="A35" s="2" t="s">
        <v>28</v>
      </c>
      <c r="B35" s="5"/>
      <c r="C35" s="5"/>
      <c r="D35" s="5"/>
      <c r="E35" s="5"/>
      <c r="F35" s="5"/>
      <c r="G35" s="5"/>
      <c r="H35" s="6" t="s">
        <v>0</v>
      </c>
      <c r="I35" s="6" t="s">
        <v>1</v>
      </c>
      <c r="J35" s="6" t="s">
        <v>2</v>
      </c>
      <c r="K35" s="6" t="s">
        <v>36</v>
      </c>
      <c r="L35" s="6" t="s">
        <v>37</v>
      </c>
      <c r="M35" s="6" t="s">
        <v>3</v>
      </c>
    </row>
    <row r="36" spans="1:13" s="3" customFormat="1" x14ac:dyDescent="0.25">
      <c r="A36" s="3" t="s">
        <v>145</v>
      </c>
      <c r="B36" s="9"/>
      <c r="C36" s="9"/>
      <c r="D36" s="9"/>
      <c r="E36" s="9"/>
      <c r="H36" s="9">
        <v>468060</v>
      </c>
      <c r="I36" s="9">
        <v>0</v>
      </c>
      <c r="J36" s="9">
        <v>0</v>
      </c>
      <c r="K36" s="9">
        <v>0</v>
      </c>
      <c r="L36" s="9">
        <v>0</v>
      </c>
      <c r="M36" s="9">
        <f>SUM(H36:L36)</f>
        <v>468060</v>
      </c>
    </row>
    <row r="37" spans="1:13" s="3" customFormat="1" x14ac:dyDescent="0.25">
      <c r="H37" s="4"/>
      <c r="I37" s="4"/>
      <c r="J37" s="4"/>
      <c r="K37" s="4"/>
      <c r="L37" s="4"/>
      <c r="M37" s="4"/>
    </row>
    <row r="38" spans="1:13" s="3" customFormat="1" x14ac:dyDescent="0.25">
      <c r="A38" s="18" t="s">
        <v>19</v>
      </c>
      <c r="B38" s="18"/>
      <c r="C38" s="18"/>
      <c r="D38" s="18"/>
      <c r="E38" s="18"/>
      <c r="F38" s="18"/>
      <c r="G38" s="18"/>
      <c r="H38" s="19">
        <f>SUM(H36:H37)</f>
        <v>468060</v>
      </c>
      <c r="I38" s="19">
        <f>SUM(I36:I37)</f>
        <v>0</v>
      </c>
      <c r="J38" s="19">
        <f>SUM(J36:J37)</f>
        <v>0</v>
      </c>
      <c r="K38" s="19">
        <f>SUM(K36:K37)</f>
        <v>0</v>
      </c>
      <c r="L38" s="19">
        <f>SUM(L36:L37)</f>
        <v>0</v>
      </c>
      <c r="M38" s="19">
        <f>SUM(H38:L38)</f>
        <v>468060</v>
      </c>
    </row>
    <row r="39" spans="1:13" s="3" customFormat="1" x14ac:dyDescent="0.25">
      <c r="H39" s="4"/>
      <c r="I39" s="4"/>
      <c r="J39" s="4"/>
      <c r="K39" s="4"/>
      <c r="L39" s="4"/>
      <c r="M39" s="4"/>
    </row>
    <row r="40" spans="1:13" s="3" customFormat="1" x14ac:dyDescent="0.25">
      <c r="A40" s="2" t="s">
        <v>27</v>
      </c>
      <c r="B40" s="5"/>
      <c r="C40" s="5"/>
      <c r="D40" s="5"/>
      <c r="E40" s="5"/>
      <c r="F40" s="5"/>
      <c r="G40" s="5"/>
      <c r="H40" s="6" t="s">
        <v>0</v>
      </c>
      <c r="I40" s="6" t="s">
        <v>1</v>
      </c>
      <c r="J40" s="6" t="s">
        <v>2</v>
      </c>
      <c r="K40" s="6" t="s">
        <v>36</v>
      </c>
      <c r="L40" s="6" t="s">
        <v>37</v>
      </c>
      <c r="M40" s="6" t="s">
        <v>3</v>
      </c>
    </row>
    <row r="41" spans="1:13" s="3" customFormat="1" x14ac:dyDescent="0.25">
      <c r="A41" s="3" t="s">
        <v>45</v>
      </c>
      <c r="B41" s="4" t="s">
        <v>11</v>
      </c>
      <c r="C41" s="4" t="s">
        <v>12</v>
      </c>
      <c r="D41" s="4" t="s">
        <v>13</v>
      </c>
      <c r="E41" s="4" t="s">
        <v>14</v>
      </c>
      <c r="F41" s="11"/>
      <c r="G41" s="11"/>
      <c r="H41" s="9"/>
      <c r="I41" s="9"/>
      <c r="J41" s="9"/>
      <c r="K41" s="9"/>
      <c r="L41" s="9"/>
      <c r="M41" s="9"/>
    </row>
    <row r="42" spans="1:13" s="3" customFormat="1" x14ac:dyDescent="0.25">
      <c r="A42" s="11" t="s">
        <v>15</v>
      </c>
      <c r="B42" s="9">
        <v>500</v>
      </c>
      <c r="C42" s="4"/>
      <c r="D42" s="4"/>
      <c r="E42" s="4"/>
      <c r="F42" s="11"/>
      <c r="G42" s="11"/>
      <c r="H42" s="9">
        <f t="shared" ref="H42:L45" si="2">ROUND($B42*$C42*$D42*$E42,0)</f>
        <v>0</v>
      </c>
      <c r="I42" s="9">
        <f t="shared" si="2"/>
        <v>0</v>
      </c>
      <c r="J42" s="9">
        <f t="shared" si="2"/>
        <v>0</v>
      </c>
      <c r="K42" s="9">
        <f t="shared" si="2"/>
        <v>0</v>
      </c>
      <c r="L42" s="9">
        <f t="shared" si="2"/>
        <v>0</v>
      </c>
      <c r="M42" s="9">
        <f>SUM(H42:L42)</f>
        <v>0</v>
      </c>
    </row>
    <row r="43" spans="1:13" s="3" customFormat="1" x14ac:dyDescent="0.25">
      <c r="A43" s="11" t="s">
        <v>16</v>
      </c>
      <c r="B43" s="9">
        <v>200</v>
      </c>
      <c r="C43" s="4"/>
      <c r="D43" s="4"/>
      <c r="E43" s="4"/>
      <c r="F43" s="11"/>
      <c r="G43" s="11"/>
      <c r="H43" s="9">
        <f t="shared" si="2"/>
        <v>0</v>
      </c>
      <c r="I43" s="9">
        <f t="shared" si="2"/>
        <v>0</v>
      </c>
      <c r="J43" s="9">
        <f t="shared" si="2"/>
        <v>0</v>
      </c>
      <c r="K43" s="9">
        <f t="shared" si="2"/>
        <v>0</v>
      </c>
      <c r="L43" s="9">
        <f t="shared" si="2"/>
        <v>0</v>
      </c>
      <c r="M43" s="9">
        <f>SUM(H43:L43)</f>
        <v>0</v>
      </c>
    </row>
    <row r="44" spans="1:13" s="3" customFormat="1" x14ac:dyDescent="0.25">
      <c r="A44" s="11" t="s">
        <v>17</v>
      </c>
      <c r="B44" s="9">
        <v>59</v>
      </c>
      <c r="C44" s="4"/>
      <c r="D44" s="4"/>
      <c r="E44" s="4"/>
      <c r="F44" s="11"/>
      <c r="G44" s="11"/>
      <c r="H44" s="9">
        <f t="shared" si="2"/>
        <v>0</v>
      </c>
      <c r="I44" s="9">
        <f t="shared" si="2"/>
        <v>0</v>
      </c>
      <c r="J44" s="9">
        <f t="shared" si="2"/>
        <v>0</v>
      </c>
      <c r="K44" s="9">
        <f t="shared" si="2"/>
        <v>0</v>
      </c>
      <c r="L44" s="9">
        <f t="shared" si="2"/>
        <v>0</v>
      </c>
      <c r="M44" s="9">
        <f>SUM(H44:L44)</f>
        <v>0</v>
      </c>
    </row>
    <row r="45" spans="1:13" s="3" customFormat="1" x14ac:dyDescent="0.25">
      <c r="A45" s="11" t="s">
        <v>62</v>
      </c>
      <c r="B45" s="21">
        <v>0.67</v>
      </c>
      <c r="C45" s="4"/>
      <c r="D45" s="4"/>
      <c r="E45" s="4"/>
      <c r="F45" s="11"/>
      <c r="G45" s="11"/>
      <c r="H45" s="9">
        <f t="shared" si="2"/>
        <v>0</v>
      </c>
      <c r="I45" s="9">
        <f t="shared" si="2"/>
        <v>0</v>
      </c>
      <c r="J45" s="9">
        <f t="shared" si="2"/>
        <v>0</v>
      </c>
      <c r="K45" s="9">
        <f t="shared" si="2"/>
        <v>0</v>
      </c>
      <c r="L45" s="9">
        <f t="shared" si="2"/>
        <v>0</v>
      </c>
      <c r="M45" s="9">
        <f>SUM(H45:L45)</f>
        <v>0</v>
      </c>
    </row>
    <row r="46" spans="1:13" s="3" customFormat="1" x14ac:dyDescent="0.25">
      <c r="F46" s="11"/>
      <c r="G46" s="11"/>
      <c r="H46" s="4"/>
      <c r="I46" s="4"/>
      <c r="J46" s="4"/>
      <c r="K46" s="4"/>
      <c r="L46" s="4"/>
      <c r="M46" s="4"/>
    </row>
    <row r="47" spans="1:13" s="3" customFormat="1" x14ac:dyDescent="0.25">
      <c r="A47" s="3" t="s">
        <v>45</v>
      </c>
      <c r="B47" s="4" t="s">
        <v>11</v>
      </c>
      <c r="C47" s="4" t="s">
        <v>12</v>
      </c>
      <c r="D47" s="4" t="s">
        <v>13</v>
      </c>
      <c r="E47" s="4" t="s">
        <v>14</v>
      </c>
      <c r="F47" s="11"/>
      <c r="G47" s="11"/>
      <c r="H47" s="9"/>
      <c r="I47" s="9"/>
      <c r="J47" s="9"/>
      <c r="K47" s="9"/>
      <c r="L47" s="9"/>
      <c r="M47" s="9"/>
    </row>
    <row r="48" spans="1:13" s="3" customFormat="1" x14ac:dyDescent="0.25">
      <c r="A48" s="11" t="s">
        <v>15</v>
      </c>
      <c r="B48" s="9">
        <v>500</v>
      </c>
      <c r="C48" s="4"/>
      <c r="D48" s="4"/>
      <c r="E48" s="4"/>
      <c r="F48" s="11"/>
      <c r="G48" s="11"/>
      <c r="H48" s="9">
        <f t="shared" ref="H48:L51" si="3">ROUND($B48*$C48*$D48*$E48,0)</f>
        <v>0</v>
      </c>
      <c r="I48" s="9">
        <f t="shared" si="3"/>
        <v>0</v>
      </c>
      <c r="J48" s="9">
        <f t="shared" si="3"/>
        <v>0</v>
      </c>
      <c r="K48" s="9">
        <f t="shared" si="3"/>
        <v>0</v>
      </c>
      <c r="L48" s="9">
        <f t="shared" si="3"/>
        <v>0</v>
      </c>
      <c r="M48" s="9">
        <f>SUM(H48:L48)</f>
        <v>0</v>
      </c>
    </row>
    <row r="49" spans="1:13" s="3" customFormat="1" x14ac:dyDescent="0.25">
      <c r="A49" s="11" t="s">
        <v>16</v>
      </c>
      <c r="B49" s="9">
        <v>200</v>
      </c>
      <c r="C49" s="4"/>
      <c r="D49" s="4"/>
      <c r="E49" s="4"/>
      <c r="F49" s="11"/>
      <c r="G49" s="11"/>
      <c r="H49" s="9">
        <f t="shared" si="3"/>
        <v>0</v>
      </c>
      <c r="I49" s="9">
        <f t="shared" si="3"/>
        <v>0</v>
      </c>
      <c r="J49" s="9">
        <f t="shared" si="3"/>
        <v>0</v>
      </c>
      <c r="K49" s="9">
        <f t="shared" si="3"/>
        <v>0</v>
      </c>
      <c r="L49" s="9">
        <f t="shared" si="3"/>
        <v>0</v>
      </c>
      <c r="M49" s="9">
        <f>SUM(H49:L49)</f>
        <v>0</v>
      </c>
    </row>
    <row r="50" spans="1:13" s="3" customFormat="1" x14ac:dyDescent="0.25">
      <c r="A50" s="11" t="s">
        <v>17</v>
      </c>
      <c r="B50" s="9">
        <v>59</v>
      </c>
      <c r="C50" s="4"/>
      <c r="D50" s="4"/>
      <c r="E50" s="4"/>
      <c r="F50" s="11"/>
      <c r="G50" s="11"/>
      <c r="H50" s="9">
        <f t="shared" si="3"/>
        <v>0</v>
      </c>
      <c r="I50" s="9">
        <f t="shared" si="3"/>
        <v>0</v>
      </c>
      <c r="J50" s="9">
        <f t="shared" si="3"/>
        <v>0</v>
      </c>
      <c r="K50" s="9">
        <f t="shared" si="3"/>
        <v>0</v>
      </c>
      <c r="L50" s="9">
        <f t="shared" si="3"/>
        <v>0</v>
      </c>
      <c r="M50" s="9">
        <f>SUM(H50:L50)</f>
        <v>0</v>
      </c>
    </row>
    <row r="51" spans="1:13" s="3" customFormat="1" x14ac:dyDescent="0.25">
      <c r="A51" s="11" t="s">
        <v>62</v>
      </c>
      <c r="B51" s="21">
        <v>0.67</v>
      </c>
      <c r="C51" s="4"/>
      <c r="D51" s="4"/>
      <c r="E51" s="4"/>
      <c r="F51" s="11"/>
      <c r="G51" s="11"/>
      <c r="H51" s="9">
        <f t="shared" si="3"/>
        <v>0</v>
      </c>
      <c r="I51" s="9">
        <f t="shared" si="3"/>
        <v>0</v>
      </c>
      <c r="J51" s="9">
        <f t="shared" si="3"/>
        <v>0</v>
      </c>
      <c r="K51" s="9">
        <f t="shared" si="3"/>
        <v>0</v>
      </c>
      <c r="L51" s="9">
        <f t="shared" si="3"/>
        <v>0</v>
      </c>
      <c r="M51" s="9">
        <f>SUM(H51:L51)</f>
        <v>0</v>
      </c>
    </row>
    <row r="52" spans="1:13" s="3" customFormat="1" x14ac:dyDescent="0.25">
      <c r="F52" s="11"/>
      <c r="G52" s="11"/>
      <c r="H52" s="4"/>
      <c r="I52" s="4"/>
      <c r="J52" s="4"/>
      <c r="K52" s="4"/>
      <c r="L52" s="4"/>
      <c r="M52" s="4"/>
    </row>
    <row r="53" spans="1:13" s="3" customFormat="1" x14ac:dyDescent="0.25">
      <c r="A53" s="18" t="s">
        <v>18</v>
      </c>
      <c r="B53" s="18"/>
      <c r="C53" s="18"/>
      <c r="D53" s="18"/>
      <c r="E53" s="18"/>
      <c r="F53" s="18"/>
      <c r="G53" s="18"/>
      <c r="H53" s="19">
        <f>SUM(H42:H51)</f>
        <v>0</v>
      </c>
      <c r="I53" s="19">
        <f>SUM(I42:I51)</f>
        <v>0</v>
      </c>
      <c r="J53" s="19">
        <f>SUM(J42:J51)</f>
        <v>0</v>
      </c>
      <c r="K53" s="19">
        <f>SUM(K42:K51)</f>
        <v>0</v>
      </c>
      <c r="L53" s="19">
        <f>SUM(L42:L51)</f>
        <v>0</v>
      </c>
      <c r="M53" s="19">
        <f>SUM(H53:L53)</f>
        <v>0</v>
      </c>
    </row>
    <row r="54" spans="1:13" s="3" customFormat="1" x14ac:dyDescent="0.25">
      <c r="H54" s="4"/>
      <c r="I54" s="4"/>
      <c r="J54" s="4"/>
      <c r="K54" s="4"/>
      <c r="L54" s="4"/>
      <c r="M54" s="4"/>
    </row>
    <row r="55" spans="1:13" s="3" customFormat="1" x14ac:dyDescent="0.25">
      <c r="A55" s="2" t="s">
        <v>29</v>
      </c>
      <c r="B55" s="5"/>
      <c r="C55" s="5"/>
      <c r="D55" s="5"/>
      <c r="E55" s="5"/>
      <c r="F55" s="5"/>
      <c r="G55" s="5"/>
      <c r="H55" s="6" t="s">
        <v>0</v>
      </c>
      <c r="I55" s="6" t="s">
        <v>1</v>
      </c>
      <c r="J55" s="6" t="s">
        <v>2</v>
      </c>
      <c r="K55" s="6" t="s">
        <v>36</v>
      </c>
      <c r="L55" s="6" t="s">
        <v>37</v>
      </c>
      <c r="M55" s="6" t="s">
        <v>3</v>
      </c>
    </row>
    <row r="56" spans="1:13" s="3" customFormat="1" x14ac:dyDescent="0.25">
      <c r="A56" s="3" t="s">
        <v>46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f>SUM(H56:L56)</f>
        <v>0</v>
      </c>
    </row>
    <row r="57" spans="1:13" s="3" customFormat="1" x14ac:dyDescent="0.25">
      <c r="H57" s="4"/>
      <c r="I57" s="4"/>
      <c r="J57" s="4"/>
      <c r="K57" s="4"/>
      <c r="L57" s="4"/>
      <c r="M57" s="4"/>
    </row>
    <row r="58" spans="1:13" s="3" customFormat="1" x14ac:dyDescent="0.25">
      <c r="A58" s="18" t="s">
        <v>30</v>
      </c>
      <c r="B58" s="18"/>
      <c r="C58" s="18"/>
      <c r="D58" s="18"/>
      <c r="E58" s="18"/>
      <c r="F58" s="18"/>
      <c r="G58" s="18"/>
      <c r="H58" s="19">
        <f>SUM(H56:H57)</f>
        <v>0</v>
      </c>
      <c r="I58" s="19">
        <f>SUM(I56:I57)</f>
        <v>0</v>
      </c>
      <c r="J58" s="19">
        <f>SUM(J56:J57)</f>
        <v>0</v>
      </c>
      <c r="K58" s="19">
        <f>SUM(K56:K57)</f>
        <v>0</v>
      </c>
      <c r="L58" s="19">
        <f>SUM(L56:L57)</f>
        <v>0</v>
      </c>
      <c r="M58" s="19">
        <f>SUM(H58:L58)</f>
        <v>0</v>
      </c>
    </row>
    <row r="59" spans="1:13" s="3" customFormat="1" x14ac:dyDescent="0.25">
      <c r="H59" s="4"/>
      <c r="I59" s="4"/>
      <c r="J59" s="4"/>
      <c r="K59" s="4"/>
      <c r="L59" s="4"/>
      <c r="M59" s="4"/>
    </row>
    <row r="60" spans="1:13" s="3" customFormat="1" x14ac:dyDescent="0.25">
      <c r="A60" s="2" t="s">
        <v>32</v>
      </c>
      <c r="B60" s="5"/>
      <c r="C60" s="5"/>
      <c r="D60" s="5"/>
      <c r="E60" s="5"/>
      <c r="F60" s="5"/>
      <c r="G60" s="5"/>
      <c r="H60" s="6" t="s">
        <v>0</v>
      </c>
      <c r="I60" s="6" t="s">
        <v>1</v>
      </c>
      <c r="J60" s="6" t="s">
        <v>2</v>
      </c>
      <c r="K60" s="6" t="s">
        <v>36</v>
      </c>
      <c r="L60" s="6" t="s">
        <v>37</v>
      </c>
      <c r="M60" s="6" t="s">
        <v>3</v>
      </c>
    </row>
    <row r="61" spans="1:13" s="3" customFormat="1" x14ac:dyDescent="0.25">
      <c r="A61" s="3" t="s">
        <v>97</v>
      </c>
      <c r="B61" s="9"/>
      <c r="C61" s="9"/>
      <c r="D61" s="9"/>
      <c r="E61" s="9"/>
      <c r="H61" s="9">
        <v>27645</v>
      </c>
      <c r="I61" s="9">
        <v>0</v>
      </c>
      <c r="J61" s="9">
        <v>0</v>
      </c>
      <c r="K61" s="9">
        <v>0</v>
      </c>
      <c r="L61" s="9">
        <v>0</v>
      </c>
      <c r="M61" s="9">
        <f>SUM(H61:L61)</f>
        <v>27645</v>
      </c>
    </row>
    <row r="62" spans="1:13" s="3" customFormat="1" x14ac:dyDescent="0.25">
      <c r="B62" s="9"/>
      <c r="C62" s="9"/>
      <c r="D62" s="9"/>
      <c r="E62" s="9"/>
      <c r="H62" s="9"/>
      <c r="I62" s="9"/>
      <c r="J62" s="9"/>
      <c r="K62" s="9"/>
      <c r="L62" s="9"/>
      <c r="M62" s="9"/>
    </row>
    <row r="63" spans="1:13" s="3" customFormat="1" x14ac:dyDescent="0.25">
      <c r="A63" s="18" t="s">
        <v>33</v>
      </c>
      <c r="B63" s="18"/>
      <c r="C63" s="18"/>
      <c r="D63" s="18"/>
      <c r="E63" s="18"/>
      <c r="F63" s="18"/>
      <c r="G63" s="18"/>
      <c r="H63" s="19">
        <f>SUM(H61:H62)</f>
        <v>27645</v>
      </c>
      <c r="I63" s="19">
        <f>SUM(I61:I62)</f>
        <v>0</v>
      </c>
      <c r="J63" s="19">
        <f>SUM(J61:J62)</f>
        <v>0</v>
      </c>
      <c r="K63" s="19">
        <f>SUM(K61:K62)</f>
        <v>0</v>
      </c>
      <c r="L63" s="19">
        <f>SUM(L61:L62)</f>
        <v>0</v>
      </c>
      <c r="M63" s="19">
        <f>SUM(H63:L63)</f>
        <v>27645</v>
      </c>
    </row>
    <row r="64" spans="1:13" s="3" customFormat="1" x14ac:dyDescent="0.25">
      <c r="H64" s="4"/>
      <c r="I64" s="4"/>
      <c r="J64" s="4"/>
      <c r="K64" s="4"/>
      <c r="L64" s="4"/>
      <c r="M64" s="4"/>
    </row>
    <row r="65" spans="1:13" s="3" customFormat="1" x14ac:dyDescent="0.25">
      <c r="A65" s="2" t="s">
        <v>50</v>
      </c>
      <c r="B65" s="5"/>
      <c r="C65" s="5"/>
      <c r="D65" s="5"/>
      <c r="E65" s="5"/>
      <c r="F65" s="5"/>
      <c r="G65" s="5"/>
      <c r="H65" s="6" t="s">
        <v>0</v>
      </c>
      <c r="I65" s="6" t="s">
        <v>1</v>
      </c>
      <c r="J65" s="6" t="s">
        <v>2</v>
      </c>
      <c r="K65" s="6" t="s">
        <v>36</v>
      </c>
      <c r="L65" s="6" t="s">
        <v>37</v>
      </c>
      <c r="M65" s="6" t="s">
        <v>3</v>
      </c>
    </row>
    <row r="66" spans="1:13" s="3" customFormat="1" x14ac:dyDescent="0.25">
      <c r="A66" s="3" t="s">
        <v>51</v>
      </c>
      <c r="B66" s="9"/>
      <c r="C66" s="9"/>
      <c r="D66" s="9"/>
      <c r="E66" s="9"/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f>SUM(H66:L66)</f>
        <v>0</v>
      </c>
    </row>
    <row r="67" spans="1:13" s="3" customFormat="1" x14ac:dyDescent="0.25">
      <c r="A67" s="3" t="s">
        <v>52</v>
      </c>
      <c r="B67" s="9"/>
      <c r="C67" s="9"/>
      <c r="D67" s="9"/>
      <c r="E67" s="9"/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f>SUM(H67:L67)</f>
        <v>0</v>
      </c>
    </row>
    <row r="68" spans="1:13" s="3" customFormat="1" x14ac:dyDescent="0.25">
      <c r="B68" s="9"/>
      <c r="C68" s="9"/>
      <c r="D68" s="9"/>
      <c r="E68" s="9"/>
      <c r="H68" s="9"/>
      <c r="I68" s="9"/>
      <c r="J68" s="9"/>
      <c r="K68" s="9"/>
      <c r="L68" s="9"/>
      <c r="M68" s="9"/>
    </row>
    <row r="69" spans="1:13" s="3" customFormat="1" x14ac:dyDescent="0.25">
      <c r="A69" s="18" t="s">
        <v>53</v>
      </c>
      <c r="B69" s="18"/>
      <c r="C69" s="18"/>
      <c r="D69" s="18"/>
      <c r="E69" s="18"/>
      <c r="F69" s="18"/>
      <c r="G69" s="18"/>
      <c r="H69" s="19">
        <f>SUM(H66:H68)</f>
        <v>0</v>
      </c>
      <c r="I69" s="19">
        <f>SUM(I66:I68)</f>
        <v>0</v>
      </c>
      <c r="J69" s="19">
        <f>SUM(J66:J68)</f>
        <v>0</v>
      </c>
      <c r="K69" s="19">
        <f>SUM(K66:K68)</f>
        <v>0</v>
      </c>
      <c r="L69" s="19">
        <f>SUM(L66:L68)</f>
        <v>0</v>
      </c>
      <c r="M69" s="19">
        <f>SUM(H69:L69)</f>
        <v>0</v>
      </c>
    </row>
    <row r="70" spans="1:13" s="3" customFormat="1" x14ac:dyDescent="0.25">
      <c r="B70" s="9"/>
      <c r="C70" s="9"/>
      <c r="D70" s="9"/>
      <c r="E70" s="9"/>
      <c r="H70" s="9"/>
      <c r="I70" s="9"/>
      <c r="J70" s="9"/>
      <c r="K70" s="9"/>
      <c r="L70" s="9"/>
      <c r="M70" s="9"/>
    </row>
    <row r="71" spans="1:13" s="3" customFormat="1" x14ac:dyDescent="0.25">
      <c r="A71" s="2" t="s">
        <v>31</v>
      </c>
      <c r="B71" s="5"/>
      <c r="C71" s="5"/>
      <c r="D71" s="5"/>
      <c r="E71" s="5"/>
      <c r="F71" s="5"/>
      <c r="G71" s="5"/>
      <c r="H71" s="6" t="s">
        <v>0</v>
      </c>
      <c r="I71" s="6" t="s">
        <v>1</v>
      </c>
      <c r="J71" s="6" t="s">
        <v>2</v>
      </c>
      <c r="K71" s="6" t="s">
        <v>36</v>
      </c>
      <c r="L71" s="6" t="s">
        <v>37</v>
      </c>
      <c r="M71" s="6" t="s">
        <v>3</v>
      </c>
    </row>
    <row r="72" spans="1:13" s="3" customFormat="1" x14ac:dyDescent="0.25">
      <c r="A72" s="1"/>
      <c r="B72" s="4" t="s">
        <v>48</v>
      </c>
      <c r="C72" s="4" t="s">
        <v>61</v>
      </c>
      <c r="D72" s="4" t="s">
        <v>63</v>
      </c>
      <c r="E72" s="4" t="s">
        <v>64</v>
      </c>
      <c r="F72" s="4" t="s">
        <v>65</v>
      </c>
      <c r="G72" s="4"/>
      <c r="H72" s="4"/>
      <c r="I72" s="4"/>
      <c r="J72" s="4"/>
      <c r="K72" s="4"/>
      <c r="L72" s="4"/>
      <c r="M72" s="4"/>
    </row>
    <row r="73" spans="1:13" s="3" customFormat="1" x14ac:dyDescent="0.25">
      <c r="A73" s="3" t="s">
        <v>25</v>
      </c>
      <c r="B73" s="9">
        <v>1133</v>
      </c>
      <c r="C73" s="9">
        <f t="shared" ref="C73:F74" si="4">ROUND(B73*1.05,0)</f>
        <v>1190</v>
      </c>
      <c r="D73" s="9">
        <f t="shared" si="4"/>
        <v>1250</v>
      </c>
      <c r="E73" s="9">
        <f t="shared" si="4"/>
        <v>1313</v>
      </c>
      <c r="F73" s="9">
        <f t="shared" si="4"/>
        <v>1379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f>SUM(H73:L73)</f>
        <v>0</v>
      </c>
    </row>
    <row r="74" spans="1:13" s="3" customFormat="1" x14ac:dyDescent="0.25">
      <c r="A74" s="3" t="s">
        <v>24</v>
      </c>
      <c r="B74" s="9">
        <v>148</v>
      </c>
      <c r="C74" s="9">
        <f t="shared" si="4"/>
        <v>155</v>
      </c>
      <c r="D74" s="9">
        <f t="shared" si="4"/>
        <v>163</v>
      </c>
      <c r="E74" s="9">
        <f t="shared" si="4"/>
        <v>171</v>
      </c>
      <c r="F74" s="9">
        <f t="shared" si="4"/>
        <v>180</v>
      </c>
      <c r="G74" s="4"/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f>SUM(H74:L74)</f>
        <v>0</v>
      </c>
    </row>
    <row r="75" spans="1:13" s="3" customFormat="1" x14ac:dyDescent="0.25">
      <c r="B75" s="9"/>
      <c r="C75" s="9"/>
      <c r="D75" s="9"/>
      <c r="E75" s="9"/>
      <c r="F75" s="4"/>
      <c r="G75" s="4"/>
      <c r="H75" s="9"/>
      <c r="I75" s="9"/>
      <c r="J75" s="9"/>
      <c r="K75" s="9"/>
      <c r="L75" s="9"/>
      <c r="M75" s="9"/>
    </row>
    <row r="76" spans="1:13" s="3" customFormat="1" x14ac:dyDescent="0.25">
      <c r="A76" s="3" t="s">
        <v>31</v>
      </c>
      <c r="B76" s="9"/>
      <c r="C76" s="9"/>
      <c r="D76" s="9"/>
      <c r="E76" s="9"/>
      <c r="F76" s="4"/>
      <c r="G76" s="4"/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f>SUM(H76:L76)</f>
        <v>0</v>
      </c>
    </row>
    <row r="77" spans="1:13" s="3" customFormat="1" x14ac:dyDescent="0.25">
      <c r="B77" s="9"/>
      <c r="C77" s="9"/>
      <c r="D77" s="9"/>
      <c r="E77" s="9"/>
      <c r="F77" s="4"/>
      <c r="G77" s="4"/>
      <c r="H77" s="9"/>
      <c r="I77" s="9"/>
      <c r="J77" s="9"/>
      <c r="K77" s="9"/>
      <c r="L77" s="9"/>
      <c r="M77" s="9"/>
    </row>
    <row r="78" spans="1:13" s="3" customFormat="1" x14ac:dyDescent="0.25">
      <c r="A78" s="18" t="s">
        <v>20</v>
      </c>
      <c r="B78" s="18"/>
      <c r="C78" s="18"/>
      <c r="D78" s="18"/>
      <c r="E78" s="18"/>
      <c r="F78" s="18"/>
      <c r="G78" s="18"/>
      <c r="H78" s="19">
        <f>SUM(H73:H77)</f>
        <v>0</v>
      </c>
      <c r="I78" s="19">
        <f>SUM(I73:I77)</f>
        <v>0</v>
      </c>
      <c r="J78" s="19">
        <f>SUM(J73:J77)</f>
        <v>0</v>
      </c>
      <c r="K78" s="19">
        <f>SUM(K73:K77)</f>
        <v>0</v>
      </c>
      <c r="L78" s="19">
        <f>SUM(L73:L77)</f>
        <v>0</v>
      </c>
      <c r="M78" s="19">
        <f>SUM(H78:L78)</f>
        <v>0</v>
      </c>
    </row>
    <row r="79" spans="1:13" s="3" customFormat="1" x14ac:dyDescent="0.25">
      <c r="H79" s="4"/>
      <c r="I79" s="4"/>
      <c r="J79" s="4"/>
      <c r="K79" s="4"/>
      <c r="L79" s="4"/>
      <c r="M79" s="4"/>
    </row>
    <row r="80" spans="1:13" s="3" customFormat="1" x14ac:dyDescent="0.25">
      <c r="A80" s="5" t="s">
        <v>21</v>
      </c>
      <c r="B80" s="5"/>
      <c r="C80" s="5"/>
      <c r="D80" s="5"/>
      <c r="E80" s="5"/>
      <c r="F80" s="5"/>
      <c r="G80" s="5"/>
      <c r="H80" s="12">
        <f>SUM(H11,H21,H33,H38,H53,H58,H63,H69,H78)</f>
        <v>495705</v>
      </c>
      <c r="I80" s="12">
        <f>SUM(I11,I21,I33,I38,I53,I58,I63,I69,I78)</f>
        <v>0</v>
      </c>
      <c r="J80" s="12">
        <f>SUM(J11,J21,J33,J38,J53,J58,J63,J69,J78)</f>
        <v>0</v>
      </c>
      <c r="K80" s="12">
        <f>SUM(K11,K21,K33,K38,K53,K58,K63,K69,K78)</f>
        <v>0</v>
      </c>
      <c r="L80" s="12">
        <f>SUM(L11,L21,L33,L38,L53,L58,L63,L69,L78)</f>
        <v>0</v>
      </c>
      <c r="M80" s="12">
        <f>SUM(H80:L80)</f>
        <v>495705</v>
      </c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45864-689B-43F0-BF8C-BE33CBAC2EFE}">
  <dimension ref="A1:O80"/>
  <sheetViews>
    <sheetView tabSelected="1" topLeftCell="A56" workbookViewId="0">
      <selection activeCell="M19" sqref="M19"/>
    </sheetView>
  </sheetViews>
  <sheetFormatPr defaultRowHeight="15" x14ac:dyDescent="0.25"/>
  <cols>
    <col min="1" max="1" width="48.85546875" customWidth="1"/>
    <col min="2" max="2" width="11.140625" customWidth="1"/>
    <col min="8" max="8" width="11.140625" bestFit="1" customWidth="1"/>
    <col min="9" max="12" width="10.140625" bestFit="1" customWidth="1"/>
    <col min="13" max="13" width="11.140625" bestFit="1" customWidth="1"/>
  </cols>
  <sheetData>
    <row r="1" spans="1:13" ht="15.75" x14ac:dyDescent="0.25">
      <c r="A1" s="40" t="s">
        <v>69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x14ac:dyDescent="0.25">
      <c r="A3" s="2" t="s">
        <v>40</v>
      </c>
      <c r="B3" s="5"/>
      <c r="C3" s="5"/>
      <c r="D3" s="5"/>
      <c r="E3" s="5"/>
      <c r="F3" s="5"/>
      <c r="G3" s="5"/>
      <c r="H3" s="6" t="s">
        <v>0</v>
      </c>
      <c r="I3" s="6" t="s">
        <v>1</v>
      </c>
      <c r="J3" s="6" t="s">
        <v>2</v>
      </c>
      <c r="K3" s="6" t="s">
        <v>36</v>
      </c>
      <c r="L3" s="6" t="s">
        <v>37</v>
      </c>
      <c r="M3" s="6" t="s">
        <v>3</v>
      </c>
    </row>
    <row r="4" spans="1:13" ht="30" x14ac:dyDescent="0.25">
      <c r="A4" t="s">
        <v>4</v>
      </c>
      <c r="B4" s="7" t="s">
        <v>54</v>
      </c>
      <c r="C4" s="7" t="s">
        <v>5</v>
      </c>
      <c r="D4" s="8" t="s">
        <v>6</v>
      </c>
      <c r="E4" s="8" t="s">
        <v>7</v>
      </c>
      <c r="F4" s="8" t="s">
        <v>8</v>
      </c>
      <c r="G4" s="8"/>
      <c r="H4" s="7"/>
      <c r="I4" s="7"/>
      <c r="J4" s="7"/>
      <c r="K4" s="7"/>
      <c r="L4" s="7"/>
      <c r="M4" s="7"/>
    </row>
    <row r="5" spans="1:13" x14ac:dyDescent="0.25">
      <c r="A5" s="3" t="s">
        <v>232</v>
      </c>
      <c r="B5" s="4" t="s">
        <v>238</v>
      </c>
      <c r="C5" s="9">
        <v>227256</v>
      </c>
      <c r="D5" s="4">
        <v>12</v>
      </c>
      <c r="E5" s="10">
        <v>0.05</v>
      </c>
      <c r="F5" s="10"/>
      <c r="G5" s="10"/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f t="shared" ref="M5:M12" si="0">SUM(H5:L5)</f>
        <v>0</v>
      </c>
    </row>
    <row r="6" spans="1:13" x14ac:dyDescent="0.25">
      <c r="A6" s="3" t="s">
        <v>233</v>
      </c>
      <c r="B6" s="4" t="s">
        <v>237</v>
      </c>
      <c r="C6" s="9">
        <v>138349</v>
      </c>
      <c r="D6" s="4">
        <v>12</v>
      </c>
      <c r="E6" s="10">
        <v>0.05</v>
      </c>
      <c r="F6" s="10"/>
      <c r="G6" s="10"/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f t="shared" si="0"/>
        <v>0</v>
      </c>
    </row>
    <row r="7" spans="1:13" s="3" customFormat="1" x14ac:dyDescent="0.25">
      <c r="A7" s="3" t="s">
        <v>235</v>
      </c>
      <c r="B7" s="4" t="s">
        <v>239</v>
      </c>
      <c r="C7" s="9">
        <v>281112</v>
      </c>
      <c r="D7" s="4">
        <v>12</v>
      </c>
      <c r="E7" s="10">
        <v>0.05</v>
      </c>
      <c r="F7" s="4"/>
      <c r="G7" s="4"/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f t="shared" si="0"/>
        <v>0</v>
      </c>
    </row>
    <row r="8" spans="1:13" s="3" customFormat="1" x14ac:dyDescent="0.25">
      <c r="A8" s="3" t="s">
        <v>234</v>
      </c>
      <c r="B8" s="4" t="s">
        <v>236</v>
      </c>
      <c r="C8" s="9">
        <v>90255</v>
      </c>
      <c r="D8" s="4">
        <v>12</v>
      </c>
      <c r="E8" s="10">
        <v>0.1</v>
      </c>
      <c r="F8" s="4"/>
      <c r="G8" s="4"/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f t="shared" si="0"/>
        <v>0</v>
      </c>
    </row>
    <row r="9" spans="1:13" s="3" customFormat="1" x14ac:dyDescent="0.25">
      <c r="A9" s="3" t="s">
        <v>240</v>
      </c>
      <c r="B9" s="4" t="s">
        <v>244</v>
      </c>
      <c r="C9" s="9">
        <v>211219</v>
      </c>
      <c r="D9" s="4">
        <v>12</v>
      </c>
      <c r="E9" s="10">
        <v>0.1</v>
      </c>
      <c r="F9" s="4"/>
      <c r="G9" s="4"/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f t="shared" si="0"/>
        <v>0</v>
      </c>
    </row>
    <row r="10" spans="1:13" s="3" customFormat="1" x14ac:dyDescent="0.25">
      <c r="A10" s="3" t="s">
        <v>243</v>
      </c>
      <c r="B10" s="4" t="s">
        <v>242</v>
      </c>
      <c r="C10" s="9">
        <v>97609</v>
      </c>
      <c r="D10" s="4">
        <v>12</v>
      </c>
      <c r="E10" s="10">
        <v>0.1</v>
      </c>
      <c r="F10" s="4"/>
      <c r="G10" s="4"/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f t="shared" si="0"/>
        <v>0</v>
      </c>
    </row>
    <row r="11" spans="1:13" s="3" customFormat="1" x14ac:dyDescent="0.25">
      <c r="A11" s="3" t="s">
        <v>241</v>
      </c>
      <c r="B11" s="4" t="s">
        <v>242</v>
      </c>
      <c r="C11" s="9">
        <v>81943</v>
      </c>
      <c r="D11" s="4">
        <v>12</v>
      </c>
      <c r="E11" s="10">
        <v>0.1</v>
      </c>
      <c r="F11" s="4"/>
      <c r="G11" s="4"/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f t="shared" si="0"/>
        <v>0</v>
      </c>
    </row>
    <row r="12" spans="1:13" x14ac:dyDescent="0.25">
      <c r="A12" s="3" t="s">
        <v>198</v>
      </c>
      <c r="B12" s="4" t="s">
        <v>160</v>
      </c>
      <c r="C12" s="9">
        <v>185000</v>
      </c>
      <c r="D12" s="4">
        <v>12</v>
      </c>
      <c r="E12" s="10">
        <v>0.03</v>
      </c>
      <c r="F12" s="10"/>
      <c r="G12" s="10"/>
      <c r="H12" s="9">
        <f t="shared" ref="H12:H17" si="1">ROUND($C12*$E12,0)</f>
        <v>5550</v>
      </c>
      <c r="I12" s="9">
        <f t="shared" ref="I12:L13" si="2">ROUND(H12*1.03,0)</f>
        <v>5717</v>
      </c>
      <c r="J12" s="9">
        <f t="shared" si="2"/>
        <v>5889</v>
      </c>
      <c r="K12" s="9">
        <f t="shared" si="2"/>
        <v>6066</v>
      </c>
      <c r="L12" s="9">
        <f t="shared" si="2"/>
        <v>6248</v>
      </c>
      <c r="M12" s="9">
        <f t="shared" si="0"/>
        <v>29470</v>
      </c>
    </row>
    <row r="13" spans="1:13" x14ac:dyDescent="0.25">
      <c r="A13" s="3" t="s">
        <v>161</v>
      </c>
      <c r="B13" s="4" t="s">
        <v>103</v>
      </c>
      <c r="C13" s="9">
        <v>120000</v>
      </c>
      <c r="D13" s="4">
        <v>12</v>
      </c>
      <c r="E13" s="10">
        <v>0.25</v>
      </c>
      <c r="F13" s="10"/>
      <c r="G13" s="10"/>
      <c r="H13" s="9">
        <f t="shared" si="1"/>
        <v>30000</v>
      </c>
      <c r="I13" s="9">
        <f t="shared" si="2"/>
        <v>30900</v>
      </c>
      <c r="J13" s="9">
        <f t="shared" si="2"/>
        <v>31827</v>
      </c>
      <c r="K13" s="9">
        <f t="shared" si="2"/>
        <v>32782</v>
      </c>
      <c r="L13" s="9">
        <f t="shared" si="2"/>
        <v>33765</v>
      </c>
      <c r="M13" s="9">
        <f t="shared" ref="M13" si="3">SUM(H13:L13)</f>
        <v>159274</v>
      </c>
    </row>
    <row r="14" spans="1:13" x14ac:dyDescent="0.25">
      <c r="A14" s="3" t="s">
        <v>104</v>
      </c>
      <c r="B14" s="4" t="s">
        <v>116</v>
      </c>
      <c r="C14" s="9">
        <v>110000</v>
      </c>
      <c r="D14" s="4">
        <v>12</v>
      </c>
      <c r="E14" s="10">
        <v>1</v>
      </c>
      <c r="F14" s="10"/>
      <c r="G14" s="10"/>
      <c r="H14" s="9">
        <f t="shared" si="1"/>
        <v>110000</v>
      </c>
      <c r="I14" s="9">
        <f>ROUND(H14*1.03,0)</f>
        <v>113300</v>
      </c>
      <c r="J14" s="9">
        <f t="shared" ref="J14:L17" si="4">ROUND(I14*1.03,0)</f>
        <v>116699</v>
      </c>
      <c r="K14" s="9">
        <f t="shared" si="4"/>
        <v>120200</v>
      </c>
      <c r="L14" s="9">
        <f t="shared" si="4"/>
        <v>123806</v>
      </c>
      <c r="M14" s="9">
        <f>SUM(H14:L14)</f>
        <v>584005</v>
      </c>
    </row>
    <row r="15" spans="1:13" x14ac:dyDescent="0.25">
      <c r="A15" s="3" t="s">
        <v>105</v>
      </c>
      <c r="B15" s="4" t="s">
        <v>116</v>
      </c>
      <c r="C15" s="9">
        <v>85000</v>
      </c>
      <c r="D15" s="4">
        <v>12</v>
      </c>
      <c r="E15" s="10">
        <v>1</v>
      </c>
      <c r="F15" s="10"/>
      <c r="G15" s="10"/>
      <c r="H15" s="9">
        <f t="shared" si="1"/>
        <v>85000</v>
      </c>
      <c r="I15" s="9">
        <f>ROUND(H15*1.03,0)</f>
        <v>87550</v>
      </c>
      <c r="J15" s="9">
        <f t="shared" si="4"/>
        <v>90177</v>
      </c>
      <c r="K15" s="9">
        <f t="shared" si="4"/>
        <v>92882</v>
      </c>
      <c r="L15" s="9">
        <f t="shared" si="4"/>
        <v>95668</v>
      </c>
      <c r="M15" s="9">
        <f>SUM(H15:L15)</f>
        <v>451277</v>
      </c>
    </row>
    <row r="16" spans="1:13" s="3" customFormat="1" x14ac:dyDescent="0.25">
      <c r="A16" s="3" t="s">
        <v>207</v>
      </c>
      <c r="B16" s="4" t="s">
        <v>116</v>
      </c>
      <c r="C16" s="9">
        <v>125000</v>
      </c>
      <c r="D16" s="4">
        <v>12</v>
      </c>
      <c r="E16" s="10">
        <v>1</v>
      </c>
      <c r="F16" s="10" t="s">
        <v>162</v>
      </c>
      <c r="G16" s="10"/>
      <c r="H16" s="9">
        <f t="shared" si="1"/>
        <v>125000</v>
      </c>
      <c r="I16" s="9">
        <f t="shared" ref="I16:I17" si="5">ROUND(H16*1.03,0)</f>
        <v>128750</v>
      </c>
      <c r="J16" s="9">
        <f t="shared" si="4"/>
        <v>132613</v>
      </c>
      <c r="K16" s="9">
        <f t="shared" si="4"/>
        <v>136591</v>
      </c>
      <c r="L16" s="9">
        <f t="shared" si="4"/>
        <v>140689</v>
      </c>
      <c r="M16" s="9">
        <f t="shared" ref="M16:M17" si="6">SUM(H16:L16)</f>
        <v>663643</v>
      </c>
    </row>
    <row r="17" spans="1:15" s="3" customFormat="1" x14ac:dyDescent="0.25">
      <c r="A17" s="3" t="s">
        <v>106</v>
      </c>
      <c r="B17" s="4" t="s">
        <v>116</v>
      </c>
      <c r="C17" s="9">
        <v>80000</v>
      </c>
      <c r="D17" s="4">
        <v>0</v>
      </c>
      <c r="E17" s="10">
        <v>1</v>
      </c>
      <c r="F17" s="10"/>
      <c r="G17" s="10"/>
      <c r="H17" s="9">
        <f t="shared" si="1"/>
        <v>80000</v>
      </c>
      <c r="I17" s="9">
        <f t="shared" si="5"/>
        <v>82400</v>
      </c>
      <c r="J17" s="9">
        <f t="shared" si="4"/>
        <v>84872</v>
      </c>
      <c r="K17" s="9">
        <f t="shared" si="4"/>
        <v>87418</v>
      </c>
      <c r="L17" s="9">
        <f t="shared" si="4"/>
        <v>90041</v>
      </c>
      <c r="M17" s="9">
        <f t="shared" si="6"/>
        <v>424731</v>
      </c>
    </row>
    <row r="18" spans="1:15" x14ac:dyDescent="0.25">
      <c r="A18" s="3"/>
      <c r="B18" s="3"/>
      <c r="C18" s="9"/>
      <c r="D18" s="4"/>
      <c r="E18" s="10"/>
      <c r="F18" s="10"/>
      <c r="G18" s="10"/>
      <c r="H18" s="9"/>
      <c r="I18" s="9"/>
      <c r="J18" s="9"/>
      <c r="K18" s="9"/>
      <c r="L18" s="9"/>
      <c r="M18" s="9"/>
    </row>
    <row r="19" spans="1:15" x14ac:dyDescent="0.25">
      <c r="A19" s="18" t="s">
        <v>38</v>
      </c>
      <c r="B19" s="18"/>
      <c r="C19" s="18"/>
      <c r="D19" s="18"/>
      <c r="E19" s="18"/>
      <c r="F19" s="18"/>
      <c r="G19" s="18"/>
      <c r="H19" s="19">
        <f>SUM(H5:H18)</f>
        <v>435550</v>
      </c>
      <c r="I19" s="19">
        <f>SUM(I5:I18)</f>
        <v>448617</v>
      </c>
      <c r="J19" s="19">
        <f>SUM(J5:J17)</f>
        <v>462077</v>
      </c>
      <c r="K19" s="19">
        <f>SUM(K5:K17)</f>
        <v>475939</v>
      </c>
      <c r="L19" s="19">
        <f>SUM(L5:L17)</f>
        <v>490217</v>
      </c>
      <c r="M19" s="19">
        <f>SUM(H19:L19)</f>
        <v>2312400</v>
      </c>
    </row>
    <row r="20" spans="1:15" x14ac:dyDescent="0.25">
      <c r="A20" s="3"/>
      <c r="B20" s="3"/>
      <c r="C20" s="9"/>
      <c r="D20" s="4"/>
      <c r="E20" s="10"/>
      <c r="F20" s="10"/>
      <c r="G20" s="10"/>
      <c r="H20" s="9"/>
      <c r="I20" s="9"/>
      <c r="J20" s="9"/>
      <c r="K20" s="9"/>
      <c r="L20" s="9"/>
      <c r="M20" s="9"/>
    </row>
    <row r="21" spans="1:15" x14ac:dyDescent="0.25">
      <c r="A21" s="2" t="s">
        <v>39</v>
      </c>
      <c r="B21" s="5"/>
      <c r="C21" s="5"/>
      <c r="D21" s="5"/>
      <c r="E21" s="5"/>
      <c r="F21" s="5"/>
      <c r="G21" s="5"/>
      <c r="H21" s="6" t="s">
        <v>0</v>
      </c>
      <c r="I21" s="6" t="s">
        <v>1</v>
      </c>
      <c r="J21" s="6" t="s">
        <v>2</v>
      </c>
      <c r="K21" s="6" t="s">
        <v>36</v>
      </c>
      <c r="L21" s="6" t="s">
        <v>37</v>
      </c>
      <c r="M21" s="6" t="s">
        <v>3</v>
      </c>
    </row>
    <row r="22" spans="1:15" x14ac:dyDescent="0.25">
      <c r="A22" s="3" t="s">
        <v>41</v>
      </c>
      <c r="B22" s="4" t="s">
        <v>44</v>
      </c>
      <c r="C22" s="9" t="s">
        <v>5</v>
      </c>
      <c r="D22" s="4" t="s">
        <v>42</v>
      </c>
      <c r="E22" s="10" t="s">
        <v>7</v>
      </c>
      <c r="F22" s="10" t="s">
        <v>8</v>
      </c>
      <c r="G22" s="10"/>
      <c r="H22" s="9"/>
      <c r="I22" s="9"/>
      <c r="J22" s="9"/>
      <c r="K22" s="9"/>
      <c r="L22" s="9"/>
      <c r="M22" s="9"/>
    </row>
    <row r="23" spans="1:15" s="3" customFormat="1" x14ac:dyDescent="0.25">
      <c r="A23" s="3" t="s">
        <v>208</v>
      </c>
      <c r="B23" s="4" t="s">
        <v>146</v>
      </c>
      <c r="C23" s="9">
        <v>110000</v>
      </c>
      <c r="D23" s="4">
        <v>12</v>
      </c>
      <c r="E23" s="10">
        <v>0.1</v>
      </c>
      <c r="F23" s="10"/>
      <c r="G23" s="10"/>
      <c r="H23" s="9">
        <f>ROUND($C23*$E23,0)</f>
        <v>11000</v>
      </c>
      <c r="I23" s="9">
        <f t="shared" ref="I23:L24" si="7">ROUND(H23*1.03,0)</f>
        <v>11330</v>
      </c>
      <c r="J23" s="9">
        <f t="shared" si="7"/>
        <v>11670</v>
      </c>
      <c r="K23" s="9">
        <f t="shared" si="7"/>
        <v>12020</v>
      </c>
      <c r="L23" s="9">
        <f t="shared" si="7"/>
        <v>12381</v>
      </c>
      <c r="M23" s="9">
        <f>SUM(H23:L23)</f>
        <v>58401</v>
      </c>
    </row>
    <row r="24" spans="1:15" s="3" customFormat="1" x14ac:dyDescent="0.25">
      <c r="A24" s="3" t="s">
        <v>115</v>
      </c>
      <c r="B24" s="4" t="s">
        <v>147</v>
      </c>
      <c r="C24" s="9">
        <v>79432</v>
      </c>
      <c r="D24" s="4">
        <v>12</v>
      </c>
      <c r="E24" s="10">
        <v>0.1</v>
      </c>
      <c r="F24" s="10"/>
      <c r="G24" s="10"/>
      <c r="H24" s="9">
        <f>ROUND($C24*$E24,0)</f>
        <v>7943</v>
      </c>
      <c r="I24" s="9">
        <f t="shared" si="7"/>
        <v>8181</v>
      </c>
      <c r="J24" s="9">
        <f t="shared" si="7"/>
        <v>8426</v>
      </c>
      <c r="K24" s="9">
        <f t="shared" si="7"/>
        <v>8679</v>
      </c>
      <c r="L24" s="9">
        <f t="shared" si="7"/>
        <v>8939</v>
      </c>
      <c r="M24" s="9">
        <f>SUM(H24:L24)</f>
        <v>42168</v>
      </c>
    </row>
    <row r="25" spans="1:15" x14ac:dyDescent="0.25">
      <c r="A25" s="3"/>
      <c r="B25" s="4"/>
      <c r="C25" s="9"/>
      <c r="D25" s="4"/>
      <c r="E25" s="10"/>
      <c r="F25" s="10"/>
      <c r="G25" s="10"/>
      <c r="H25" s="9"/>
      <c r="I25" s="9"/>
      <c r="J25" s="9"/>
      <c r="K25" s="9"/>
      <c r="L25" s="9"/>
      <c r="M25" s="9"/>
    </row>
    <row r="26" spans="1:15" x14ac:dyDescent="0.25">
      <c r="A26" s="3" t="s">
        <v>55</v>
      </c>
      <c r="B26" s="4">
        <v>0</v>
      </c>
      <c r="C26" s="9">
        <v>0</v>
      </c>
      <c r="D26" s="4">
        <v>9</v>
      </c>
      <c r="E26" s="10">
        <v>0</v>
      </c>
      <c r="F26" s="10"/>
      <c r="G26" s="10"/>
      <c r="H26" s="9">
        <f>ROUND($B$27*$C26*$E26,0)</f>
        <v>0</v>
      </c>
      <c r="I26" s="9">
        <f>ROUND($B$27*$C26*$E26,0)</f>
        <v>0</v>
      </c>
      <c r="J26" s="9">
        <f>ROUND($B$27*$C26*$E26,0)</f>
        <v>0</v>
      </c>
      <c r="K26" s="9">
        <f>ROUND($B$27*$C26*$E26,0)</f>
        <v>0</v>
      </c>
      <c r="L26" s="9">
        <f>ROUND($B$27*$C26*$E26,0)</f>
        <v>0</v>
      </c>
      <c r="M26" s="9">
        <f>SUM(H26:L26)</f>
        <v>0</v>
      </c>
    </row>
    <row r="27" spans="1:15" x14ac:dyDescent="0.25">
      <c r="A27" s="3"/>
      <c r="B27" s="4"/>
      <c r="C27" s="9">
        <v>0</v>
      </c>
      <c r="D27" s="4">
        <v>3</v>
      </c>
      <c r="E27" s="10"/>
      <c r="F27" s="10">
        <v>0</v>
      </c>
      <c r="G27" s="10"/>
      <c r="H27" s="9">
        <f>ROUND($B$27*$C27*$F27,0)</f>
        <v>0</v>
      </c>
      <c r="I27" s="9">
        <f>ROUND($B$27*$C27*$F27,0)</f>
        <v>0</v>
      </c>
      <c r="J27" s="9">
        <f>ROUND($B$27*$C27*$F27,0)</f>
        <v>0</v>
      </c>
      <c r="K27" s="9">
        <f>ROUND($B$27*$C27*$F27,0)</f>
        <v>0</v>
      </c>
      <c r="L27" s="9">
        <f>ROUND($B$27*$C27*$F27,0)</f>
        <v>0</v>
      </c>
      <c r="M27" s="9">
        <f>SUM(H27:L27)</f>
        <v>0</v>
      </c>
    </row>
    <row r="28" spans="1:15" x14ac:dyDescent="0.25">
      <c r="A28" s="3"/>
      <c r="B28" s="4"/>
      <c r="C28" s="9"/>
      <c r="D28" s="4"/>
      <c r="E28" s="10"/>
      <c r="F28" s="10"/>
      <c r="G28" s="10"/>
      <c r="H28" s="9"/>
      <c r="I28" s="9"/>
      <c r="J28" s="9"/>
      <c r="K28" s="9"/>
      <c r="L28" s="9"/>
      <c r="M28" s="9"/>
    </row>
    <row r="29" spans="1:15" s="3" customFormat="1" x14ac:dyDescent="0.25">
      <c r="A29" s="3" t="s">
        <v>221</v>
      </c>
      <c r="B29" s="4">
        <v>4</v>
      </c>
      <c r="C29" s="9">
        <v>14040</v>
      </c>
      <c r="D29" s="4">
        <v>9</v>
      </c>
      <c r="E29" s="10">
        <v>1</v>
      </c>
      <c r="F29" s="10"/>
      <c r="G29" s="10"/>
      <c r="H29" s="9">
        <f>ROUND($C29*$E29*B29,0)</f>
        <v>56160</v>
      </c>
      <c r="I29" s="9">
        <f>ROUND(H29*1.03,0)</f>
        <v>57845</v>
      </c>
      <c r="J29" s="9">
        <f t="shared" ref="J29:J30" si="8">ROUND(I29*1.03,0)</f>
        <v>59580</v>
      </c>
      <c r="K29" s="9">
        <f>ROUND(J29*1.03,0)</f>
        <v>61367</v>
      </c>
      <c r="L29" s="9">
        <f t="shared" ref="L29:L30" si="9">ROUND(K29*1.03,0)</f>
        <v>63208</v>
      </c>
      <c r="M29" s="9">
        <v>18720</v>
      </c>
      <c r="O29" s="30">
        <f>MASTER!H53-('Project Management'!H30+'Project Management'!H29)</f>
        <v>-18720</v>
      </c>
    </row>
    <row r="30" spans="1:15" x14ac:dyDescent="0.25">
      <c r="A30" s="3"/>
      <c r="B30" s="4">
        <v>4</v>
      </c>
      <c r="C30" s="9">
        <v>4680</v>
      </c>
      <c r="D30" s="4">
        <v>3</v>
      </c>
      <c r="E30" s="10"/>
      <c r="F30" s="10">
        <v>1</v>
      </c>
      <c r="G30" s="10"/>
      <c r="H30" s="9">
        <f>ROUND($C30*$F30*B30,0)</f>
        <v>18720</v>
      </c>
      <c r="I30" s="9">
        <f>ROUND(H30*1.03,0)</f>
        <v>19282</v>
      </c>
      <c r="J30" s="9">
        <f t="shared" si="8"/>
        <v>19860</v>
      </c>
      <c r="K30" s="9">
        <f>ROUND(J30*1.03,0)</f>
        <v>20456</v>
      </c>
      <c r="L30" s="9">
        <f t="shared" si="9"/>
        <v>21070</v>
      </c>
      <c r="M30" s="9">
        <f>SUM(H30:L30)</f>
        <v>99388</v>
      </c>
    </row>
    <row r="31" spans="1:15" x14ac:dyDescent="0.25">
      <c r="A31" s="3"/>
      <c r="B31" s="4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5" x14ac:dyDescent="0.25">
      <c r="A32" s="18" t="s">
        <v>43</v>
      </c>
      <c r="B32" s="18"/>
      <c r="C32" s="18"/>
      <c r="D32" s="18"/>
      <c r="E32" s="18"/>
      <c r="F32" s="18"/>
      <c r="G32" s="18"/>
      <c r="H32" s="19">
        <f>SUM(H23:H30)</f>
        <v>93823</v>
      </c>
      <c r="I32" s="19">
        <f>SUM(I23:I30)</f>
        <v>96638</v>
      </c>
      <c r="J32" s="19">
        <f>SUM(J23:J30)</f>
        <v>99536</v>
      </c>
      <c r="K32" s="19">
        <f>SUM(K23:K30)</f>
        <v>102522</v>
      </c>
      <c r="L32" s="19">
        <f>SUM(L23:L30)</f>
        <v>105598</v>
      </c>
      <c r="M32" s="19">
        <f>SUM(H32:L32)</f>
        <v>498117</v>
      </c>
    </row>
    <row r="33" spans="1:13" x14ac:dyDescent="0.25">
      <c r="A33" s="3"/>
      <c r="B33" s="3"/>
      <c r="C33" s="3"/>
      <c r="D33" s="3"/>
      <c r="E33" s="3"/>
      <c r="F33" s="3"/>
      <c r="G33" s="3"/>
      <c r="H33" s="4"/>
      <c r="I33" s="4"/>
      <c r="J33" s="4"/>
      <c r="K33" s="4"/>
      <c r="L33" s="4"/>
      <c r="M33" s="4"/>
    </row>
    <row r="34" spans="1:13" x14ac:dyDescent="0.25">
      <c r="A34" s="2" t="s">
        <v>26</v>
      </c>
      <c r="B34" s="5"/>
      <c r="C34" s="5"/>
      <c r="D34" s="5"/>
      <c r="E34" s="5"/>
      <c r="F34" s="5"/>
      <c r="G34" s="5"/>
      <c r="H34" s="6" t="s">
        <v>0</v>
      </c>
      <c r="I34" s="6" t="s">
        <v>1</v>
      </c>
      <c r="J34" s="6" t="s">
        <v>2</v>
      </c>
      <c r="K34" s="6" t="s">
        <v>36</v>
      </c>
      <c r="L34" s="6" t="s">
        <v>37</v>
      </c>
      <c r="M34" s="6" t="s">
        <v>3</v>
      </c>
    </row>
    <row r="35" spans="1:13" x14ac:dyDescent="0.25">
      <c r="A35" s="3"/>
      <c r="B35" s="3"/>
      <c r="C35" s="3"/>
      <c r="D35" s="4"/>
      <c r="E35" s="4" t="s">
        <v>9</v>
      </c>
      <c r="F35" s="4"/>
      <c r="G35" s="4"/>
      <c r="H35" s="4"/>
      <c r="I35" s="4"/>
      <c r="J35" s="4"/>
      <c r="K35" s="4"/>
      <c r="L35" s="4"/>
      <c r="M35" s="4"/>
    </row>
    <row r="36" spans="1:13" x14ac:dyDescent="0.25">
      <c r="A36" s="3" t="s">
        <v>57</v>
      </c>
      <c r="B36" s="3"/>
      <c r="C36" s="3"/>
      <c r="D36" s="3"/>
      <c r="E36" s="10">
        <v>0.41020000000000001</v>
      </c>
      <c r="F36" s="10"/>
      <c r="G36" s="10"/>
      <c r="H36" s="9">
        <f>ROUND($E36*SUM(H12:H17,H23:H24),0)</f>
        <v>186433</v>
      </c>
      <c r="I36" s="9">
        <f>ROUND($E36*SUM(I12:I17,I23:I24),0)</f>
        <v>192026</v>
      </c>
      <c r="J36" s="9">
        <f>ROUND($E36*SUM(J12:J17,J23:J24),0)</f>
        <v>197787</v>
      </c>
      <c r="K36" s="9">
        <f>ROUND($E36*SUM(K12:K17,K23:K24),0)</f>
        <v>203721</v>
      </c>
      <c r="L36" s="9">
        <f>ROUND($E36*SUM(L12:L17,L23:L24),0)</f>
        <v>209832</v>
      </c>
      <c r="M36" s="9">
        <f>SUM(H36:L36)</f>
        <v>989799</v>
      </c>
    </row>
    <row r="37" spans="1:13" x14ac:dyDescent="0.25">
      <c r="A37" s="3"/>
      <c r="B37" s="3"/>
      <c r="C37" s="3"/>
      <c r="D37" s="9"/>
      <c r="E37" s="10"/>
      <c r="F37" s="10"/>
      <c r="G37" s="10"/>
      <c r="H37" s="9"/>
      <c r="I37" s="9"/>
      <c r="J37" s="9"/>
      <c r="K37" s="9"/>
      <c r="L37" s="9"/>
      <c r="M37" s="9"/>
    </row>
    <row r="38" spans="1:13" x14ac:dyDescent="0.25">
      <c r="A38" s="3" t="s">
        <v>59</v>
      </c>
      <c r="B38" s="3"/>
      <c r="C38" s="3"/>
      <c r="D38" s="9"/>
      <c r="E38" s="10">
        <v>6.1999999999999998E-3</v>
      </c>
      <c r="F38" s="10"/>
      <c r="G38" s="10"/>
      <c r="H38" s="9">
        <f>ROUND($E38*SUM(H26,H29),0)</f>
        <v>348</v>
      </c>
      <c r="I38" s="9">
        <f>ROUND($E38*SUM(I26,I29),0)</f>
        <v>359</v>
      </c>
      <c r="J38" s="9">
        <f>ROUND($E38*SUM(J26,J29),0)</f>
        <v>369</v>
      </c>
      <c r="K38" s="9">
        <f>ROUND($E38*SUM(K26,K29),0)</f>
        <v>380</v>
      </c>
      <c r="L38" s="9">
        <f>ROUND($E38*SUM(L26,L29),0)</f>
        <v>392</v>
      </c>
      <c r="M38" s="9">
        <f>SUM(H38:L38)</f>
        <v>1848</v>
      </c>
    </row>
    <row r="39" spans="1:13" x14ac:dyDescent="0.25">
      <c r="A39" s="3"/>
      <c r="B39" s="3"/>
      <c r="C39" s="3"/>
      <c r="D39" s="9"/>
      <c r="E39" s="10"/>
      <c r="F39" s="10"/>
      <c r="G39" s="10"/>
      <c r="H39" s="9"/>
      <c r="I39" s="9"/>
      <c r="J39" s="9"/>
      <c r="K39" s="9"/>
      <c r="L39" s="9"/>
      <c r="M39" s="9"/>
    </row>
    <row r="40" spans="1:13" x14ac:dyDescent="0.25">
      <c r="A40" s="3" t="s">
        <v>60</v>
      </c>
      <c r="B40" s="3"/>
      <c r="C40" s="3"/>
      <c r="D40" s="9"/>
      <c r="E40" s="10">
        <v>8.3299999999999999E-2</v>
      </c>
      <c r="F40" s="10"/>
      <c r="G40" s="10"/>
      <c r="H40" s="9">
        <f>ROUND($E$40*SUM(H27,H30),0)</f>
        <v>1559</v>
      </c>
      <c r="I40" s="9">
        <f>ROUND($E$40*SUM(I27,I30),0)</f>
        <v>1606</v>
      </c>
      <c r="J40" s="9">
        <f>ROUND($E$40*SUM(J27,J30),0)</f>
        <v>1654</v>
      </c>
      <c r="K40" s="9">
        <f>ROUND($E$40*SUM(K27,K30),0)</f>
        <v>1704</v>
      </c>
      <c r="L40" s="9">
        <f>ROUND($E$40*SUM(L27,L30),0)</f>
        <v>1755</v>
      </c>
      <c r="M40" s="9">
        <f>SUM(H40:L40)</f>
        <v>8278</v>
      </c>
    </row>
    <row r="41" spans="1:13" x14ac:dyDescent="0.25">
      <c r="A41" s="3"/>
      <c r="B41" s="3"/>
      <c r="C41" s="3"/>
      <c r="D41" s="3"/>
      <c r="E41" s="3"/>
      <c r="F41" s="3"/>
      <c r="G41" s="3"/>
      <c r="H41" s="4"/>
      <c r="I41" s="4"/>
      <c r="J41" s="4"/>
      <c r="K41" s="4"/>
      <c r="L41" s="4"/>
      <c r="M41" s="4"/>
    </row>
    <row r="42" spans="1:13" x14ac:dyDescent="0.25">
      <c r="A42" s="18" t="s">
        <v>10</v>
      </c>
      <c r="B42" s="18"/>
      <c r="C42" s="18"/>
      <c r="D42" s="18"/>
      <c r="E42" s="18"/>
      <c r="F42" s="18"/>
      <c r="G42" s="18"/>
      <c r="H42" s="19">
        <f>SUM(H36:H40)</f>
        <v>188340</v>
      </c>
      <c r="I42" s="19">
        <f>SUM(I36:I40)</f>
        <v>193991</v>
      </c>
      <c r="J42" s="19">
        <f>SUM(J36:J40)</f>
        <v>199810</v>
      </c>
      <c r="K42" s="19">
        <f>SUM(K36:K40)</f>
        <v>205805</v>
      </c>
      <c r="L42" s="19">
        <f>SUM(L36:L40)</f>
        <v>211979</v>
      </c>
      <c r="M42" s="19">
        <f>SUM(H42:L42)</f>
        <v>999925</v>
      </c>
    </row>
    <row r="43" spans="1:13" x14ac:dyDescent="0.25">
      <c r="A43" s="3"/>
      <c r="B43" s="3"/>
      <c r="C43" s="3"/>
      <c r="D43" s="3"/>
      <c r="E43" s="3"/>
      <c r="F43" s="3"/>
      <c r="G43" s="3"/>
      <c r="H43" s="4"/>
      <c r="I43" s="4"/>
      <c r="J43" s="4"/>
      <c r="K43" s="4"/>
      <c r="L43" s="4"/>
      <c r="M43" s="4"/>
    </row>
    <row r="44" spans="1:13" x14ac:dyDescent="0.25">
      <c r="A44" s="2" t="s">
        <v>28</v>
      </c>
      <c r="B44" s="5"/>
      <c r="C44" s="5"/>
      <c r="D44" s="5"/>
      <c r="E44" s="5"/>
      <c r="F44" s="5"/>
      <c r="G44" s="5"/>
      <c r="H44" s="6" t="s">
        <v>0</v>
      </c>
      <c r="I44" s="6" t="s">
        <v>1</v>
      </c>
      <c r="J44" s="6" t="s">
        <v>2</v>
      </c>
      <c r="K44" s="6" t="s">
        <v>36</v>
      </c>
      <c r="L44" s="6" t="s">
        <v>37</v>
      </c>
      <c r="M44" s="6" t="s">
        <v>3</v>
      </c>
    </row>
    <row r="45" spans="1:13" x14ac:dyDescent="0.25">
      <c r="A45" s="3"/>
      <c r="B45" s="3"/>
      <c r="C45" s="3"/>
      <c r="D45" s="3"/>
      <c r="E45" s="3"/>
      <c r="F45" s="3"/>
      <c r="G45" s="3"/>
      <c r="H45" s="27"/>
      <c r="I45" s="4"/>
      <c r="J45" s="4"/>
      <c r="K45" s="4"/>
      <c r="L45" s="4"/>
      <c r="M45" s="27"/>
    </row>
    <row r="46" spans="1:13" x14ac:dyDescent="0.25">
      <c r="A46" s="3"/>
      <c r="B46" s="3"/>
      <c r="C46" s="3"/>
      <c r="D46" s="3"/>
      <c r="E46" s="3"/>
      <c r="F46" s="3"/>
      <c r="G46" s="3"/>
      <c r="H46" s="27"/>
      <c r="I46" s="4"/>
      <c r="J46" s="4"/>
      <c r="K46" s="4"/>
      <c r="L46" s="4"/>
      <c r="M46" s="4"/>
    </row>
    <row r="47" spans="1:13" x14ac:dyDescent="0.25">
      <c r="A47" s="18" t="s">
        <v>19</v>
      </c>
      <c r="B47" s="18"/>
      <c r="C47" s="18"/>
      <c r="D47" s="18"/>
      <c r="E47" s="18"/>
      <c r="F47" s="18"/>
      <c r="G47" s="18"/>
      <c r="H47" s="19">
        <f>SUM(H45:H46)</f>
        <v>0</v>
      </c>
      <c r="I47" s="19">
        <f>SUM(I46:I46)</f>
        <v>0</v>
      </c>
      <c r="J47" s="19">
        <f>SUM(J46:J46)</f>
        <v>0</v>
      </c>
      <c r="K47" s="19">
        <f>SUM(K46:K46)</f>
        <v>0</v>
      </c>
      <c r="L47" s="19">
        <f>SUM(L46:L46)</f>
        <v>0</v>
      </c>
      <c r="M47" s="19">
        <f>SUM(H47:L47)</f>
        <v>0</v>
      </c>
    </row>
    <row r="48" spans="1:13" x14ac:dyDescent="0.25">
      <c r="A48" s="3"/>
      <c r="B48" s="3"/>
      <c r="C48" s="3"/>
      <c r="D48" s="3"/>
      <c r="E48" s="3"/>
      <c r="F48" s="3"/>
      <c r="G48" s="3"/>
      <c r="H48" s="4"/>
      <c r="I48" s="4"/>
      <c r="J48" s="4"/>
      <c r="K48" s="4"/>
      <c r="L48" s="4"/>
      <c r="M48" s="4"/>
    </row>
    <row r="49" spans="1:13" x14ac:dyDescent="0.25">
      <c r="A49" s="2" t="s">
        <v>27</v>
      </c>
      <c r="B49" s="5"/>
      <c r="C49" s="5"/>
      <c r="D49" s="5"/>
      <c r="E49" s="5"/>
      <c r="F49" s="5"/>
      <c r="G49" s="5"/>
      <c r="H49" s="6" t="s">
        <v>0</v>
      </c>
      <c r="I49" s="6" t="s">
        <v>1</v>
      </c>
      <c r="J49" s="6" t="s">
        <v>2</v>
      </c>
      <c r="K49" s="6" t="s">
        <v>36</v>
      </c>
      <c r="L49" s="6" t="s">
        <v>37</v>
      </c>
      <c r="M49" s="6" t="s">
        <v>3</v>
      </c>
    </row>
    <row r="50" spans="1:13" x14ac:dyDescent="0.25">
      <c r="A50" s="3" t="s">
        <v>135</v>
      </c>
      <c r="B50" s="4" t="s">
        <v>11</v>
      </c>
      <c r="C50" s="4" t="s">
        <v>12</v>
      </c>
      <c r="D50" s="4" t="s">
        <v>13</v>
      </c>
      <c r="E50" s="4" t="s">
        <v>14</v>
      </c>
      <c r="F50" s="11"/>
      <c r="G50" s="11"/>
      <c r="H50" s="9"/>
      <c r="I50" s="9"/>
      <c r="J50" s="9"/>
      <c r="K50" s="9"/>
      <c r="L50" s="9"/>
      <c r="M50" s="9"/>
    </row>
    <row r="51" spans="1:13" x14ac:dyDescent="0.25">
      <c r="A51" s="11" t="s">
        <v>16</v>
      </c>
      <c r="B51" s="9">
        <v>200</v>
      </c>
      <c r="C51" s="4">
        <v>3</v>
      </c>
      <c r="D51" s="4">
        <v>3</v>
      </c>
      <c r="E51" s="4">
        <v>12</v>
      </c>
      <c r="F51" s="11"/>
      <c r="G51" s="11"/>
      <c r="H51" s="9">
        <f>ROUND($B51*$C51*$D51*$E51,0)</f>
        <v>21600</v>
      </c>
      <c r="I51" s="9">
        <f t="shared" ref="H51:L52" si="10">ROUND($B51*$C51*$D51*$E51,0)</f>
        <v>21600</v>
      </c>
      <c r="J51" s="9">
        <f t="shared" si="10"/>
        <v>21600</v>
      </c>
      <c r="K51" s="9">
        <f t="shared" si="10"/>
        <v>21600</v>
      </c>
      <c r="L51" s="9">
        <f t="shared" si="10"/>
        <v>21600</v>
      </c>
      <c r="M51" s="9">
        <f t="shared" ref="M51:M52" si="11">SUM(H51:L51)</f>
        <v>108000</v>
      </c>
    </row>
    <row r="52" spans="1:13" x14ac:dyDescent="0.25">
      <c r="A52" s="11" t="s">
        <v>17</v>
      </c>
      <c r="B52" s="9">
        <v>59</v>
      </c>
      <c r="C52" s="4">
        <v>3</v>
      </c>
      <c r="D52" s="4">
        <v>3</v>
      </c>
      <c r="E52" s="4">
        <v>12</v>
      </c>
      <c r="F52" s="11"/>
      <c r="G52" s="11"/>
      <c r="H52" s="9">
        <f t="shared" si="10"/>
        <v>6372</v>
      </c>
      <c r="I52" s="9">
        <f t="shared" si="10"/>
        <v>6372</v>
      </c>
      <c r="J52" s="9">
        <f t="shared" si="10"/>
        <v>6372</v>
      </c>
      <c r="K52" s="9">
        <f t="shared" si="10"/>
        <v>6372</v>
      </c>
      <c r="L52" s="9">
        <f t="shared" si="10"/>
        <v>6372</v>
      </c>
      <c r="M52" s="9">
        <f t="shared" si="11"/>
        <v>31860</v>
      </c>
    </row>
    <row r="53" spans="1:13" x14ac:dyDescent="0.25">
      <c r="A53" s="11"/>
      <c r="B53" s="9"/>
      <c r="C53" s="4"/>
      <c r="D53" s="4"/>
      <c r="E53" s="4"/>
      <c r="F53" s="11"/>
      <c r="G53" s="11"/>
      <c r="H53" s="9"/>
      <c r="I53" s="9"/>
      <c r="J53" s="9"/>
      <c r="K53" s="9"/>
      <c r="L53" s="9"/>
      <c r="M53" s="9"/>
    </row>
    <row r="54" spans="1:13" x14ac:dyDescent="0.25">
      <c r="A54" s="11"/>
      <c r="B54" s="21"/>
      <c r="C54" s="4"/>
      <c r="D54" s="4"/>
      <c r="E54" s="4"/>
      <c r="F54" s="11"/>
      <c r="G54" s="11"/>
      <c r="H54" s="9"/>
      <c r="I54" s="9"/>
      <c r="J54" s="9"/>
      <c r="K54" s="9"/>
      <c r="L54" s="9"/>
      <c r="M54" s="9"/>
    </row>
    <row r="55" spans="1:13" x14ac:dyDescent="0.25">
      <c r="A55" s="3"/>
      <c r="B55" s="3"/>
      <c r="C55" s="3"/>
      <c r="D55" s="3"/>
      <c r="E55" s="3"/>
      <c r="F55" s="11"/>
      <c r="G55" s="11"/>
      <c r="H55" s="4"/>
      <c r="I55" s="4"/>
      <c r="J55" s="4"/>
      <c r="K55" s="4"/>
      <c r="L55" s="4"/>
      <c r="M55" s="4"/>
    </row>
    <row r="56" spans="1:13" x14ac:dyDescent="0.25">
      <c r="A56" s="18" t="s">
        <v>18</v>
      </c>
      <c r="B56" s="18"/>
      <c r="C56" s="18"/>
      <c r="D56" s="18"/>
      <c r="E56" s="18"/>
      <c r="F56" s="18"/>
      <c r="G56" s="18"/>
      <c r="H56" s="19">
        <f>SUM(H50:H54)</f>
        <v>27972</v>
      </c>
      <c r="I56" s="19">
        <f>SUM(I50:I54)</f>
        <v>27972</v>
      </c>
      <c r="J56" s="19">
        <f>SUM(J50:J54)</f>
        <v>27972</v>
      </c>
      <c r="K56" s="19">
        <f>SUM(K50:K54)</f>
        <v>27972</v>
      </c>
      <c r="L56" s="19">
        <f>SUM(L50:L54)</f>
        <v>27972</v>
      </c>
      <c r="M56" s="19">
        <f>SUM(H56:L56)</f>
        <v>139860</v>
      </c>
    </row>
    <row r="57" spans="1:13" x14ac:dyDescent="0.25">
      <c r="A57" s="3"/>
      <c r="B57" s="3"/>
      <c r="C57" s="3"/>
      <c r="D57" s="3"/>
      <c r="E57" s="3"/>
      <c r="F57" s="3"/>
      <c r="G57" s="3"/>
      <c r="H57" s="4"/>
      <c r="I57" s="4"/>
      <c r="J57" s="4"/>
      <c r="K57" s="4"/>
      <c r="L57" s="4"/>
      <c r="M57" s="4"/>
    </row>
    <row r="58" spans="1:13" x14ac:dyDescent="0.25">
      <c r="A58" s="2" t="s">
        <v>29</v>
      </c>
      <c r="B58" s="5"/>
      <c r="C58" s="5"/>
      <c r="D58" s="5"/>
      <c r="E58" s="5"/>
      <c r="F58" s="5"/>
      <c r="G58" s="5"/>
      <c r="H58" s="6" t="s">
        <v>0</v>
      </c>
      <c r="I58" s="6" t="s">
        <v>1</v>
      </c>
      <c r="J58" s="6" t="s">
        <v>2</v>
      </c>
      <c r="K58" s="6" t="s">
        <v>36</v>
      </c>
      <c r="L58" s="6" t="s">
        <v>37</v>
      </c>
      <c r="M58" s="6" t="s">
        <v>3</v>
      </c>
    </row>
    <row r="59" spans="1:13" x14ac:dyDescent="0.25">
      <c r="A59" s="3"/>
      <c r="B59" s="3"/>
      <c r="C59" s="3"/>
      <c r="D59" s="3"/>
      <c r="E59" s="3"/>
      <c r="F59" s="3"/>
      <c r="G59" s="3"/>
      <c r="H59" s="4"/>
      <c r="I59" s="4"/>
      <c r="J59" s="4"/>
      <c r="K59" s="4"/>
      <c r="L59" s="4"/>
      <c r="M59" s="4"/>
    </row>
    <row r="60" spans="1:13" x14ac:dyDescent="0.25">
      <c r="A60" s="18" t="s">
        <v>30</v>
      </c>
      <c r="B60" s="18"/>
      <c r="C60" s="18"/>
      <c r="D60" s="18"/>
      <c r="E60" s="18"/>
      <c r="F60" s="18"/>
      <c r="G60" s="18"/>
      <c r="H60" s="19">
        <f>SUM(H59:H59)</f>
        <v>0</v>
      </c>
      <c r="I60" s="19">
        <f>SUM(I59:I59)</f>
        <v>0</v>
      </c>
      <c r="J60" s="19">
        <f>SUM(J59:J59)</f>
        <v>0</v>
      </c>
      <c r="K60" s="19">
        <f>SUM(K59:K59)</f>
        <v>0</v>
      </c>
      <c r="L60" s="19">
        <f>SUM(L59:L59)</f>
        <v>0</v>
      </c>
      <c r="M60" s="19">
        <f>SUM(H60:L60)</f>
        <v>0</v>
      </c>
    </row>
    <row r="61" spans="1:13" x14ac:dyDescent="0.25">
      <c r="A61" s="3"/>
      <c r="B61" s="3"/>
      <c r="C61" s="3"/>
      <c r="D61" s="3"/>
      <c r="E61" s="3"/>
      <c r="F61" s="3"/>
      <c r="G61" s="3"/>
      <c r="H61" s="4"/>
      <c r="I61" s="4"/>
      <c r="J61" s="4"/>
      <c r="K61" s="4"/>
      <c r="L61" s="4"/>
      <c r="M61" s="4"/>
    </row>
    <row r="62" spans="1:13" x14ac:dyDescent="0.25">
      <c r="A62" s="2" t="s">
        <v>32</v>
      </c>
      <c r="B62" s="5"/>
      <c r="C62" s="5"/>
      <c r="D62" s="5"/>
      <c r="E62" s="5"/>
      <c r="F62" s="5"/>
      <c r="G62" s="5"/>
      <c r="H62" s="6" t="s">
        <v>0</v>
      </c>
      <c r="I62" s="6" t="s">
        <v>1</v>
      </c>
      <c r="J62" s="6" t="s">
        <v>2</v>
      </c>
      <c r="K62" s="6" t="s">
        <v>36</v>
      </c>
      <c r="L62" s="6" t="s">
        <v>37</v>
      </c>
      <c r="M62" s="6" t="s">
        <v>3</v>
      </c>
    </row>
    <row r="63" spans="1:13" x14ac:dyDescent="0.25">
      <c r="A63" s="3" t="s">
        <v>176</v>
      </c>
      <c r="B63" s="9"/>
      <c r="C63" s="9"/>
      <c r="D63" s="9"/>
      <c r="E63" s="9"/>
      <c r="F63" s="3"/>
      <c r="G63" s="3"/>
      <c r="H63" s="9">
        <v>20000</v>
      </c>
      <c r="I63" s="9">
        <v>0</v>
      </c>
      <c r="J63" s="9">
        <v>0</v>
      </c>
      <c r="K63" s="9">
        <v>0</v>
      </c>
      <c r="L63" s="9">
        <v>0</v>
      </c>
      <c r="M63" s="9">
        <f>SUM(H63:L63)</f>
        <v>20000</v>
      </c>
    </row>
    <row r="64" spans="1:13" x14ac:dyDescent="0.25">
      <c r="A64" s="3" t="s">
        <v>210</v>
      </c>
      <c r="B64" s="9"/>
      <c r="C64" s="9"/>
      <c r="D64" s="9"/>
      <c r="E64" s="9"/>
      <c r="F64" s="3"/>
      <c r="G64" s="3"/>
      <c r="H64" s="9">
        <v>200000</v>
      </c>
      <c r="I64" s="9">
        <v>200000</v>
      </c>
      <c r="J64" s="9">
        <v>100000</v>
      </c>
      <c r="K64" s="9">
        <v>100000</v>
      </c>
      <c r="L64" s="9">
        <v>100000</v>
      </c>
      <c r="M64" s="9">
        <f>SUM(H64:L64)</f>
        <v>700000</v>
      </c>
    </row>
    <row r="65" spans="1:13" x14ac:dyDescent="0.25">
      <c r="A65" s="3"/>
      <c r="B65" s="9"/>
      <c r="C65" s="9"/>
      <c r="D65" s="9"/>
      <c r="E65" s="9"/>
      <c r="F65" s="3"/>
      <c r="G65" s="3"/>
      <c r="H65" s="9"/>
      <c r="I65" s="9"/>
      <c r="J65" s="9"/>
      <c r="K65" s="9"/>
      <c r="L65" s="9"/>
      <c r="M65" s="9"/>
    </row>
    <row r="66" spans="1:13" x14ac:dyDescent="0.25">
      <c r="A66" s="18" t="s">
        <v>33</v>
      </c>
      <c r="B66" s="18"/>
      <c r="C66" s="18"/>
      <c r="D66" s="18"/>
      <c r="E66" s="18"/>
      <c r="F66" s="18"/>
      <c r="G66" s="18"/>
      <c r="H66" s="19">
        <f>SUM(H63:H65)</f>
        <v>220000</v>
      </c>
      <c r="I66" s="19">
        <f t="shared" ref="I66:L66" si="12">SUM(I63:I65)</f>
        <v>200000</v>
      </c>
      <c r="J66" s="19">
        <f t="shared" si="12"/>
        <v>100000</v>
      </c>
      <c r="K66" s="19">
        <f t="shared" si="12"/>
        <v>100000</v>
      </c>
      <c r="L66" s="19">
        <f t="shared" si="12"/>
        <v>100000</v>
      </c>
      <c r="M66" s="19">
        <f>SUM(H66:L66)</f>
        <v>720000</v>
      </c>
    </row>
    <row r="67" spans="1:13" x14ac:dyDescent="0.25">
      <c r="A67" s="3"/>
      <c r="B67" s="3"/>
      <c r="C67" s="3"/>
      <c r="D67" s="3"/>
      <c r="E67" s="3"/>
      <c r="F67" s="3"/>
      <c r="G67" s="3"/>
      <c r="H67" s="4"/>
      <c r="I67" s="4"/>
      <c r="J67" s="4"/>
      <c r="K67" s="4"/>
      <c r="L67" s="4"/>
      <c r="M67" s="4"/>
    </row>
    <row r="68" spans="1:13" x14ac:dyDescent="0.25">
      <c r="A68" s="2" t="s">
        <v>50</v>
      </c>
      <c r="B68" s="5"/>
      <c r="C68" s="5"/>
      <c r="D68" s="5"/>
      <c r="E68" s="5"/>
      <c r="F68" s="5"/>
      <c r="G68" s="5"/>
      <c r="H68" s="6" t="s">
        <v>0</v>
      </c>
      <c r="I68" s="6" t="s">
        <v>1</v>
      </c>
      <c r="J68" s="6" t="s">
        <v>2</v>
      </c>
      <c r="K68" s="6" t="s">
        <v>36</v>
      </c>
      <c r="L68" s="6" t="s">
        <v>37</v>
      </c>
      <c r="M68" s="6" t="s">
        <v>3</v>
      </c>
    </row>
    <row r="69" spans="1:13" x14ac:dyDescent="0.25">
      <c r="A69" s="3"/>
      <c r="B69" s="9"/>
      <c r="C69" s="9"/>
      <c r="D69" s="9"/>
      <c r="E69" s="9"/>
      <c r="F69" s="3"/>
      <c r="G69" s="3"/>
      <c r="H69" s="9"/>
      <c r="I69" s="9"/>
      <c r="J69" s="9"/>
      <c r="K69" s="9"/>
      <c r="L69" s="9"/>
      <c r="M69" s="9"/>
    </row>
    <row r="70" spans="1:13" x14ac:dyDescent="0.25">
      <c r="A70" s="18" t="s">
        <v>53</v>
      </c>
      <c r="B70" s="18"/>
      <c r="C70" s="18"/>
      <c r="D70" s="18"/>
      <c r="E70" s="18"/>
      <c r="F70" s="18"/>
      <c r="G70" s="18"/>
      <c r="H70" s="19">
        <f>SUM(H69:H69)</f>
        <v>0</v>
      </c>
      <c r="I70" s="19">
        <f>SUM(I69:I69)</f>
        <v>0</v>
      </c>
      <c r="J70" s="19">
        <f>SUM(J69:J69)</f>
        <v>0</v>
      </c>
      <c r="K70" s="19">
        <f>SUM(K69:K69)</f>
        <v>0</v>
      </c>
      <c r="L70" s="19">
        <f>SUM(L69:L69)</f>
        <v>0</v>
      </c>
      <c r="M70" s="19">
        <f>SUM(H70:L70)</f>
        <v>0</v>
      </c>
    </row>
    <row r="71" spans="1:13" x14ac:dyDescent="0.25">
      <c r="A71" s="3"/>
      <c r="B71" s="9"/>
      <c r="C71" s="9"/>
      <c r="D71" s="9"/>
      <c r="E71" s="9"/>
      <c r="F71" s="3"/>
      <c r="G71" s="3"/>
      <c r="H71" s="9"/>
      <c r="I71" s="9"/>
      <c r="J71" s="9"/>
      <c r="K71" s="9"/>
      <c r="L71" s="9"/>
      <c r="M71" s="9"/>
    </row>
    <row r="72" spans="1:13" x14ac:dyDescent="0.25">
      <c r="A72" s="2" t="s">
        <v>31</v>
      </c>
      <c r="B72" s="5"/>
      <c r="C72" s="5"/>
      <c r="D72" s="5"/>
      <c r="E72" s="5"/>
      <c r="F72" s="5"/>
      <c r="G72" s="5"/>
      <c r="H72" s="6" t="s">
        <v>0</v>
      </c>
      <c r="I72" s="6" t="s">
        <v>1</v>
      </c>
      <c r="J72" s="6" t="s">
        <v>2</v>
      </c>
      <c r="K72" s="6" t="s">
        <v>36</v>
      </c>
      <c r="L72" s="6" t="s">
        <v>37</v>
      </c>
      <c r="M72" s="6" t="s">
        <v>3</v>
      </c>
    </row>
    <row r="73" spans="1:13" x14ac:dyDescent="0.25">
      <c r="A73" s="1"/>
      <c r="B73" s="4" t="s">
        <v>48</v>
      </c>
      <c r="C73" s="4" t="s">
        <v>61</v>
      </c>
      <c r="D73" s="4" t="s">
        <v>63</v>
      </c>
      <c r="E73" s="4" t="s">
        <v>64</v>
      </c>
      <c r="F73" s="4" t="s">
        <v>65</v>
      </c>
      <c r="G73" s="4"/>
      <c r="H73" s="4"/>
      <c r="I73" s="4"/>
      <c r="J73" s="4"/>
      <c r="K73" s="4"/>
      <c r="L73" s="4"/>
      <c r="M73" s="4"/>
    </row>
    <row r="74" spans="1:13" x14ac:dyDescent="0.25">
      <c r="A74" s="3" t="s">
        <v>25</v>
      </c>
      <c r="B74" s="9">
        <v>1133</v>
      </c>
      <c r="C74" s="9">
        <f t="shared" ref="C74:F75" si="13">ROUND(B74*1.05,0)</f>
        <v>1190</v>
      </c>
      <c r="D74" s="9">
        <f t="shared" si="13"/>
        <v>1250</v>
      </c>
      <c r="E74" s="9">
        <f t="shared" si="13"/>
        <v>1313</v>
      </c>
      <c r="F74" s="9">
        <f t="shared" si="13"/>
        <v>1379</v>
      </c>
      <c r="G74" s="3"/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f>SUM(H74:L74)</f>
        <v>0</v>
      </c>
    </row>
    <row r="75" spans="1:13" x14ac:dyDescent="0.25">
      <c r="A75" s="3" t="s">
        <v>24</v>
      </c>
      <c r="B75" s="9">
        <v>148</v>
      </c>
      <c r="C75" s="9">
        <f t="shared" si="13"/>
        <v>155</v>
      </c>
      <c r="D75" s="9">
        <f t="shared" si="13"/>
        <v>163</v>
      </c>
      <c r="E75" s="9">
        <f t="shared" si="13"/>
        <v>171</v>
      </c>
      <c r="F75" s="9">
        <f t="shared" si="13"/>
        <v>180</v>
      </c>
      <c r="G75" s="4"/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f>SUM(H75:L75)</f>
        <v>0</v>
      </c>
    </row>
    <row r="76" spans="1:13" x14ac:dyDescent="0.25">
      <c r="A76" s="3"/>
      <c r="B76" s="9"/>
      <c r="C76" s="9"/>
      <c r="D76" s="9"/>
      <c r="E76" s="9"/>
      <c r="F76" s="4"/>
      <c r="G76" s="4"/>
      <c r="H76" s="9"/>
      <c r="I76" s="9"/>
      <c r="J76" s="9"/>
      <c r="K76" s="9"/>
      <c r="L76" s="9"/>
      <c r="M76" s="9"/>
    </row>
    <row r="77" spans="1:13" x14ac:dyDescent="0.25">
      <c r="A77" s="3"/>
      <c r="B77" s="9"/>
      <c r="C77" s="9"/>
      <c r="D77" s="9"/>
      <c r="E77" s="9"/>
      <c r="F77" s="4"/>
      <c r="G77" s="4"/>
      <c r="H77" s="9"/>
      <c r="I77" s="9"/>
      <c r="J77" s="9"/>
      <c r="K77" s="9"/>
      <c r="L77" s="9"/>
      <c r="M77" s="9"/>
    </row>
    <row r="78" spans="1:13" x14ac:dyDescent="0.25">
      <c r="A78" s="18" t="s">
        <v>20</v>
      </c>
      <c r="B78" s="18"/>
      <c r="C78" s="18"/>
      <c r="D78" s="18"/>
      <c r="E78" s="18"/>
      <c r="F78" s="18"/>
      <c r="G78" s="18"/>
      <c r="H78" s="19">
        <f>SUM(H74:H77)</f>
        <v>0</v>
      </c>
      <c r="I78" s="19">
        <f>SUM(I74:I77)</f>
        <v>0</v>
      </c>
      <c r="J78" s="19">
        <f>SUM(J74:J77)</f>
        <v>0</v>
      </c>
      <c r="K78" s="19">
        <f>SUM(K74:K77)</f>
        <v>0</v>
      </c>
      <c r="L78" s="19">
        <f>SUM(L74:L77)</f>
        <v>0</v>
      </c>
      <c r="M78" s="19">
        <f>SUM(H78:L78)</f>
        <v>0</v>
      </c>
    </row>
    <row r="79" spans="1:13" x14ac:dyDescent="0.25">
      <c r="A79" s="3"/>
      <c r="B79" s="3"/>
      <c r="C79" s="3"/>
      <c r="D79" s="3"/>
      <c r="E79" s="3"/>
      <c r="F79" s="3"/>
      <c r="G79" s="3"/>
      <c r="H79" s="4"/>
      <c r="I79" s="4"/>
      <c r="J79" s="4"/>
      <c r="K79" s="4"/>
      <c r="L79" s="4"/>
      <c r="M79" s="4"/>
    </row>
    <row r="80" spans="1:13" x14ac:dyDescent="0.25">
      <c r="A80" s="5" t="s">
        <v>21</v>
      </c>
      <c r="B80" s="5"/>
      <c r="C80" s="5"/>
      <c r="D80" s="5"/>
      <c r="E80" s="5"/>
      <c r="F80" s="5"/>
      <c r="G80" s="5"/>
      <c r="H80" s="12">
        <f>SUM(H19,H32,H42,H47,H56,H60,H66,H70,H78)</f>
        <v>965685</v>
      </c>
      <c r="I80" s="12">
        <f>SUM(I19,I32,I42,I47,I56,I60,I66,I70,I78)</f>
        <v>967218</v>
      </c>
      <c r="J80" s="12">
        <f>SUM(J19,J32,J42,J47,J56,J60,J66,J70,J78)</f>
        <v>889395</v>
      </c>
      <c r="K80" s="12">
        <f>SUM(K19,K32,K42,K47,K56,K60,K66,K70,K78)</f>
        <v>912238</v>
      </c>
      <c r="L80" s="12">
        <f>SUM(L19,L32,L42,L47,L56,L60,L66,L70,L78)</f>
        <v>935766</v>
      </c>
      <c r="M80" s="12">
        <f>SUM(H80:L80)</f>
        <v>4670302</v>
      </c>
    </row>
  </sheetData>
  <mergeCells count="1">
    <mergeCell ref="A1:M1"/>
  </mergeCells>
  <conditionalFormatting sqref="B23">
    <cfRule type="duplicateValues" dxfId="3" priority="9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2489D-5963-48E7-8F75-B4029433D34B}">
  <dimension ref="A1:O80"/>
  <sheetViews>
    <sheetView topLeftCell="A50" workbookViewId="0">
      <selection activeCell="F84" sqref="F84"/>
    </sheetView>
  </sheetViews>
  <sheetFormatPr defaultRowHeight="15" x14ac:dyDescent="0.25"/>
  <cols>
    <col min="1" max="1" width="80.140625" bestFit="1" customWidth="1"/>
    <col min="2" max="2" width="12.5703125" bestFit="1" customWidth="1"/>
    <col min="8" max="12" width="10.140625" bestFit="1" customWidth="1"/>
    <col min="13" max="13" width="11.140625" bestFit="1" customWidth="1"/>
  </cols>
  <sheetData>
    <row r="1" spans="1:13" ht="15.75" x14ac:dyDescent="0.25">
      <c r="A1" s="40" t="s">
        <v>69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x14ac:dyDescent="0.25">
      <c r="A3" s="2" t="s">
        <v>40</v>
      </c>
      <c r="B3" s="5"/>
      <c r="C3" s="5"/>
      <c r="D3" s="5"/>
      <c r="E3" s="5"/>
      <c r="F3" s="5"/>
      <c r="G3" s="5"/>
      <c r="H3" s="6" t="s">
        <v>0</v>
      </c>
      <c r="I3" s="6" t="s">
        <v>1</v>
      </c>
      <c r="J3" s="6" t="s">
        <v>2</v>
      </c>
      <c r="K3" s="6" t="s">
        <v>36</v>
      </c>
      <c r="L3" s="6" t="s">
        <v>37</v>
      </c>
      <c r="M3" s="6" t="s">
        <v>3</v>
      </c>
    </row>
    <row r="4" spans="1:13" ht="30" x14ac:dyDescent="0.25">
      <c r="A4" t="s">
        <v>4</v>
      </c>
      <c r="B4" s="7" t="s">
        <v>54</v>
      </c>
      <c r="C4" s="7" t="s">
        <v>5</v>
      </c>
      <c r="D4" s="8" t="s">
        <v>6</v>
      </c>
      <c r="E4" s="8" t="s">
        <v>7</v>
      </c>
      <c r="F4" s="8" t="s">
        <v>8</v>
      </c>
      <c r="G4" s="8"/>
      <c r="H4" s="7"/>
      <c r="I4" s="7"/>
      <c r="J4" s="7"/>
      <c r="K4" s="7"/>
      <c r="L4" s="7"/>
      <c r="M4" s="7"/>
    </row>
    <row r="5" spans="1:13" x14ac:dyDescent="0.25">
      <c r="A5" s="3"/>
      <c r="B5" s="4"/>
      <c r="C5" s="9"/>
      <c r="D5" s="4">
        <v>12</v>
      </c>
      <c r="E5" s="10">
        <v>0</v>
      </c>
      <c r="F5" s="10"/>
      <c r="G5" s="10"/>
      <c r="H5" s="9">
        <f t="shared" ref="H5:H10" si="0">ROUND($C5*$E5,0)</f>
        <v>0</v>
      </c>
      <c r="I5" s="9">
        <f t="shared" ref="I5:L6" si="1">ROUND(H5*1.03,0)</f>
        <v>0</v>
      </c>
      <c r="J5" s="9">
        <f t="shared" si="1"/>
        <v>0</v>
      </c>
      <c r="K5" s="9">
        <f t="shared" si="1"/>
        <v>0</v>
      </c>
      <c r="L5" s="9">
        <f t="shared" si="1"/>
        <v>0</v>
      </c>
      <c r="M5" s="9">
        <f>SUM(H5:L5)</f>
        <v>0</v>
      </c>
    </row>
    <row r="6" spans="1:13" x14ac:dyDescent="0.25">
      <c r="A6" s="3"/>
      <c r="B6" s="4"/>
      <c r="C6" s="9"/>
      <c r="D6" s="4">
        <v>12</v>
      </c>
      <c r="E6" s="10">
        <v>0</v>
      </c>
      <c r="F6" s="10"/>
      <c r="G6" s="10"/>
      <c r="H6" s="9">
        <f t="shared" si="0"/>
        <v>0</v>
      </c>
      <c r="I6" s="9">
        <f t="shared" si="1"/>
        <v>0</v>
      </c>
      <c r="J6" s="9">
        <f t="shared" si="1"/>
        <v>0</v>
      </c>
      <c r="K6" s="9">
        <f t="shared" si="1"/>
        <v>0</v>
      </c>
      <c r="L6" s="9">
        <f t="shared" si="1"/>
        <v>0</v>
      </c>
      <c r="M6" s="9">
        <f t="shared" ref="M6" si="2">SUM(H6:L6)</f>
        <v>0</v>
      </c>
    </row>
    <row r="7" spans="1:13" x14ac:dyDescent="0.25">
      <c r="A7" s="3"/>
      <c r="B7" s="4"/>
      <c r="C7" s="9"/>
      <c r="D7" s="4">
        <v>12</v>
      </c>
      <c r="E7" s="10">
        <v>0</v>
      </c>
      <c r="F7" s="10"/>
      <c r="G7" s="10"/>
      <c r="H7" s="9">
        <f t="shared" si="0"/>
        <v>0</v>
      </c>
      <c r="I7" s="9">
        <f>ROUND(H7*1.03,0)</f>
        <v>0</v>
      </c>
      <c r="J7" s="9">
        <f t="shared" ref="J7:L10" si="3">ROUND(I7*1.03,0)</f>
        <v>0</v>
      </c>
      <c r="K7" s="9">
        <f t="shared" si="3"/>
        <v>0</v>
      </c>
      <c r="L7" s="9">
        <f t="shared" si="3"/>
        <v>0</v>
      </c>
      <c r="M7" s="9">
        <f>SUM(H7:L7)</f>
        <v>0</v>
      </c>
    </row>
    <row r="8" spans="1:13" x14ac:dyDescent="0.25">
      <c r="A8" s="3"/>
      <c r="B8" s="4"/>
      <c r="C8" s="9"/>
      <c r="D8" s="4">
        <v>12</v>
      </c>
      <c r="E8" s="10">
        <v>0</v>
      </c>
      <c r="F8" s="10"/>
      <c r="G8" s="10"/>
      <c r="H8" s="9">
        <f t="shared" si="0"/>
        <v>0</v>
      </c>
      <c r="I8" s="9">
        <f>ROUND(H8*1.03,0)</f>
        <v>0</v>
      </c>
      <c r="J8" s="9">
        <f t="shared" si="3"/>
        <v>0</v>
      </c>
      <c r="K8" s="9">
        <f t="shared" si="3"/>
        <v>0</v>
      </c>
      <c r="L8" s="9">
        <f t="shared" si="3"/>
        <v>0</v>
      </c>
      <c r="M8" s="9">
        <f>SUM(H8:L8)</f>
        <v>0</v>
      </c>
    </row>
    <row r="9" spans="1:13" s="3" customFormat="1" x14ac:dyDescent="0.25">
      <c r="B9" s="4"/>
      <c r="C9" s="9"/>
      <c r="D9" s="4">
        <v>12</v>
      </c>
      <c r="E9" s="10">
        <v>0</v>
      </c>
      <c r="F9" s="10" t="s">
        <v>162</v>
      </c>
      <c r="G9" s="10"/>
      <c r="H9" s="9">
        <f t="shared" si="0"/>
        <v>0</v>
      </c>
      <c r="I9" s="9">
        <f t="shared" ref="I9:I10" si="4">ROUND(H9*1.03,0)</f>
        <v>0</v>
      </c>
      <c r="J9" s="9">
        <f t="shared" si="3"/>
        <v>0</v>
      </c>
      <c r="K9" s="9">
        <f t="shared" si="3"/>
        <v>0</v>
      </c>
      <c r="L9" s="9">
        <f t="shared" si="3"/>
        <v>0</v>
      </c>
      <c r="M9" s="9">
        <f t="shared" ref="M9:M10" si="5">SUM(H9:L9)</f>
        <v>0</v>
      </c>
    </row>
    <row r="10" spans="1:13" s="3" customFormat="1" x14ac:dyDescent="0.25">
      <c r="B10" s="4"/>
      <c r="C10" s="9"/>
      <c r="D10" s="4">
        <v>0</v>
      </c>
      <c r="E10" s="10">
        <v>0</v>
      </c>
      <c r="F10" s="10"/>
      <c r="G10" s="10"/>
      <c r="H10" s="9">
        <f t="shared" si="0"/>
        <v>0</v>
      </c>
      <c r="I10" s="9">
        <f t="shared" si="4"/>
        <v>0</v>
      </c>
      <c r="J10" s="9">
        <f t="shared" si="3"/>
        <v>0</v>
      </c>
      <c r="K10" s="9">
        <f t="shared" si="3"/>
        <v>0</v>
      </c>
      <c r="L10" s="9">
        <f t="shared" si="3"/>
        <v>0</v>
      </c>
      <c r="M10" s="9">
        <f t="shared" si="5"/>
        <v>0</v>
      </c>
    </row>
    <row r="11" spans="1:13" x14ac:dyDescent="0.25">
      <c r="A11" s="3"/>
      <c r="B11" s="3"/>
      <c r="C11" s="9"/>
      <c r="D11" s="4"/>
      <c r="E11" s="10"/>
      <c r="F11" s="10"/>
      <c r="G11" s="10"/>
      <c r="H11" s="9"/>
      <c r="I11" s="9"/>
      <c r="J11" s="9"/>
      <c r="K11" s="9"/>
      <c r="L11" s="9"/>
      <c r="M11" s="9"/>
    </row>
    <row r="12" spans="1:13" x14ac:dyDescent="0.25">
      <c r="A12" s="18" t="s">
        <v>38</v>
      </c>
      <c r="B12" s="18"/>
      <c r="C12" s="18"/>
      <c r="D12" s="18"/>
      <c r="E12" s="18"/>
      <c r="F12" s="18"/>
      <c r="G12" s="18"/>
      <c r="H12" s="19">
        <f>SUM(H5:H11)</f>
        <v>0</v>
      </c>
      <c r="I12" s="19">
        <f>SUM(I5:I11)</f>
        <v>0</v>
      </c>
      <c r="J12" s="19">
        <f>SUM(J5:J10)</f>
        <v>0</v>
      </c>
      <c r="K12" s="19">
        <f>SUM(K5:K10)</f>
        <v>0</v>
      </c>
      <c r="L12" s="19">
        <f>SUM(L5:L10)</f>
        <v>0</v>
      </c>
      <c r="M12" s="19">
        <f>SUM(H12:L12)</f>
        <v>0</v>
      </c>
    </row>
    <row r="13" spans="1:13" x14ac:dyDescent="0.25">
      <c r="A13" s="3"/>
      <c r="B13" s="3"/>
      <c r="C13" s="9"/>
      <c r="D13" s="4"/>
      <c r="E13" s="10"/>
      <c r="F13" s="10"/>
      <c r="G13" s="10"/>
      <c r="H13" s="9"/>
      <c r="I13" s="9"/>
      <c r="J13" s="9"/>
      <c r="K13" s="9"/>
      <c r="L13" s="9"/>
      <c r="M13" s="9"/>
    </row>
    <row r="14" spans="1:13" x14ac:dyDescent="0.25">
      <c r="A14" s="2" t="s">
        <v>39</v>
      </c>
      <c r="B14" s="5"/>
      <c r="C14" s="5"/>
      <c r="D14" s="5"/>
      <c r="E14" s="5"/>
      <c r="F14" s="5"/>
      <c r="G14" s="5"/>
      <c r="H14" s="6" t="s">
        <v>0</v>
      </c>
      <c r="I14" s="6" t="s">
        <v>1</v>
      </c>
      <c r="J14" s="6" t="s">
        <v>2</v>
      </c>
      <c r="K14" s="6" t="s">
        <v>36</v>
      </c>
      <c r="L14" s="6" t="s">
        <v>37</v>
      </c>
      <c r="M14" s="6" t="s">
        <v>3</v>
      </c>
    </row>
    <row r="15" spans="1:13" x14ac:dyDescent="0.25">
      <c r="A15" s="3" t="s">
        <v>41</v>
      </c>
      <c r="B15" s="4" t="s">
        <v>44</v>
      </c>
      <c r="C15" s="9" t="s">
        <v>5</v>
      </c>
      <c r="D15" s="4" t="s">
        <v>42</v>
      </c>
      <c r="E15" s="10" t="s">
        <v>7</v>
      </c>
      <c r="F15" s="10" t="s">
        <v>8</v>
      </c>
      <c r="G15" s="10"/>
      <c r="H15" s="9"/>
      <c r="I15" s="9"/>
      <c r="J15" s="9"/>
      <c r="K15" s="9"/>
      <c r="L15" s="9"/>
      <c r="M15" s="9"/>
    </row>
    <row r="16" spans="1:13" s="3" customFormat="1" x14ac:dyDescent="0.25">
      <c r="A16" s="3" t="s">
        <v>225</v>
      </c>
      <c r="B16" s="4" t="s">
        <v>116</v>
      </c>
      <c r="C16" s="9">
        <v>55000</v>
      </c>
      <c r="D16" s="4">
        <v>12</v>
      </c>
      <c r="E16" s="10">
        <v>1</v>
      </c>
      <c r="F16" s="10"/>
      <c r="G16" s="10"/>
      <c r="H16" s="9">
        <f>ROUND($C16*$E16,0)</f>
        <v>55000</v>
      </c>
      <c r="I16" s="9">
        <f t="shared" ref="I16:L18" si="6">ROUND(H16*1.03,0)</f>
        <v>56650</v>
      </c>
      <c r="J16" s="9">
        <f t="shared" si="6"/>
        <v>58350</v>
      </c>
      <c r="K16" s="9">
        <f>ROUND(J16*1.03,0)</f>
        <v>60101</v>
      </c>
      <c r="L16" s="9">
        <f>ROUND(K16*1.03,0)</f>
        <v>61904</v>
      </c>
      <c r="M16" s="9">
        <f t="shared" ref="M16" si="7">SUM(H16:L16)</f>
        <v>292005</v>
      </c>
    </row>
    <row r="17" spans="1:15" s="3" customFormat="1" x14ac:dyDescent="0.25">
      <c r="A17" s="3" t="s">
        <v>226</v>
      </c>
      <c r="B17" s="4" t="s">
        <v>150</v>
      </c>
      <c r="C17" s="9">
        <v>111675</v>
      </c>
      <c r="D17" s="4">
        <v>12</v>
      </c>
      <c r="E17" s="10">
        <v>0.1</v>
      </c>
      <c r="F17" s="10"/>
      <c r="G17" s="10"/>
      <c r="H17" s="9">
        <f>ROUND($C17*$E17,0)</f>
        <v>11168</v>
      </c>
      <c r="I17" s="9">
        <f>ROUND(H17*1.03,0)</f>
        <v>11503</v>
      </c>
      <c r="J17" s="9">
        <f t="shared" si="6"/>
        <v>11848</v>
      </c>
      <c r="K17" s="9">
        <f t="shared" si="6"/>
        <v>12203</v>
      </c>
      <c r="L17" s="9">
        <f t="shared" si="6"/>
        <v>12569</v>
      </c>
      <c r="M17" s="9">
        <f>SUM(H17:L17)</f>
        <v>59291</v>
      </c>
    </row>
    <row r="18" spans="1:15" s="3" customFormat="1" x14ac:dyDescent="0.25">
      <c r="A18" s="3" t="s">
        <v>226</v>
      </c>
      <c r="B18" s="4" t="s">
        <v>153</v>
      </c>
      <c r="C18" s="9">
        <v>115869</v>
      </c>
      <c r="D18" s="4">
        <v>12</v>
      </c>
      <c r="E18" s="10">
        <v>7.4999999999999997E-2</v>
      </c>
      <c r="F18" s="10"/>
      <c r="G18" s="10"/>
      <c r="H18" s="9">
        <f>ROUND($C18*$E18,0)</f>
        <v>8690</v>
      </c>
      <c r="I18" s="9">
        <f>ROUND(H18*1.03,0)</f>
        <v>8951</v>
      </c>
      <c r="J18" s="9">
        <f t="shared" si="6"/>
        <v>9220</v>
      </c>
      <c r="K18" s="9">
        <f>ROUND(J18*1.03,0)</f>
        <v>9497</v>
      </c>
      <c r="L18" s="9">
        <f t="shared" si="6"/>
        <v>9782</v>
      </c>
      <c r="M18" s="9">
        <f t="shared" ref="M18" si="8">SUM(H18:L18)</f>
        <v>46140</v>
      </c>
    </row>
    <row r="19" spans="1:15" x14ac:dyDescent="0.25">
      <c r="A19" s="3"/>
      <c r="B19" s="4"/>
      <c r="C19" s="9"/>
      <c r="D19" s="4"/>
      <c r="E19" s="10"/>
      <c r="F19" s="10"/>
      <c r="G19" s="10"/>
      <c r="H19" s="9"/>
      <c r="I19" s="9"/>
      <c r="J19" s="9"/>
      <c r="K19" s="9"/>
      <c r="L19" s="9"/>
      <c r="M19" s="9"/>
    </row>
    <row r="20" spans="1:15" x14ac:dyDescent="0.25">
      <c r="A20" s="3" t="s">
        <v>55</v>
      </c>
      <c r="B20" s="4">
        <v>0</v>
      </c>
      <c r="C20" s="9">
        <v>0</v>
      </c>
      <c r="D20" s="4">
        <v>9</v>
      </c>
      <c r="E20" s="10">
        <v>0</v>
      </c>
      <c r="F20" s="10"/>
      <c r="G20" s="10"/>
      <c r="H20" s="9">
        <f>ROUND($B$21*$C20*$E20,0)</f>
        <v>0</v>
      </c>
      <c r="I20" s="9">
        <f>ROUND($B$21*$C20*$E20,0)</f>
        <v>0</v>
      </c>
      <c r="J20" s="9">
        <f>ROUND($B$21*$C20*$E20,0)</f>
        <v>0</v>
      </c>
      <c r="K20" s="9">
        <f>ROUND($B$21*$C20*$E20,0)</f>
        <v>0</v>
      </c>
      <c r="L20" s="9">
        <f>ROUND($B$21*$C20*$E20,0)</f>
        <v>0</v>
      </c>
      <c r="M20" s="9">
        <f>SUM(H20:L20)</f>
        <v>0</v>
      </c>
    </row>
    <row r="21" spans="1:15" x14ac:dyDescent="0.25">
      <c r="A21" s="3"/>
      <c r="B21" s="4"/>
      <c r="C21" s="9">
        <v>0</v>
      </c>
      <c r="D21" s="4">
        <v>3</v>
      </c>
      <c r="E21" s="10"/>
      <c r="F21" s="10">
        <v>0</v>
      </c>
      <c r="G21" s="10"/>
      <c r="H21" s="9">
        <f>ROUND($B$21*$C21*$F21,0)</f>
        <v>0</v>
      </c>
      <c r="I21" s="9">
        <f>ROUND($B$21*$C21*$F21,0)</f>
        <v>0</v>
      </c>
      <c r="J21" s="9">
        <f>ROUND($B$21*$C21*$F21,0)</f>
        <v>0</v>
      </c>
      <c r="K21" s="9">
        <f>ROUND($B$21*$C21*$F21,0)</f>
        <v>0</v>
      </c>
      <c r="L21" s="9">
        <f>ROUND($B$21*$C21*$F21,0)</f>
        <v>0</v>
      </c>
      <c r="M21" s="9">
        <f>SUM(H21:L21)</f>
        <v>0</v>
      </c>
    </row>
    <row r="22" spans="1:15" x14ac:dyDescent="0.25">
      <c r="A22" s="3"/>
      <c r="B22" s="4"/>
      <c r="C22" s="9"/>
      <c r="D22" s="4"/>
      <c r="E22" s="10"/>
      <c r="F22" s="10"/>
      <c r="G22" s="10"/>
      <c r="H22" s="9"/>
      <c r="I22" s="9"/>
      <c r="J22" s="9"/>
      <c r="K22" s="9"/>
      <c r="L22" s="9"/>
      <c r="M22" s="9"/>
    </row>
    <row r="23" spans="1:15" s="3" customFormat="1" x14ac:dyDescent="0.25">
      <c r="A23" s="3" t="s">
        <v>221</v>
      </c>
      <c r="B23" s="4">
        <v>0</v>
      </c>
      <c r="C23" s="9">
        <v>0</v>
      </c>
      <c r="D23" s="4">
        <v>9</v>
      </c>
      <c r="E23" s="10">
        <v>1</v>
      </c>
      <c r="F23" s="10"/>
      <c r="G23" s="10"/>
      <c r="H23" s="9">
        <f>ROUND($C23*$E23*B23,0)</f>
        <v>0</v>
      </c>
      <c r="I23" s="9">
        <f>ROUND(H23*1.03,0)</f>
        <v>0</v>
      </c>
      <c r="J23" s="9">
        <f t="shared" ref="J23:J24" si="9">ROUND(I23*1.03,0)</f>
        <v>0</v>
      </c>
      <c r="K23" s="9">
        <f>ROUND(J23*1.03,0)</f>
        <v>0</v>
      </c>
      <c r="L23" s="9">
        <f t="shared" ref="L23:L24" si="10">ROUND(K23*1.03,0)</f>
        <v>0</v>
      </c>
      <c r="M23" s="9">
        <v>18720</v>
      </c>
      <c r="O23" s="30"/>
    </row>
    <row r="24" spans="1:15" x14ac:dyDescent="0.25">
      <c r="A24" s="3"/>
      <c r="B24" s="4">
        <v>0</v>
      </c>
      <c r="C24" s="9">
        <v>0</v>
      </c>
      <c r="D24" s="4">
        <v>3</v>
      </c>
      <c r="E24" s="10"/>
      <c r="F24" s="10">
        <v>1</v>
      </c>
      <c r="G24" s="10"/>
      <c r="H24" s="9">
        <f>ROUND($C24*$F24*B24,0)</f>
        <v>0</v>
      </c>
      <c r="I24" s="9">
        <f>ROUND(H24*1.03,0)</f>
        <v>0</v>
      </c>
      <c r="J24" s="9">
        <f t="shared" si="9"/>
        <v>0</v>
      </c>
      <c r="K24" s="9">
        <f>ROUND(J24*1.03,0)</f>
        <v>0</v>
      </c>
      <c r="L24" s="9">
        <f t="shared" si="10"/>
        <v>0</v>
      </c>
      <c r="M24" s="9">
        <f>SUM(H24:L24)</f>
        <v>0</v>
      </c>
    </row>
    <row r="25" spans="1:15" x14ac:dyDescent="0.25">
      <c r="A25" s="3"/>
      <c r="B25" s="4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5" x14ac:dyDescent="0.25">
      <c r="A26" s="18" t="s">
        <v>43</v>
      </c>
      <c r="B26" s="18"/>
      <c r="C26" s="18"/>
      <c r="D26" s="18"/>
      <c r="E26" s="18"/>
      <c r="F26" s="18"/>
      <c r="G26" s="18"/>
      <c r="H26" s="19">
        <f>SUM(H16:H24)</f>
        <v>74858</v>
      </c>
      <c r="I26" s="19">
        <f>SUM(I16:I24)</f>
        <v>77104</v>
      </c>
      <c r="J26" s="19">
        <f>SUM(J16:J24)</f>
        <v>79418</v>
      </c>
      <c r="K26" s="19">
        <f>SUM(K16:K24)</f>
        <v>81801</v>
      </c>
      <c r="L26" s="19">
        <f>SUM(L16:L24)</f>
        <v>84255</v>
      </c>
      <c r="M26" s="19">
        <f>SUM(H26:L26)</f>
        <v>397436</v>
      </c>
    </row>
    <row r="27" spans="1:15" x14ac:dyDescent="0.25">
      <c r="A27" s="3"/>
      <c r="B27" s="3"/>
      <c r="C27" s="3"/>
      <c r="D27" s="3"/>
      <c r="E27" s="3"/>
      <c r="F27" s="3"/>
      <c r="G27" s="3"/>
      <c r="H27" s="4"/>
      <c r="I27" s="4"/>
      <c r="J27" s="4"/>
      <c r="K27" s="4"/>
      <c r="L27" s="4"/>
      <c r="M27" s="4"/>
    </row>
    <row r="28" spans="1:15" x14ac:dyDescent="0.25">
      <c r="A28" s="2" t="s">
        <v>26</v>
      </c>
      <c r="B28" s="5"/>
      <c r="C28" s="5"/>
      <c r="D28" s="5"/>
      <c r="E28" s="5"/>
      <c r="F28" s="5"/>
      <c r="G28" s="5"/>
      <c r="H28" s="6" t="s">
        <v>0</v>
      </c>
      <c r="I28" s="6" t="s">
        <v>1</v>
      </c>
      <c r="J28" s="6" t="s">
        <v>2</v>
      </c>
      <c r="K28" s="6" t="s">
        <v>36</v>
      </c>
      <c r="L28" s="6" t="s">
        <v>37</v>
      </c>
      <c r="M28" s="6" t="s">
        <v>3</v>
      </c>
    </row>
    <row r="29" spans="1:15" x14ac:dyDescent="0.25">
      <c r="A29" s="3"/>
      <c r="B29" s="3"/>
      <c r="C29" s="3"/>
      <c r="D29" s="4"/>
      <c r="E29" s="4" t="s">
        <v>9</v>
      </c>
      <c r="F29" s="4"/>
      <c r="G29" s="4"/>
      <c r="H29" s="4"/>
      <c r="I29" s="4"/>
      <c r="J29" s="4"/>
      <c r="K29" s="4"/>
      <c r="L29" s="4"/>
      <c r="M29" s="4"/>
    </row>
    <row r="30" spans="1:15" x14ac:dyDescent="0.25">
      <c r="A30" s="3" t="s">
        <v>57</v>
      </c>
      <c r="B30" s="3"/>
      <c r="C30" s="3"/>
      <c r="D30" s="3"/>
      <c r="E30" s="10">
        <v>0.41020000000000001</v>
      </c>
      <c r="F30" s="10"/>
      <c r="G30" s="10"/>
      <c r="H30" s="9">
        <f>ROUND($E30*SUM(H5:H10,H16:H18),0)</f>
        <v>30707</v>
      </c>
      <c r="I30" s="9">
        <f>ROUND($E30*SUM(I5:I10,I16:I18),0)</f>
        <v>31628</v>
      </c>
      <c r="J30" s="9">
        <f>ROUND($E30*SUM(J5:J10,J16:J18),0)</f>
        <v>32577</v>
      </c>
      <c r="K30" s="9">
        <f>ROUND($E30*SUM(K5:K10,K16:K18),0)</f>
        <v>33555</v>
      </c>
      <c r="L30" s="9">
        <f>ROUND($E30*SUM(L5:L10,L16:L18),0)</f>
        <v>34561</v>
      </c>
      <c r="M30" s="9">
        <f>SUM(H30:L30)</f>
        <v>163028</v>
      </c>
    </row>
    <row r="31" spans="1:15" x14ac:dyDescent="0.25">
      <c r="A31" s="3"/>
      <c r="B31" s="3"/>
      <c r="C31" s="3"/>
      <c r="D31" s="9"/>
      <c r="E31" s="10"/>
      <c r="F31" s="10"/>
      <c r="G31" s="10"/>
      <c r="H31" s="9"/>
      <c r="I31" s="9"/>
      <c r="J31" s="9"/>
      <c r="K31" s="9"/>
      <c r="L31" s="9"/>
      <c r="M31" s="9"/>
    </row>
    <row r="32" spans="1:15" x14ac:dyDescent="0.25">
      <c r="A32" s="3" t="s">
        <v>59</v>
      </c>
      <c r="B32" s="3"/>
      <c r="C32" s="3"/>
      <c r="D32" s="9"/>
      <c r="E32" s="10">
        <v>6.1999999999999998E-3</v>
      </c>
      <c r="F32" s="10"/>
      <c r="G32" s="10"/>
      <c r="H32" s="9">
        <f>ROUND($E32*SUM(H20,H23),0)</f>
        <v>0</v>
      </c>
      <c r="I32" s="9">
        <f>ROUND($E32*SUM(I20,I23),0)</f>
        <v>0</v>
      </c>
      <c r="J32" s="9">
        <f>ROUND($E32*SUM(J20,J23),0)</f>
        <v>0</v>
      </c>
      <c r="K32" s="9">
        <f>ROUND($E32*SUM(K20,K23),0)</f>
        <v>0</v>
      </c>
      <c r="L32" s="9">
        <f>ROUND($E32*SUM(L20,L23),0)</f>
        <v>0</v>
      </c>
      <c r="M32" s="9">
        <f>SUM(H32:L32)</f>
        <v>0</v>
      </c>
    </row>
    <row r="33" spans="1:13" x14ac:dyDescent="0.25">
      <c r="A33" s="3"/>
      <c r="B33" s="3"/>
      <c r="C33" s="3"/>
      <c r="D33" s="9"/>
      <c r="E33" s="10"/>
      <c r="F33" s="10"/>
      <c r="G33" s="10"/>
      <c r="H33" s="9"/>
      <c r="I33" s="9"/>
      <c r="J33" s="9"/>
      <c r="K33" s="9"/>
      <c r="L33" s="9"/>
      <c r="M33" s="9"/>
    </row>
    <row r="34" spans="1:13" x14ac:dyDescent="0.25">
      <c r="A34" s="3" t="s">
        <v>60</v>
      </c>
      <c r="B34" s="3"/>
      <c r="C34" s="3"/>
      <c r="D34" s="9"/>
      <c r="E34" s="10">
        <v>8.3299999999999999E-2</v>
      </c>
      <c r="F34" s="10"/>
      <c r="G34" s="10"/>
      <c r="H34" s="9">
        <f>ROUND($E$34*SUM(H21,H24),0)</f>
        <v>0</v>
      </c>
      <c r="I34" s="9">
        <f>ROUND($E$34*SUM(I21,I24),0)</f>
        <v>0</v>
      </c>
      <c r="J34" s="9">
        <f>ROUND($E$34*SUM(J21,J24),0)</f>
        <v>0</v>
      </c>
      <c r="K34" s="9">
        <f>ROUND($E$34*SUM(K21,K24),0)</f>
        <v>0</v>
      </c>
      <c r="L34" s="9">
        <f>ROUND($E$34*SUM(L21,L24),0)</f>
        <v>0</v>
      </c>
      <c r="M34" s="9">
        <f>SUM(H34:L34)</f>
        <v>0</v>
      </c>
    </row>
    <row r="35" spans="1:13" x14ac:dyDescent="0.25">
      <c r="A35" s="3"/>
      <c r="B35" s="3"/>
      <c r="C35" s="3"/>
      <c r="D35" s="3"/>
      <c r="E35" s="3"/>
      <c r="F35" s="3"/>
      <c r="G35" s="3"/>
      <c r="H35" s="4"/>
      <c r="I35" s="4"/>
      <c r="J35" s="4"/>
      <c r="K35" s="4"/>
      <c r="L35" s="4"/>
      <c r="M35" s="4"/>
    </row>
    <row r="36" spans="1:13" x14ac:dyDescent="0.25">
      <c r="A36" s="18" t="s">
        <v>10</v>
      </c>
      <c r="B36" s="18"/>
      <c r="C36" s="18"/>
      <c r="D36" s="18"/>
      <c r="E36" s="18"/>
      <c r="F36" s="18"/>
      <c r="G36" s="18"/>
      <c r="H36" s="19">
        <f>SUM(H30:H34)</f>
        <v>30707</v>
      </c>
      <c r="I36" s="19">
        <f>SUM(I30:I34)</f>
        <v>31628</v>
      </c>
      <c r="J36" s="19">
        <f>SUM(J30:J34)</f>
        <v>32577</v>
      </c>
      <c r="K36" s="19">
        <f>SUM(K30:K34)</f>
        <v>33555</v>
      </c>
      <c r="L36" s="19">
        <f>SUM(L30:L34)</f>
        <v>34561</v>
      </c>
      <c r="M36" s="19">
        <f>SUM(H36:L36)</f>
        <v>163028</v>
      </c>
    </row>
    <row r="37" spans="1:13" x14ac:dyDescent="0.25">
      <c r="A37" s="3"/>
      <c r="B37" s="3"/>
      <c r="C37" s="3"/>
      <c r="D37" s="3"/>
      <c r="E37" s="3"/>
      <c r="F37" s="3"/>
      <c r="G37" s="3"/>
      <c r="H37" s="4"/>
      <c r="I37" s="4"/>
      <c r="J37" s="4"/>
      <c r="K37" s="4"/>
      <c r="L37" s="4"/>
      <c r="M37" s="4"/>
    </row>
    <row r="38" spans="1:13" x14ac:dyDescent="0.25">
      <c r="A38" s="2" t="s">
        <v>28</v>
      </c>
      <c r="B38" s="5"/>
      <c r="C38" s="5"/>
      <c r="D38" s="5"/>
      <c r="E38" s="5"/>
      <c r="F38" s="5"/>
      <c r="G38" s="5"/>
      <c r="H38" s="6" t="s">
        <v>0</v>
      </c>
      <c r="I38" s="6" t="s">
        <v>1</v>
      </c>
      <c r="J38" s="6" t="s">
        <v>2</v>
      </c>
      <c r="K38" s="6" t="s">
        <v>36</v>
      </c>
      <c r="L38" s="6" t="s">
        <v>37</v>
      </c>
      <c r="M38" s="6" t="s">
        <v>3</v>
      </c>
    </row>
    <row r="39" spans="1:13" x14ac:dyDescent="0.25">
      <c r="A39" t="s">
        <v>227</v>
      </c>
      <c r="B39" s="3"/>
      <c r="C39" s="3"/>
      <c r="D39" s="3"/>
      <c r="E39" s="3"/>
      <c r="F39" s="3"/>
      <c r="G39" s="3"/>
      <c r="H39" s="9">
        <v>550000</v>
      </c>
      <c r="I39" s="9">
        <v>0</v>
      </c>
      <c r="J39" s="9">
        <v>0</v>
      </c>
      <c r="K39" s="9">
        <v>0</v>
      </c>
      <c r="L39" s="9">
        <v>0</v>
      </c>
      <c r="M39" s="9">
        <f>SUM(H39:L39)</f>
        <v>550000</v>
      </c>
    </row>
    <row r="40" spans="1:13" x14ac:dyDescent="0.25">
      <c r="A40" t="s">
        <v>228</v>
      </c>
      <c r="B40" s="3"/>
      <c r="C40" s="3"/>
      <c r="D40" s="3"/>
      <c r="E40" s="3"/>
      <c r="F40" s="3"/>
      <c r="G40" s="3"/>
      <c r="H40" s="9">
        <v>450000</v>
      </c>
      <c r="I40" s="9">
        <v>0</v>
      </c>
      <c r="J40" s="9">
        <v>0</v>
      </c>
      <c r="K40" s="9">
        <v>0</v>
      </c>
      <c r="L40" s="9">
        <v>0</v>
      </c>
      <c r="M40" s="9">
        <f>SUM(H40:L40)</f>
        <v>450000</v>
      </c>
    </row>
    <row r="41" spans="1:13" x14ac:dyDescent="0.25">
      <c r="A41" s="3" t="s">
        <v>229</v>
      </c>
      <c r="B41" s="3"/>
      <c r="C41" s="3"/>
      <c r="D41" s="3"/>
      <c r="E41" s="3"/>
      <c r="F41" s="3"/>
      <c r="G41" s="3"/>
      <c r="H41" s="27">
        <v>50432</v>
      </c>
      <c r="I41" s="4">
        <v>0</v>
      </c>
      <c r="J41" s="4">
        <v>0</v>
      </c>
      <c r="K41" s="4">
        <v>0</v>
      </c>
      <c r="L41" s="4">
        <v>0</v>
      </c>
      <c r="M41" s="27">
        <f>SUM(H41:L41)</f>
        <v>50432</v>
      </c>
    </row>
    <row r="42" spans="1:13" x14ac:dyDescent="0.25">
      <c r="A42" s="3"/>
      <c r="B42" s="3"/>
      <c r="C42" s="3"/>
      <c r="D42" s="3"/>
      <c r="E42" s="3"/>
      <c r="F42" s="3"/>
      <c r="G42" s="3"/>
      <c r="H42" s="27"/>
      <c r="I42" s="4"/>
      <c r="J42" s="4"/>
      <c r="K42" s="4"/>
      <c r="L42" s="4"/>
      <c r="M42" s="4"/>
    </row>
    <row r="43" spans="1:13" x14ac:dyDescent="0.25">
      <c r="A43" s="18" t="s">
        <v>19</v>
      </c>
      <c r="B43" s="18"/>
      <c r="C43" s="18"/>
      <c r="D43" s="18"/>
      <c r="E43" s="18"/>
      <c r="F43" s="18"/>
      <c r="G43" s="18"/>
      <c r="H43" s="19">
        <f>SUM(H39:H42)</f>
        <v>1050432</v>
      </c>
      <c r="I43" s="19">
        <f>SUM(I42:I42)</f>
        <v>0</v>
      </c>
      <c r="J43" s="19">
        <f>SUM(J42:J42)</f>
        <v>0</v>
      </c>
      <c r="K43" s="19">
        <f>SUM(K42:K42)</f>
        <v>0</v>
      </c>
      <c r="L43" s="19">
        <f>SUM(L42:L42)</f>
        <v>0</v>
      </c>
      <c r="M43" s="19">
        <f>SUM(H43:L43)</f>
        <v>1050432</v>
      </c>
    </row>
    <row r="44" spans="1:13" x14ac:dyDescent="0.25">
      <c r="A44" s="3"/>
      <c r="B44" s="3"/>
      <c r="C44" s="3"/>
      <c r="D44" s="3"/>
      <c r="E44" s="3"/>
      <c r="F44" s="3"/>
      <c r="G44" s="3"/>
      <c r="H44" s="4"/>
      <c r="I44" s="4"/>
      <c r="J44" s="4"/>
      <c r="K44" s="4"/>
      <c r="L44" s="4"/>
      <c r="M44" s="4"/>
    </row>
    <row r="45" spans="1:13" x14ac:dyDescent="0.25">
      <c r="A45" s="2" t="s">
        <v>27</v>
      </c>
      <c r="B45" s="5"/>
      <c r="C45" s="5"/>
      <c r="D45" s="5"/>
      <c r="E45" s="5"/>
      <c r="F45" s="5"/>
      <c r="G45" s="5"/>
      <c r="H45" s="6" t="s">
        <v>0</v>
      </c>
      <c r="I45" s="6" t="s">
        <v>1</v>
      </c>
      <c r="J45" s="6" t="s">
        <v>2</v>
      </c>
      <c r="K45" s="6" t="s">
        <v>36</v>
      </c>
      <c r="L45" s="6" t="s">
        <v>37</v>
      </c>
      <c r="M45" s="6" t="s">
        <v>3</v>
      </c>
    </row>
    <row r="46" spans="1:13" x14ac:dyDescent="0.25">
      <c r="A46" s="3" t="s">
        <v>224</v>
      </c>
      <c r="B46" s="4" t="s">
        <v>11</v>
      </c>
      <c r="C46" s="4" t="s">
        <v>12</v>
      </c>
      <c r="D46" s="4" t="s">
        <v>13</v>
      </c>
      <c r="E46" s="4" t="s">
        <v>14</v>
      </c>
      <c r="F46" s="11"/>
      <c r="G46" s="11"/>
      <c r="H46" s="9"/>
      <c r="I46" s="9"/>
      <c r="J46" s="9"/>
      <c r="K46" s="9"/>
      <c r="L46" s="9"/>
      <c r="M46" s="9"/>
    </row>
    <row r="47" spans="1:13" x14ac:dyDescent="0.25">
      <c r="A47" s="11" t="s">
        <v>16</v>
      </c>
      <c r="B47" s="9">
        <v>200</v>
      </c>
      <c r="C47" s="4">
        <v>0</v>
      </c>
      <c r="D47" s="4">
        <v>0</v>
      </c>
      <c r="E47" s="4">
        <v>0</v>
      </c>
      <c r="F47" s="11"/>
      <c r="G47" s="11"/>
      <c r="H47" s="9">
        <f>ROUND($B47*$C47*$D47*$E47,0)</f>
        <v>0</v>
      </c>
      <c r="I47" s="9">
        <f t="shared" ref="H47:L48" si="11">ROUND($B47*$C47*$D47*$E47,0)</f>
        <v>0</v>
      </c>
      <c r="J47" s="9">
        <f t="shared" si="11"/>
        <v>0</v>
      </c>
      <c r="K47" s="9">
        <f t="shared" si="11"/>
        <v>0</v>
      </c>
      <c r="L47" s="9">
        <f t="shared" si="11"/>
        <v>0</v>
      </c>
      <c r="M47" s="9">
        <f t="shared" ref="M47:M48" si="12">SUM(H47:L47)</f>
        <v>0</v>
      </c>
    </row>
    <row r="48" spans="1:13" x14ac:dyDescent="0.25">
      <c r="A48" s="11" t="s">
        <v>17</v>
      </c>
      <c r="B48" s="9">
        <v>59</v>
      </c>
      <c r="C48" s="4">
        <v>0</v>
      </c>
      <c r="D48" s="4">
        <v>0</v>
      </c>
      <c r="E48" s="4">
        <v>0</v>
      </c>
      <c r="F48" s="11"/>
      <c r="G48" s="11"/>
      <c r="H48" s="9">
        <f t="shared" si="11"/>
        <v>0</v>
      </c>
      <c r="I48" s="9">
        <f t="shared" si="11"/>
        <v>0</v>
      </c>
      <c r="J48" s="9">
        <f t="shared" si="11"/>
        <v>0</v>
      </c>
      <c r="K48" s="9">
        <f t="shared" si="11"/>
        <v>0</v>
      </c>
      <c r="L48" s="9">
        <f t="shared" si="11"/>
        <v>0</v>
      </c>
      <c r="M48" s="9">
        <f t="shared" si="12"/>
        <v>0</v>
      </c>
    </row>
    <row r="49" spans="1:13" x14ac:dyDescent="0.25">
      <c r="A49" s="11"/>
      <c r="B49" s="9"/>
      <c r="C49" s="4"/>
      <c r="D49" s="4"/>
      <c r="E49" s="4"/>
      <c r="F49" s="11"/>
      <c r="G49" s="11"/>
      <c r="H49" s="9"/>
      <c r="I49" s="9"/>
      <c r="J49" s="9"/>
      <c r="K49" s="9"/>
      <c r="L49" s="9"/>
      <c r="M49" s="9"/>
    </row>
    <row r="50" spans="1:13" x14ac:dyDescent="0.25">
      <c r="A50" s="11"/>
      <c r="B50" s="21"/>
      <c r="C50" s="4"/>
      <c r="D50" s="4"/>
      <c r="E50" s="4"/>
      <c r="F50" s="11"/>
      <c r="G50" s="11"/>
      <c r="H50" s="9"/>
      <c r="I50" s="9"/>
      <c r="J50" s="9"/>
      <c r="K50" s="9"/>
      <c r="L50" s="9"/>
      <c r="M50" s="9"/>
    </row>
    <row r="51" spans="1:13" x14ac:dyDescent="0.25">
      <c r="A51" s="3"/>
      <c r="B51" s="3"/>
      <c r="C51" s="3"/>
      <c r="D51" s="3"/>
      <c r="E51" s="3"/>
      <c r="F51" s="11"/>
      <c r="G51" s="11"/>
      <c r="H51" s="4"/>
      <c r="I51" s="4"/>
      <c r="J51" s="4"/>
      <c r="K51" s="4"/>
      <c r="L51" s="4"/>
      <c r="M51" s="4"/>
    </row>
    <row r="52" spans="1:13" x14ac:dyDescent="0.25">
      <c r="A52" s="18" t="s">
        <v>18</v>
      </c>
      <c r="B52" s="18"/>
      <c r="C52" s="18"/>
      <c r="D52" s="18"/>
      <c r="E52" s="18"/>
      <c r="F52" s="18"/>
      <c r="G52" s="18"/>
      <c r="H52" s="19">
        <f>SUM(H46:H50)</f>
        <v>0</v>
      </c>
      <c r="I52" s="19">
        <f>SUM(I46:I50)</f>
        <v>0</v>
      </c>
      <c r="J52" s="19">
        <f>SUM(J46:J50)</f>
        <v>0</v>
      </c>
      <c r="K52" s="19">
        <f>SUM(K46:K50)</f>
        <v>0</v>
      </c>
      <c r="L52" s="19">
        <f>SUM(L46:L50)</f>
        <v>0</v>
      </c>
      <c r="M52" s="19">
        <f>SUM(H52:L52)</f>
        <v>0</v>
      </c>
    </row>
    <row r="53" spans="1:13" x14ac:dyDescent="0.25">
      <c r="A53" s="3"/>
      <c r="B53" s="3"/>
      <c r="C53" s="3"/>
      <c r="D53" s="3"/>
      <c r="E53" s="3"/>
      <c r="F53" s="3"/>
      <c r="G53" s="3"/>
      <c r="H53" s="4"/>
      <c r="I53" s="4"/>
      <c r="J53" s="4"/>
      <c r="K53" s="4"/>
      <c r="L53" s="4"/>
      <c r="M53" s="4"/>
    </row>
    <row r="54" spans="1:13" x14ac:dyDescent="0.25">
      <c r="A54" s="2" t="s">
        <v>29</v>
      </c>
      <c r="B54" s="5"/>
      <c r="C54" s="5"/>
      <c r="D54" s="5"/>
      <c r="E54" s="5"/>
      <c r="F54" s="5"/>
      <c r="G54" s="5"/>
      <c r="H54" s="6" t="s">
        <v>0</v>
      </c>
      <c r="I54" s="6" t="s">
        <v>1</v>
      </c>
      <c r="J54" s="6" t="s">
        <v>2</v>
      </c>
      <c r="K54" s="6" t="s">
        <v>36</v>
      </c>
      <c r="L54" s="6" t="s">
        <v>37</v>
      </c>
      <c r="M54" s="6" t="s">
        <v>3</v>
      </c>
    </row>
    <row r="55" spans="1:13" x14ac:dyDescent="0.25">
      <c r="A55" s="3"/>
      <c r="B55" s="3"/>
      <c r="C55" s="3"/>
      <c r="D55" s="3"/>
      <c r="E55" s="3"/>
      <c r="F55" s="3"/>
      <c r="G55" s="3"/>
      <c r="H55" s="4"/>
      <c r="I55" s="4"/>
      <c r="J55" s="4"/>
      <c r="K55" s="4"/>
      <c r="L55" s="4"/>
      <c r="M55" s="4"/>
    </row>
    <row r="56" spans="1:13" x14ac:dyDescent="0.25">
      <c r="A56" s="18" t="s">
        <v>30</v>
      </c>
      <c r="B56" s="18"/>
      <c r="C56" s="18"/>
      <c r="D56" s="18"/>
      <c r="E56" s="18"/>
      <c r="F56" s="18"/>
      <c r="G56" s="18"/>
      <c r="H56" s="19">
        <f>SUM(H55:H55)</f>
        <v>0</v>
      </c>
      <c r="I56" s="19">
        <f>SUM(I55:I55)</f>
        <v>0</v>
      </c>
      <c r="J56" s="19">
        <f>SUM(J55:J55)</f>
        <v>0</v>
      </c>
      <c r="K56" s="19">
        <f>SUM(K55:K55)</f>
        <v>0</v>
      </c>
      <c r="L56" s="19">
        <f>SUM(L55:L55)</f>
        <v>0</v>
      </c>
      <c r="M56" s="19">
        <f>SUM(H56:L56)</f>
        <v>0</v>
      </c>
    </row>
    <row r="57" spans="1:13" x14ac:dyDescent="0.25">
      <c r="A57" s="3"/>
      <c r="B57" s="3"/>
      <c r="C57" s="3"/>
      <c r="D57" s="3"/>
      <c r="E57" s="3"/>
      <c r="F57" s="3"/>
      <c r="G57" s="3"/>
      <c r="H57" s="4"/>
      <c r="I57" s="4"/>
      <c r="J57" s="4"/>
      <c r="K57" s="4"/>
      <c r="L57" s="4"/>
      <c r="M57" s="4"/>
    </row>
    <row r="58" spans="1:13" x14ac:dyDescent="0.25">
      <c r="A58" s="2" t="s">
        <v>32</v>
      </c>
      <c r="B58" s="5"/>
      <c r="C58" s="5"/>
      <c r="D58" s="5"/>
      <c r="E58" s="5"/>
      <c r="F58" s="5"/>
      <c r="G58" s="5"/>
      <c r="H58" s="6" t="s">
        <v>0</v>
      </c>
      <c r="I58" s="6" t="s">
        <v>1</v>
      </c>
      <c r="J58" s="6" t="s">
        <v>2</v>
      </c>
      <c r="K58" s="6" t="s">
        <v>36</v>
      </c>
      <c r="L58" s="6" t="s">
        <v>37</v>
      </c>
      <c r="M58" s="6" t="s">
        <v>3</v>
      </c>
    </row>
    <row r="59" spans="1:13" x14ac:dyDescent="0.25">
      <c r="A59" s="3"/>
      <c r="B59" s="9"/>
      <c r="C59" s="9"/>
      <c r="D59" s="9"/>
      <c r="E59" s="9"/>
      <c r="F59" s="3"/>
      <c r="G59" s="3"/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f>SUM(H59:L59)</f>
        <v>0</v>
      </c>
    </row>
    <row r="60" spans="1:13" x14ac:dyDescent="0.25">
      <c r="A60" s="3"/>
      <c r="B60" s="9"/>
      <c r="C60" s="9"/>
      <c r="D60" s="9"/>
      <c r="E60" s="9"/>
      <c r="F60" s="3"/>
      <c r="G60" s="3"/>
      <c r="H60" s="9"/>
      <c r="I60" s="9"/>
      <c r="J60" s="9"/>
      <c r="K60" s="9"/>
      <c r="L60" s="9"/>
      <c r="M60" s="9"/>
    </row>
    <row r="61" spans="1:13" x14ac:dyDescent="0.25">
      <c r="A61" s="3"/>
      <c r="B61" s="9"/>
      <c r="C61" s="9"/>
      <c r="D61" s="9"/>
      <c r="E61" s="9"/>
      <c r="F61" s="3"/>
      <c r="G61" s="3"/>
      <c r="H61" s="9"/>
      <c r="I61" s="9"/>
      <c r="J61" s="9"/>
      <c r="K61" s="9"/>
      <c r="L61" s="9"/>
      <c r="M61" s="9"/>
    </row>
    <row r="62" spans="1:13" x14ac:dyDescent="0.25">
      <c r="A62" s="18" t="s">
        <v>33</v>
      </c>
      <c r="B62" s="18"/>
      <c r="C62" s="18"/>
      <c r="D62" s="18"/>
      <c r="E62" s="18"/>
      <c r="F62" s="18"/>
      <c r="G62" s="18"/>
      <c r="H62" s="19">
        <f>SUM(H59:H61)</f>
        <v>0</v>
      </c>
      <c r="I62" s="19">
        <f t="shared" ref="I62:L62" si="13">SUM(I59:I61)</f>
        <v>0</v>
      </c>
      <c r="J62" s="19">
        <f t="shared" si="13"/>
        <v>0</v>
      </c>
      <c r="K62" s="19">
        <f t="shared" si="13"/>
        <v>0</v>
      </c>
      <c r="L62" s="19">
        <f t="shared" si="13"/>
        <v>0</v>
      </c>
      <c r="M62" s="19">
        <f>SUM(H62:L62)</f>
        <v>0</v>
      </c>
    </row>
    <row r="63" spans="1:13" x14ac:dyDescent="0.25">
      <c r="A63" s="3"/>
      <c r="B63" s="3"/>
      <c r="C63" s="3"/>
      <c r="D63" s="3"/>
      <c r="E63" s="3"/>
      <c r="F63" s="3"/>
      <c r="G63" s="3"/>
      <c r="H63" s="4"/>
      <c r="I63" s="4"/>
      <c r="J63" s="4"/>
      <c r="K63" s="4"/>
      <c r="L63" s="4"/>
      <c r="M63" s="4"/>
    </row>
    <row r="64" spans="1:13" x14ac:dyDescent="0.25">
      <c r="A64" s="2" t="s">
        <v>50</v>
      </c>
      <c r="B64" s="5"/>
      <c r="C64" s="5"/>
      <c r="D64" s="5"/>
      <c r="E64" s="5"/>
      <c r="F64" s="5"/>
      <c r="G64" s="5"/>
      <c r="H64" s="6" t="s">
        <v>0</v>
      </c>
      <c r="I64" s="6" t="s">
        <v>1</v>
      </c>
      <c r="J64" s="6" t="s">
        <v>2</v>
      </c>
      <c r="K64" s="6" t="s">
        <v>36</v>
      </c>
      <c r="L64" s="6" t="s">
        <v>37</v>
      </c>
      <c r="M64" s="6" t="s">
        <v>3</v>
      </c>
    </row>
    <row r="65" spans="1:13" x14ac:dyDescent="0.25">
      <c r="A65" s="3"/>
      <c r="B65" s="9"/>
      <c r="C65" s="9"/>
      <c r="D65" s="9"/>
      <c r="E65" s="9"/>
      <c r="F65" s="3"/>
      <c r="G65" s="3"/>
      <c r="H65" s="9"/>
      <c r="I65" s="9"/>
      <c r="J65" s="9"/>
      <c r="K65" s="9"/>
      <c r="L65" s="9"/>
      <c r="M65" s="9"/>
    </row>
    <row r="66" spans="1:13" x14ac:dyDescent="0.25">
      <c r="A66" s="18" t="s">
        <v>53</v>
      </c>
      <c r="B66" s="18"/>
      <c r="C66" s="18"/>
      <c r="D66" s="18"/>
      <c r="E66" s="18"/>
      <c r="F66" s="18"/>
      <c r="G66" s="18"/>
      <c r="H66" s="19">
        <f>SUM(H65:H65)</f>
        <v>0</v>
      </c>
      <c r="I66" s="19">
        <f>SUM(I65:I65)</f>
        <v>0</v>
      </c>
      <c r="J66" s="19">
        <f>SUM(J65:J65)</f>
        <v>0</v>
      </c>
      <c r="K66" s="19">
        <f>SUM(K65:K65)</f>
        <v>0</v>
      </c>
      <c r="L66" s="19">
        <f>SUM(L65:L65)</f>
        <v>0</v>
      </c>
      <c r="M66" s="19">
        <f>SUM(H66:L66)</f>
        <v>0</v>
      </c>
    </row>
    <row r="67" spans="1:13" x14ac:dyDescent="0.25">
      <c r="A67" s="3"/>
      <c r="B67" s="9"/>
      <c r="C67" s="9"/>
      <c r="D67" s="9"/>
      <c r="E67" s="9"/>
      <c r="F67" s="3"/>
      <c r="G67" s="3"/>
      <c r="H67" s="9"/>
      <c r="I67" s="9"/>
      <c r="J67" s="9"/>
      <c r="K67" s="9"/>
      <c r="L67" s="9"/>
      <c r="M67" s="9"/>
    </row>
    <row r="68" spans="1:13" x14ac:dyDescent="0.25">
      <c r="A68" s="2" t="s">
        <v>31</v>
      </c>
      <c r="B68" s="5"/>
      <c r="C68" s="5"/>
      <c r="D68" s="5"/>
      <c r="E68" s="5"/>
      <c r="F68" s="5"/>
      <c r="G68" s="5"/>
      <c r="H68" s="6" t="s">
        <v>0</v>
      </c>
      <c r="I68" s="6" t="s">
        <v>1</v>
      </c>
      <c r="J68" s="6" t="s">
        <v>2</v>
      </c>
      <c r="K68" s="6" t="s">
        <v>36</v>
      </c>
      <c r="L68" s="6" t="s">
        <v>37</v>
      </c>
      <c r="M68" s="6" t="s">
        <v>3</v>
      </c>
    </row>
    <row r="69" spans="1:13" x14ac:dyDescent="0.25">
      <c r="A69" s="1"/>
      <c r="B69" s="4" t="s">
        <v>48</v>
      </c>
      <c r="C69" s="4" t="s">
        <v>61</v>
      </c>
      <c r="D69" s="4" t="s">
        <v>63</v>
      </c>
      <c r="E69" s="4" t="s">
        <v>64</v>
      </c>
      <c r="F69" s="4" t="s">
        <v>65</v>
      </c>
      <c r="G69" s="4"/>
      <c r="H69" s="4"/>
      <c r="I69" s="4"/>
      <c r="J69" s="4"/>
      <c r="K69" s="4"/>
      <c r="L69" s="4"/>
      <c r="M69" s="4"/>
    </row>
    <row r="70" spans="1:13" x14ac:dyDescent="0.25">
      <c r="A70" s="3" t="s">
        <v>25</v>
      </c>
      <c r="B70" s="9">
        <v>1133</v>
      </c>
      <c r="C70" s="9">
        <f t="shared" ref="C70:F71" si="14">ROUND(B70*1.05,0)</f>
        <v>1190</v>
      </c>
      <c r="D70" s="9">
        <f t="shared" si="14"/>
        <v>1250</v>
      </c>
      <c r="E70" s="9">
        <f t="shared" si="14"/>
        <v>1313</v>
      </c>
      <c r="F70" s="9">
        <f t="shared" si="14"/>
        <v>1379</v>
      </c>
      <c r="G70" s="3"/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f>SUM(H70:L70)</f>
        <v>0</v>
      </c>
    </row>
    <row r="71" spans="1:13" x14ac:dyDescent="0.25">
      <c r="A71" s="3" t="s">
        <v>24</v>
      </c>
      <c r="B71" s="9">
        <v>148</v>
      </c>
      <c r="C71" s="9">
        <f t="shared" si="14"/>
        <v>155</v>
      </c>
      <c r="D71" s="9">
        <f t="shared" si="14"/>
        <v>163</v>
      </c>
      <c r="E71" s="9">
        <f t="shared" si="14"/>
        <v>171</v>
      </c>
      <c r="F71" s="9">
        <f t="shared" si="14"/>
        <v>180</v>
      </c>
      <c r="G71" s="4"/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f>SUM(H71:L71)</f>
        <v>0</v>
      </c>
    </row>
    <row r="72" spans="1:13" x14ac:dyDescent="0.25">
      <c r="A72" s="3"/>
      <c r="B72" s="9"/>
      <c r="C72" s="9"/>
      <c r="D72" s="9"/>
      <c r="E72" s="9"/>
      <c r="F72" s="4"/>
      <c r="G72" s="4"/>
      <c r="H72" s="9"/>
      <c r="I72" s="9"/>
      <c r="J72" s="9"/>
      <c r="K72" s="9"/>
      <c r="L72" s="9"/>
      <c r="M72" s="9"/>
    </row>
    <row r="73" spans="1:13" s="3" customFormat="1" x14ac:dyDescent="0.25">
      <c r="A73" s="3" t="s">
        <v>254</v>
      </c>
      <c r="B73" s="9"/>
      <c r="C73" s="9"/>
      <c r="D73" s="9"/>
      <c r="E73" s="9"/>
      <c r="H73" s="9">
        <v>8000000</v>
      </c>
      <c r="I73" s="9">
        <v>8000000</v>
      </c>
      <c r="J73" s="9">
        <v>8000000</v>
      </c>
      <c r="K73" s="9">
        <v>8000000</v>
      </c>
      <c r="L73" s="9">
        <v>8000000</v>
      </c>
      <c r="M73" s="9">
        <f>SUM(H73:L73)</f>
        <v>40000000</v>
      </c>
    </row>
    <row r="74" spans="1:13" x14ac:dyDescent="0.25">
      <c r="A74" s="3" t="s">
        <v>231</v>
      </c>
      <c r="B74" s="3"/>
      <c r="C74" s="3"/>
      <c r="D74" s="3"/>
      <c r="E74" s="3"/>
      <c r="F74" s="3"/>
      <c r="G74" s="3"/>
      <c r="H74" s="9">
        <v>36000</v>
      </c>
      <c r="I74" s="9">
        <v>36000</v>
      </c>
      <c r="J74" s="9">
        <v>36000</v>
      </c>
      <c r="K74" s="9">
        <v>36000</v>
      </c>
      <c r="L74" s="9">
        <v>18000</v>
      </c>
      <c r="M74" s="9">
        <f>SUM(H74:L74)</f>
        <v>162000</v>
      </c>
    </row>
    <row r="75" spans="1:13" x14ac:dyDescent="0.25">
      <c r="A75" s="3" t="s">
        <v>255</v>
      </c>
      <c r="B75" s="9"/>
      <c r="C75" s="9"/>
      <c r="D75" s="9"/>
      <c r="E75" s="9"/>
      <c r="F75" s="4"/>
      <c r="G75" s="4"/>
      <c r="H75" s="9">
        <v>35000</v>
      </c>
      <c r="I75" s="9">
        <v>0</v>
      </c>
      <c r="J75" s="9">
        <v>0</v>
      </c>
      <c r="K75" s="9">
        <v>0</v>
      </c>
      <c r="L75" s="9">
        <v>0</v>
      </c>
      <c r="M75" s="9">
        <f>SUM(H75:L75)</f>
        <v>35000</v>
      </c>
    </row>
    <row r="76" spans="1:13" s="3" customFormat="1" x14ac:dyDescent="0.25">
      <c r="A76" s="3" t="s">
        <v>230</v>
      </c>
      <c r="B76" s="9"/>
      <c r="C76" s="9"/>
      <c r="D76" s="9"/>
      <c r="E76" s="9"/>
      <c r="F76" s="4"/>
      <c r="G76" s="4"/>
      <c r="H76" s="9">
        <v>296352</v>
      </c>
      <c r="I76" s="9">
        <v>285640</v>
      </c>
      <c r="J76" s="9">
        <v>255735</v>
      </c>
      <c r="K76" s="9">
        <v>207203</v>
      </c>
      <c r="L76" s="9">
        <v>207203</v>
      </c>
      <c r="M76" s="9">
        <f>SUM(H76:L76)</f>
        <v>1252133</v>
      </c>
    </row>
    <row r="77" spans="1:13" x14ac:dyDescent="0.25">
      <c r="A77" s="3"/>
      <c r="B77" s="9"/>
      <c r="C77" s="9"/>
      <c r="D77" s="9"/>
      <c r="E77" s="9"/>
      <c r="F77" s="4"/>
      <c r="G77" s="4"/>
      <c r="H77" s="9"/>
      <c r="I77" s="9"/>
      <c r="J77" s="9"/>
      <c r="K77" s="9"/>
      <c r="L77" s="9"/>
      <c r="M77" s="9"/>
    </row>
    <row r="78" spans="1:13" x14ac:dyDescent="0.25">
      <c r="A78" s="18" t="s">
        <v>20</v>
      </c>
      <c r="B78" s="18"/>
      <c r="C78" s="18"/>
      <c r="D78" s="18"/>
      <c r="E78" s="18"/>
      <c r="F78" s="18"/>
      <c r="G78" s="18"/>
      <c r="H78" s="19">
        <f>SUM(H70:H77)</f>
        <v>8367352</v>
      </c>
      <c r="I78" s="19">
        <f>SUM(I70:I77)</f>
        <v>8321640</v>
      </c>
      <c r="J78" s="19">
        <f>SUM(J70:J77)</f>
        <v>8291735</v>
      </c>
      <c r="K78" s="19">
        <f>SUM(K70:K77)</f>
        <v>8243203</v>
      </c>
      <c r="L78" s="19">
        <f>SUM(L70:L77)</f>
        <v>8225203</v>
      </c>
      <c r="M78" s="19">
        <f>SUM(H78:L78)</f>
        <v>41449133</v>
      </c>
    </row>
    <row r="79" spans="1:13" x14ac:dyDescent="0.25">
      <c r="A79" s="3"/>
      <c r="B79" s="3"/>
      <c r="C79" s="3"/>
      <c r="D79" s="3"/>
      <c r="E79" s="3"/>
      <c r="F79" s="3"/>
      <c r="G79" s="3"/>
      <c r="H79" s="4"/>
      <c r="I79" s="4"/>
      <c r="J79" s="4"/>
      <c r="K79" s="4"/>
      <c r="L79" s="4"/>
      <c r="M79" s="4"/>
    </row>
    <row r="80" spans="1:13" x14ac:dyDescent="0.25">
      <c r="A80" s="5" t="s">
        <v>21</v>
      </c>
      <c r="B80" s="5"/>
      <c r="C80" s="5"/>
      <c r="D80" s="5"/>
      <c r="E80" s="5"/>
      <c r="F80" s="5"/>
      <c r="G80" s="5"/>
      <c r="H80" s="12">
        <f>SUM(H12,H26,H36,H43,H52,H56,H62,H66,H78)</f>
        <v>9523349</v>
      </c>
      <c r="I80" s="12">
        <f>SUM(I12,I26,I36,I43,I52,I56,I62,I66,I78)</f>
        <v>8430372</v>
      </c>
      <c r="J80" s="12">
        <f>SUM(J12,J26,J36,J43,J52,J56,J62,J66,J78)</f>
        <v>8403730</v>
      </c>
      <c r="K80" s="12">
        <f>SUM(K12,K26,K36,K43,K52,K56,K62,K66,K78)</f>
        <v>8358559</v>
      </c>
      <c r="L80" s="12">
        <f>SUM(L12,L26,L36,L43,L52,L56,L62,L66,L78)</f>
        <v>8344019</v>
      </c>
      <c r="M80" s="12">
        <f>SUM(H80:L80)</f>
        <v>43060029</v>
      </c>
    </row>
  </sheetData>
  <mergeCells count="1">
    <mergeCell ref="A1:M1"/>
  </mergeCells>
  <conditionalFormatting sqref="B16:B18">
    <cfRule type="duplicateValues" dxfId="2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638AA-DBFB-4859-822E-D6823D04A228}">
  <dimension ref="A1:M84"/>
  <sheetViews>
    <sheetView topLeftCell="A40" workbookViewId="0">
      <selection activeCell="O75" sqref="O75"/>
    </sheetView>
  </sheetViews>
  <sheetFormatPr defaultRowHeight="15" x14ac:dyDescent="0.25"/>
  <cols>
    <col min="1" max="1" width="29.5703125" customWidth="1"/>
    <col min="8" max="9" width="10.140625" bestFit="1" customWidth="1"/>
  </cols>
  <sheetData>
    <row r="1" spans="1:13" s="3" customFormat="1" ht="15.75" x14ac:dyDescent="0.25">
      <c r="A1" s="40" t="s">
        <v>69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s="3" customForma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s="3" customFormat="1" ht="15" customHeight="1" x14ac:dyDescent="0.25">
      <c r="A3" s="2" t="s">
        <v>40</v>
      </c>
      <c r="B3" s="5"/>
      <c r="C3" s="5"/>
      <c r="D3" s="5"/>
      <c r="E3" s="5"/>
      <c r="F3" s="5"/>
      <c r="G3" s="5"/>
      <c r="H3" s="6" t="s">
        <v>0</v>
      </c>
      <c r="I3" s="6" t="s">
        <v>1</v>
      </c>
      <c r="J3" s="6" t="s">
        <v>2</v>
      </c>
      <c r="K3" s="6" t="s">
        <v>36</v>
      </c>
      <c r="L3" s="6" t="s">
        <v>37</v>
      </c>
      <c r="M3" s="6" t="s">
        <v>3</v>
      </c>
    </row>
    <row r="4" spans="1:13" ht="30" x14ac:dyDescent="0.25">
      <c r="A4" t="s">
        <v>4</v>
      </c>
      <c r="B4" s="7" t="s">
        <v>54</v>
      </c>
      <c r="C4" s="7" t="s">
        <v>5</v>
      </c>
      <c r="D4" s="8" t="s">
        <v>6</v>
      </c>
      <c r="E4" s="8" t="s">
        <v>7</v>
      </c>
      <c r="F4" s="8" t="s">
        <v>8</v>
      </c>
      <c r="G4" s="8"/>
      <c r="H4" s="7"/>
      <c r="I4" s="7"/>
      <c r="J4" s="7"/>
      <c r="K4" s="7"/>
      <c r="L4" s="7"/>
      <c r="M4" s="7"/>
    </row>
    <row r="5" spans="1:13" s="3" customFormat="1" x14ac:dyDescent="0.25">
      <c r="B5" s="4"/>
      <c r="C5" s="9">
        <v>0</v>
      </c>
      <c r="D5" s="4">
        <v>12</v>
      </c>
      <c r="E5" s="10">
        <v>0</v>
      </c>
      <c r="F5" s="10"/>
      <c r="G5" s="10"/>
      <c r="H5" s="9">
        <f>ROUND($C5*$E5,0)</f>
        <v>0</v>
      </c>
      <c r="I5" s="9">
        <f t="shared" ref="I5:L6" si="0">ROUND(H5*1.03,0)</f>
        <v>0</v>
      </c>
      <c r="J5" s="9">
        <f t="shared" si="0"/>
        <v>0</v>
      </c>
      <c r="K5" s="9">
        <f t="shared" si="0"/>
        <v>0</v>
      </c>
      <c r="L5" s="9">
        <f t="shared" si="0"/>
        <v>0</v>
      </c>
      <c r="M5" s="9">
        <f>SUM(H5:L5)</f>
        <v>0</v>
      </c>
    </row>
    <row r="6" spans="1:13" s="3" customFormat="1" x14ac:dyDescent="0.25">
      <c r="B6" s="4"/>
      <c r="C6" s="9"/>
      <c r="D6" s="4"/>
      <c r="E6" s="10"/>
      <c r="F6" s="10">
        <v>0</v>
      </c>
      <c r="G6" s="10"/>
      <c r="H6" s="9">
        <f>ROUND($C5/9*12*$F6,0)</f>
        <v>0</v>
      </c>
      <c r="I6" s="9">
        <f t="shared" si="0"/>
        <v>0</v>
      </c>
      <c r="J6" s="9">
        <f t="shared" si="0"/>
        <v>0</v>
      </c>
      <c r="K6" s="9">
        <f t="shared" si="0"/>
        <v>0</v>
      </c>
      <c r="L6" s="9">
        <f t="shared" si="0"/>
        <v>0</v>
      </c>
      <c r="M6" s="9">
        <f>SUM(H6:L6)</f>
        <v>0</v>
      </c>
    </row>
    <row r="7" spans="1:13" s="3" customFormat="1" x14ac:dyDescent="0.25">
      <c r="B7" s="4"/>
      <c r="C7" s="9"/>
      <c r="D7" s="4"/>
      <c r="E7" s="10"/>
      <c r="F7" s="10"/>
      <c r="G7" s="10"/>
      <c r="H7" s="9"/>
      <c r="I7" s="9"/>
      <c r="J7" s="9"/>
      <c r="K7" s="9"/>
      <c r="L7" s="9"/>
      <c r="M7" s="9"/>
    </row>
    <row r="8" spans="1:13" s="3" customFormat="1" x14ac:dyDescent="0.25">
      <c r="C8" s="9"/>
      <c r="D8" s="4"/>
      <c r="E8" s="10"/>
      <c r="F8" s="10"/>
      <c r="G8" s="10"/>
      <c r="H8" s="9"/>
      <c r="I8" s="9"/>
      <c r="J8" s="9"/>
      <c r="K8" s="9"/>
      <c r="L8" s="9"/>
      <c r="M8" s="9"/>
    </row>
    <row r="9" spans="1:13" s="3" customFormat="1" x14ac:dyDescent="0.25">
      <c r="A9" s="18" t="s">
        <v>38</v>
      </c>
      <c r="B9" s="18"/>
      <c r="C9" s="18"/>
      <c r="D9" s="18"/>
      <c r="E9" s="18"/>
      <c r="F9" s="18"/>
      <c r="G9" s="18"/>
      <c r="H9" s="19">
        <f>SUM(H5:H8)</f>
        <v>0</v>
      </c>
      <c r="I9" s="19">
        <f>SUM(I5:I8)</f>
        <v>0</v>
      </c>
      <c r="J9" s="19">
        <f>SUM(J5:J7)</f>
        <v>0</v>
      </c>
      <c r="K9" s="19">
        <f>SUM(K5:K7)</f>
        <v>0</v>
      </c>
      <c r="L9" s="19">
        <f>SUM(L5:L7)</f>
        <v>0</v>
      </c>
      <c r="M9" s="19">
        <f>SUM(H9:L9)</f>
        <v>0</v>
      </c>
    </row>
    <row r="10" spans="1:13" s="3" customFormat="1" x14ac:dyDescent="0.25">
      <c r="C10" s="9"/>
      <c r="D10" s="4"/>
      <c r="E10" s="10"/>
      <c r="F10" s="10"/>
      <c r="G10" s="10"/>
      <c r="H10" s="9"/>
      <c r="I10" s="9"/>
      <c r="J10" s="9"/>
      <c r="K10" s="9"/>
      <c r="L10" s="9"/>
      <c r="M10" s="9"/>
    </row>
    <row r="11" spans="1:13" s="3" customFormat="1" ht="15" customHeight="1" x14ac:dyDescent="0.25">
      <c r="A11" s="2" t="s">
        <v>39</v>
      </c>
      <c r="B11" s="5"/>
      <c r="C11" s="5"/>
      <c r="D11" s="5"/>
      <c r="E11" s="5"/>
      <c r="F11" s="5"/>
      <c r="G11" s="5"/>
      <c r="H11" s="6" t="s">
        <v>0</v>
      </c>
      <c r="I11" s="6" t="s">
        <v>1</v>
      </c>
      <c r="J11" s="6" t="s">
        <v>2</v>
      </c>
      <c r="K11" s="6" t="s">
        <v>36</v>
      </c>
      <c r="L11" s="6" t="s">
        <v>37</v>
      </c>
      <c r="M11" s="6" t="s">
        <v>3</v>
      </c>
    </row>
    <row r="12" spans="1:13" s="3" customFormat="1" ht="30" customHeight="1" x14ac:dyDescent="0.25">
      <c r="A12" s="3" t="s">
        <v>41</v>
      </c>
      <c r="B12" s="4" t="s">
        <v>98</v>
      </c>
      <c r="C12" s="9" t="s">
        <v>5</v>
      </c>
      <c r="D12" s="4" t="s">
        <v>42</v>
      </c>
      <c r="E12" s="10" t="s">
        <v>7</v>
      </c>
      <c r="F12" s="10" t="s">
        <v>8</v>
      </c>
      <c r="G12" s="10"/>
      <c r="H12" s="9"/>
      <c r="I12" s="9"/>
      <c r="J12" s="9"/>
      <c r="K12" s="9"/>
      <c r="L12" s="9"/>
      <c r="M12" s="9"/>
    </row>
    <row r="13" spans="1:13" s="3" customFormat="1" x14ac:dyDescent="0.25">
      <c r="A13" s="3" t="s">
        <v>101</v>
      </c>
      <c r="B13" s="4"/>
      <c r="C13" s="9">
        <v>50000</v>
      </c>
      <c r="D13" s="4">
        <v>12</v>
      </c>
      <c r="E13" s="10">
        <v>1</v>
      </c>
      <c r="F13" s="10"/>
      <c r="G13" s="10" t="s">
        <v>99</v>
      </c>
      <c r="H13" s="9">
        <f>ROUND(C13*E13,0)</f>
        <v>50000</v>
      </c>
      <c r="I13" s="9">
        <f>ROUND(H13*1.03,0)</f>
        <v>51500</v>
      </c>
      <c r="J13" s="9">
        <f>ROUND(I13*1.03,0)</f>
        <v>53045</v>
      </c>
      <c r="K13" s="9">
        <f>ROUND(J13*1.03,0)</f>
        <v>54636</v>
      </c>
      <c r="L13" s="9">
        <f>ROUND(K13*1.03,0)</f>
        <v>56275</v>
      </c>
      <c r="M13" s="9">
        <f>SUM(H13:L13)</f>
        <v>265456</v>
      </c>
    </row>
    <row r="14" spans="1:13" s="3" customFormat="1" x14ac:dyDescent="0.25">
      <c r="B14" s="4"/>
      <c r="C14" s="9"/>
      <c r="D14" s="4"/>
      <c r="E14" s="10"/>
      <c r="F14" s="10"/>
      <c r="G14" s="10"/>
      <c r="H14" s="9"/>
      <c r="I14" s="9"/>
      <c r="J14" s="9"/>
      <c r="K14" s="9"/>
      <c r="L14" s="9"/>
      <c r="M14" s="9"/>
    </row>
    <row r="15" spans="1:13" s="3" customFormat="1" x14ac:dyDescent="0.25">
      <c r="A15" s="3" t="s">
        <v>55</v>
      </c>
      <c r="B15" s="4">
        <v>0</v>
      </c>
      <c r="C15" s="9">
        <v>0</v>
      </c>
      <c r="D15" s="4">
        <v>9</v>
      </c>
      <c r="E15" s="10">
        <v>0</v>
      </c>
      <c r="F15" s="10"/>
      <c r="G15" s="10"/>
      <c r="H15" s="9">
        <f>ROUND($B$16*$C15*$E15,0)</f>
        <v>0</v>
      </c>
      <c r="I15" s="9">
        <f>ROUND($B$16*$C15*$E15,0)</f>
        <v>0</v>
      </c>
      <c r="J15" s="9">
        <f>ROUND($B$16*$C15*$E15,0)</f>
        <v>0</v>
      </c>
      <c r="K15" s="9">
        <f>ROUND($B$16*$C15*$E15,0)</f>
        <v>0</v>
      </c>
      <c r="L15" s="9">
        <f>ROUND($B$16*$C15*$E15,0)</f>
        <v>0</v>
      </c>
      <c r="M15" s="9">
        <f>SUM(H15:L15)</f>
        <v>0</v>
      </c>
    </row>
    <row r="16" spans="1:13" s="3" customFormat="1" x14ac:dyDescent="0.25">
      <c r="B16" s="4"/>
      <c r="C16" s="9">
        <v>0</v>
      </c>
      <c r="D16" s="4">
        <v>3</v>
      </c>
      <c r="E16" s="10"/>
      <c r="F16" s="10">
        <v>0</v>
      </c>
      <c r="G16" s="10"/>
      <c r="H16" s="9">
        <f>ROUND($B$16*$C16*$F16,0)</f>
        <v>0</v>
      </c>
      <c r="I16" s="9">
        <f>ROUND($B$16*$C16*$F16,0)</f>
        <v>0</v>
      </c>
      <c r="J16" s="9">
        <f>ROUND($B$16*$C16*$F16,0)</f>
        <v>0</v>
      </c>
      <c r="K16" s="9">
        <f>ROUND($B$16*$C16*$F16,0)</f>
        <v>0</v>
      </c>
      <c r="L16" s="9">
        <f>ROUND($B$16*$C16*$F16,0)</f>
        <v>0</v>
      </c>
      <c r="M16" s="9">
        <f>SUM(H16:L16)</f>
        <v>0</v>
      </c>
    </row>
    <row r="17" spans="1:13" s="3" customFormat="1" x14ac:dyDescent="0.25">
      <c r="B17" s="4"/>
      <c r="C17" s="9"/>
      <c r="D17" s="4"/>
      <c r="E17" s="10"/>
      <c r="F17" s="10"/>
      <c r="G17" s="10"/>
      <c r="H17" s="9"/>
      <c r="I17" s="9"/>
      <c r="J17" s="9"/>
      <c r="K17" s="9"/>
      <c r="L17" s="9"/>
      <c r="M17" s="9"/>
    </row>
    <row r="18" spans="1:13" s="3" customFormat="1" x14ac:dyDescent="0.25">
      <c r="A18" s="3" t="s">
        <v>56</v>
      </c>
      <c r="B18" s="4">
        <v>0</v>
      </c>
      <c r="C18" s="9">
        <v>0</v>
      </c>
      <c r="D18" s="4">
        <v>9</v>
      </c>
      <c r="E18" s="10">
        <v>0</v>
      </c>
      <c r="F18" s="10"/>
      <c r="G18" s="10"/>
      <c r="H18" s="9">
        <f>ROUND($B$19*$C18*$E18,0)</f>
        <v>0</v>
      </c>
      <c r="I18" s="9">
        <f>ROUND($B$19*$C18*$E18,0)</f>
        <v>0</v>
      </c>
      <c r="J18" s="9">
        <f>ROUND($B$19*$C18*$E18,0)</f>
        <v>0</v>
      </c>
      <c r="K18" s="9">
        <f>ROUND($B$19*$C18*$E18,0)</f>
        <v>0</v>
      </c>
      <c r="L18" s="9">
        <f>ROUND($B$19*$C18*$E18,0)</f>
        <v>0</v>
      </c>
      <c r="M18" s="9">
        <f>SUM(H18:L18)</f>
        <v>0</v>
      </c>
    </row>
    <row r="19" spans="1:13" s="3" customFormat="1" x14ac:dyDescent="0.25">
      <c r="B19" s="4"/>
      <c r="C19" s="9">
        <v>0</v>
      </c>
      <c r="D19" s="4">
        <v>3</v>
      </c>
      <c r="E19" s="10"/>
      <c r="F19" s="10">
        <v>0</v>
      </c>
      <c r="G19" s="10"/>
      <c r="H19" s="9">
        <f>ROUND($B$19*$C19*$F19,0)</f>
        <v>0</v>
      </c>
      <c r="I19" s="9">
        <f>ROUND($B$19*$C19*$F19,0)</f>
        <v>0</v>
      </c>
      <c r="J19" s="9">
        <f>ROUND($B$19*$C19*$F19,0)</f>
        <v>0</v>
      </c>
      <c r="K19" s="9">
        <f>ROUND($B$19*$C19*$F19,0)</f>
        <v>0</v>
      </c>
      <c r="L19" s="9">
        <f>ROUND($B$19*$C19*$F19,0)</f>
        <v>0</v>
      </c>
      <c r="M19" s="9">
        <f>SUM(H19:L19)</f>
        <v>0</v>
      </c>
    </row>
    <row r="20" spans="1:13" s="3" customFormat="1" x14ac:dyDescent="0.25">
      <c r="B20" s="4"/>
    </row>
    <row r="21" spans="1:13" s="3" customFormat="1" x14ac:dyDescent="0.25">
      <c r="A21" s="18" t="s">
        <v>43</v>
      </c>
      <c r="B21" s="18"/>
      <c r="C21" s="18"/>
      <c r="D21" s="18"/>
      <c r="E21" s="18"/>
      <c r="F21" s="18"/>
      <c r="G21" s="18"/>
      <c r="H21" s="19">
        <f>SUM(H13:H19)</f>
        <v>50000</v>
      </c>
      <c r="I21" s="19">
        <f>SUM(I13:I19)</f>
        <v>51500</v>
      </c>
      <c r="J21" s="19">
        <f>SUM(J13:J19)</f>
        <v>53045</v>
      </c>
      <c r="K21" s="19">
        <f>SUM(K13:K19)</f>
        <v>54636</v>
      </c>
      <c r="L21" s="19">
        <f>SUM(L13:L19)</f>
        <v>56275</v>
      </c>
      <c r="M21" s="19">
        <f>SUM(H21:L21)</f>
        <v>265456</v>
      </c>
    </row>
    <row r="22" spans="1:13" s="3" customFormat="1" x14ac:dyDescent="0.25">
      <c r="H22" s="4"/>
      <c r="I22" s="4"/>
      <c r="J22" s="4"/>
      <c r="K22" s="4"/>
      <c r="L22" s="4"/>
      <c r="M22" s="4"/>
    </row>
    <row r="23" spans="1:13" s="3" customFormat="1" x14ac:dyDescent="0.25">
      <c r="A23" s="2" t="s">
        <v>26</v>
      </c>
      <c r="B23" s="5"/>
      <c r="C23" s="5"/>
      <c r="D23" s="5"/>
      <c r="E23" s="5"/>
      <c r="F23" s="5"/>
      <c r="G23" s="5"/>
      <c r="H23" s="6" t="s">
        <v>0</v>
      </c>
      <c r="I23" s="6" t="s">
        <v>1</v>
      </c>
      <c r="J23" s="6" t="s">
        <v>2</v>
      </c>
      <c r="K23" s="6" t="s">
        <v>36</v>
      </c>
      <c r="L23" s="6" t="s">
        <v>37</v>
      </c>
      <c r="M23" s="6" t="s">
        <v>3</v>
      </c>
    </row>
    <row r="24" spans="1:13" s="3" customFormat="1" x14ac:dyDescent="0.25">
      <c r="D24" s="4"/>
      <c r="E24" s="4" t="s">
        <v>9</v>
      </c>
      <c r="F24" s="4"/>
      <c r="G24" s="4"/>
      <c r="H24" s="4"/>
      <c r="I24" s="4"/>
      <c r="J24" s="4"/>
      <c r="K24" s="4"/>
      <c r="L24" s="4"/>
      <c r="M24" s="4"/>
    </row>
    <row r="25" spans="1:13" s="3" customFormat="1" x14ac:dyDescent="0.25">
      <c r="A25" s="3" t="s">
        <v>57</v>
      </c>
      <c r="E25" s="10">
        <v>0.41020000000000001</v>
      </c>
      <c r="F25" s="10"/>
      <c r="G25" s="10"/>
      <c r="H25" s="9">
        <f>ROUND(H13*$E$25,0)</f>
        <v>20510</v>
      </c>
      <c r="I25" s="9">
        <f>ROUND(I13*$E$25,0)</f>
        <v>21125</v>
      </c>
      <c r="J25" s="9">
        <f>ROUND(J13*$E$25,0)</f>
        <v>21759</v>
      </c>
      <c r="K25" s="9">
        <f>ROUND(K13*$E$25,0)</f>
        <v>22412</v>
      </c>
      <c r="L25" s="9">
        <f>ROUND(L13*$E$25,0)</f>
        <v>23084</v>
      </c>
      <c r="M25" s="9">
        <f>SUM(H25:L25)</f>
        <v>108890</v>
      </c>
    </row>
    <row r="26" spans="1:13" s="3" customFormat="1" x14ac:dyDescent="0.25">
      <c r="D26" s="9"/>
      <c r="E26" s="10"/>
      <c r="F26" s="10"/>
      <c r="G26" s="10"/>
      <c r="H26" s="9"/>
      <c r="I26" s="9"/>
      <c r="J26" s="9"/>
      <c r="K26" s="9"/>
      <c r="L26" s="9"/>
      <c r="M26" s="9"/>
    </row>
    <row r="27" spans="1:13" s="3" customFormat="1" x14ac:dyDescent="0.25">
      <c r="A27" s="3" t="s">
        <v>58</v>
      </c>
      <c r="D27" s="9"/>
      <c r="E27" s="10">
        <v>0.25729999999999997</v>
      </c>
      <c r="F27" s="10"/>
      <c r="G27" s="10"/>
      <c r="H27" s="9">
        <f>ROUND($E27*SUM(H6,),0)</f>
        <v>0</v>
      </c>
      <c r="I27" s="9">
        <f>ROUND($E27*SUM(I6,),0)</f>
        <v>0</v>
      </c>
      <c r="J27" s="9">
        <f>ROUND($E27*SUM(J6),0)</f>
        <v>0</v>
      </c>
      <c r="K27" s="9">
        <f>ROUND($E27*SUM(K6),0)</f>
        <v>0</v>
      </c>
      <c r="L27" s="9">
        <f>ROUND($E27*SUM(L6),0)</f>
        <v>0</v>
      </c>
      <c r="M27" s="9">
        <f>SUM(H27:L27)</f>
        <v>0</v>
      </c>
    </row>
    <row r="28" spans="1:13" s="3" customFormat="1" x14ac:dyDescent="0.25">
      <c r="D28" s="9"/>
      <c r="E28" s="10"/>
      <c r="F28" s="10"/>
      <c r="G28" s="10"/>
      <c r="H28" s="9"/>
      <c r="I28" s="9"/>
      <c r="J28" s="9"/>
      <c r="K28" s="9"/>
      <c r="L28" s="9"/>
      <c r="M28" s="9"/>
    </row>
    <row r="29" spans="1:13" s="3" customFormat="1" x14ac:dyDescent="0.25">
      <c r="A29" s="3" t="s">
        <v>59</v>
      </c>
      <c r="D29" s="9"/>
      <c r="E29" s="10">
        <v>6.1999999999999998E-3</v>
      </c>
      <c r="F29" s="10"/>
      <c r="G29" s="10"/>
      <c r="H29" s="9">
        <f>ROUND($E29*SUM(H15,H18),0)</f>
        <v>0</v>
      </c>
      <c r="I29" s="9">
        <f>ROUND($E29*SUM(I15,I18),0)</f>
        <v>0</v>
      </c>
      <c r="J29" s="9">
        <f>ROUND($E29*SUM(J15,J18),0)</f>
        <v>0</v>
      </c>
      <c r="K29" s="9">
        <f>ROUND($E29*SUM(K15,K18),0)</f>
        <v>0</v>
      </c>
      <c r="L29" s="9">
        <f>ROUND($E29*SUM(L15,L18),0)</f>
        <v>0</v>
      </c>
      <c r="M29" s="9">
        <f>SUM(H29:L29)</f>
        <v>0</v>
      </c>
    </row>
    <row r="30" spans="1:13" s="3" customFormat="1" x14ac:dyDescent="0.25">
      <c r="D30" s="9"/>
      <c r="E30" s="10"/>
      <c r="F30" s="10"/>
      <c r="G30" s="10"/>
      <c r="H30" s="9"/>
      <c r="I30" s="9"/>
      <c r="J30" s="9"/>
      <c r="K30" s="9"/>
      <c r="L30" s="9"/>
      <c r="M30" s="9"/>
    </row>
    <row r="31" spans="1:13" s="3" customFormat="1" x14ac:dyDescent="0.25">
      <c r="A31" s="3" t="s">
        <v>60</v>
      </c>
      <c r="D31" s="9"/>
      <c r="E31" s="10">
        <v>8.3299999999999999E-2</v>
      </c>
      <c r="F31" s="10"/>
      <c r="G31" s="10"/>
      <c r="H31" s="9">
        <f>ROUND($E31*SUM(H16,H19),0)</f>
        <v>0</v>
      </c>
      <c r="I31" s="9">
        <f>ROUND($E31*SUM(I16,I19),0)</f>
        <v>0</v>
      </c>
      <c r="J31" s="9">
        <f>ROUND($E31*SUM(J16,J19),0)</f>
        <v>0</v>
      </c>
      <c r="K31" s="9">
        <f>ROUND($E31*SUM(K16,K19),0)</f>
        <v>0</v>
      </c>
      <c r="L31" s="9">
        <f>ROUND($E31*SUM(L16,L19),0)</f>
        <v>0</v>
      </c>
      <c r="M31" s="9">
        <f>SUM(H31:L31)</f>
        <v>0</v>
      </c>
    </row>
    <row r="32" spans="1:13" s="3" customFormat="1" x14ac:dyDescent="0.25">
      <c r="H32" s="4"/>
      <c r="I32" s="4"/>
      <c r="J32" s="4"/>
      <c r="K32" s="4"/>
      <c r="L32" s="4"/>
      <c r="M32" s="4"/>
    </row>
    <row r="33" spans="1:13" s="3" customFormat="1" x14ac:dyDescent="0.25">
      <c r="A33" s="18" t="s">
        <v>10</v>
      </c>
      <c r="B33" s="18"/>
      <c r="C33" s="18"/>
      <c r="D33" s="18"/>
      <c r="E33" s="18"/>
      <c r="F33" s="18"/>
      <c r="G33" s="18"/>
      <c r="H33" s="19">
        <f>SUM(H25:H31)</f>
        <v>20510</v>
      </c>
      <c r="I33" s="19">
        <f>SUM(I25:I31)</f>
        <v>21125</v>
      </c>
      <c r="J33" s="19">
        <f>SUM(J25:J31)</f>
        <v>21759</v>
      </c>
      <c r="K33" s="19">
        <f>SUM(K25:K31)</f>
        <v>22412</v>
      </c>
      <c r="L33" s="19">
        <f>SUM(L25:L31)</f>
        <v>23084</v>
      </c>
      <c r="M33" s="19">
        <f>SUM(H33:L33)</f>
        <v>108890</v>
      </c>
    </row>
    <row r="34" spans="1:13" s="3" customFormat="1" x14ac:dyDescent="0.25">
      <c r="H34" s="4"/>
      <c r="I34" s="4"/>
      <c r="J34" s="4"/>
      <c r="K34" s="4"/>
      <c r="L34" s="4"/>
      <c r="M34" s="4"/>
    </row>
    <row r="35" spans="1:13" s="3" customFormat="1" x14ac:dyDescent="0.25">
      <c r="A35" s="2" t="s">
        <v>28</v>
      </c>
      <c r="B35" s="5"/>
      <c r="C35" s="5"/>
      <c r="D35" s="5"/>
      <c r="E35" s="5"/>
      <c r="F35" s="5"/>
      <c r="G35" s="5"/>
      <c r="H35" s="6" t="s">
        <v>0</v>
      </c>
      <c r="I35" s="6" t="s">
        <v>1</v>
      </c>
      <c r="J35" s="6" t="s">
        <v>2</v>
      </c>
      <c r="K35" s="6" t="s">
        <v>36</v>
      </c>
      <c r="L35" s="6" t="s">
        <v>37</v>
      </c>
      <c r="M35" s="6" t="s">
        <v>3</v>
      </c>
    </row>
    <row r="36" spans="1:13" x14ac:dyDescent="0.25">
      <c r="A36" t="s">
        <v>177</v>
      </c>
      <c r="H36" s="34">
        <v>150000</v>
      </c>
      <c r="I36">
        <v>0</v>
      </c>
      <c r="J36">
        <v>0</v>
      </c>
      <c r="K36">
        <v>0</v>
      </c>
      <c r="L36">
        <v>0</v>
      </c>
      <c r="M36" s="34">
        <f>SUM(H36:L36)</f>
        <v>150000</v>
      </c>
    </row>
    <row r="37" spans="1:13" s="3" customFormat="1" x14ac:dyDescent="0.25">
      <c r="A37" t="s">
        <v>196</v>
      </c>
      <c r="H37" s="9">
        <v>16000</v>
      </c>
      <c r="I37" s="9">
        <v>0</v>
      </c>
      <c r="J37" s="9">
        <v>0</v>
      </c>
      <c r="K37" s="9">
        <v>0</v>
      </c>
      <c r="L37" s="9">
        <v>0</v>
      </c>
      <c r="M37" s="9">
        <f>SUM(H37:L37)</f>
        <v>16000</v>
      </c>
    </row>
    <row r="38" spans="1:13" s="3" customFormat="1" x14ac:dyDescent="0.25">
      <c r="H38" s="4"/>
      <c r="I38" s="4"/>
      <c r="J38" s="4"/>
      <c r="K38" s="4"/>
      <c r="L38" s="4"/>
      <c r="M38" s="4"/>
    </row>
    <row r="39" spans="1:13" s="3" customFormat="1" x14ac:dyDescent="0.25">
      <c r="A39" s="18" t="s">
        <v>19</v>
      </c>
      <c r="B39" s="18"/>
      <c r="C39" s="18"/>
      <c r="D39" s="18"/>
      <c r="E39" s="18"/>
      <c r="F39" s="18"/>
      <c r="G39" s="18"/>
      <c r="H39" s="19">
        <f>SUM(H36:H38)</f>
        <v>166000</v>
      </c>
      <c r="I39" s="19">
        <f>SUM(I37:I38)</f>
        <v>0</v>
      </c>
      <c r="J39" s="19">
        <f>SUM(J37:J38)</f>
        <v>0</v>
      </c>
      <c r="K39" s="19">
        <f>SUM(K37:K38)</f>
        <v>0</v>
      </c>
      <c r="L39" s="19">
        <f>SUM(L37:L38)</f>
        <v>0</v>
      </c>
      <c r="M39" s="19">
        <f>SUM(H39:L39)</f>
        <v>166000</v>
      </c>
    </row>
    <row r="40" spans="1:13" s="3" customFormat="1" x14ac:dyDescent="0.25">
      <c r="H40" s="4"/>
      <c r="I40" s="4"/>
      <c r="J40" s="4"/>
      <c r="K40" s="4"/>
      <c r="L40" s="4"/>
      <c r="M40" s="4"/>
    </row>
    <row r="41" spans="1:13" s="3" customFormat="1" x14ac:dyDescent="0.25">
      <c r="A41" s="2" t="s">
        <v>27</v>
      </c>
      <c r="B41" s="5"/>
      <c r="C41" s="5"/>
      <c r="D41" s="5"/>
      <c r="E41" s="5"/>
      <c r="F41" s="5"/>
      <c r="G41" s="5"/>
      <c r="H41" s="6" t="s">
        <v>0</v>
      </c>
      <c r="I41" s="6" t="s">
        <v>1</v>
      </c>
      <c r="J41" s="6" t="s">
        <v>2</v>
      </c>
      <c r="K41" s="6" t="s">
        <v>36</v>
      </c>
      <c r="L41" s="6" t="s">
        <v>37</v>
      </c>
      <c r="M41" s="6" t="s">
        <v>3</v>
      </c>
    </row>
    <row r="42" spans="1:13" s="3" customFormat="1" x14ac:dyDescent="0.25">
      <c r="A42" s="3" t="s">
        <v>100</v>
      </c>
      <c r="B42" s="4" t="s">
        <v>11</v>
      </c>
      <c r="C42" s="4" t="s">
        <v>12</v>
      </c>
      <c r="D42" s="4" t="s">
        <v>13</v>
      </c>
      <c r="E42" s="4" t="s">
        <v>14</v>
      </c>
      <c r="F42" s="11"/>
      <c r="G42" s="11"/>
      <c r="H42" s="9"/>
      <c r="I42" s="9"/>
      <c r="J42" s="9"/>
      <c r="K42" s="9"/>
      <c r="L42" s="9"/>
      <c r="M42" s="9"/>
    </row>
    <row r="43" spans="1:13" s="3" customFormat="1" x14ac:dyDescent="0.25">
      <c r="A43" s="11" t="s">
        <v>15</v>
      </c>
      <c r="B43" s="9">
        <v>500</v>
      </c>
      <c r="C43" s="4">
        <v>1</v>
      </c>
      <c r="D43" s="4">
        <v>1</v>
      </c>
      <c r="E43" s="4">
        <v>1</v>
      </c>
      <c r="F43" s="11"/>
      <c r="G43" s="11"/>
      <c r="H43" s="9">
        <f>ROUND($B43*$C43*$D43*$E43,0)</f>
        <v>500</v>
      </c>
      <c r="I43" s="9">
        <v>0</v>
      </c>
      <c r="J43" s="9">
        <v>0</v>
      </c>
      <c r="K43" s="9">
        <v>0</v>
      </c>
      <c r="L43" s="9">
        <v>0</v>
      </c>
      <c r="M43" s="9">
        <f>SUM(H43:L43)</f>
        <v>500</v>
      </c>
    </row>
    <row r="44" spans="1:13" s="3" customFormat="1" x14ac:dyDescent="0.25">
      <c r="A44" s="11" t="s">
        <v>16</v>
      </c>
      <c r="B44" s="9">
        <v>200</v>
      </c>
      <c r="C44" s="4">
        <v>4</v>
      </c>
      <c r="D44" s="4">
        <v>1</v>
      </c>
      <c r="E44" s="4">
        <v>1</v>
      </c>
      <c r="F44" s="11"/>
      <c r="G44" s="11"/>
      <c r="H44" s="9">
        <f t="shared" ref="H44:H46" si="1">ROUND($B44*$C44*$D44*$E44,0)</f>
        <v>800</v>
      </c>
      <c r="I44" s="9">
        <v>0</v>
      </c>
      <c r="J44" s="9">
        <v>0</v>
      </c>
      <c r="K44" s="9">
        <v>0</v>
      </c>
      <c r="L44" s="9">
        <v>0</v>
      </c>
      <c r="M44" s="9">
        <f t="shared" ref="M44:M46" si="2">SUM(H44:L44)</f>
        <v>800</v>
      </c>
    </row>
    <row r="45" spans="1:13" s="3" customFormat="1" x14ac:dyDescent="0.25">
      <c r="A45" s="11" t="s">
        <v>17</v>
      </c>
      <c r="B45" s="9">
        <v>59</v>
      </c>
      <c r="C45" s="4">
        <v>4</v>
      </c>
      <c r="D45" s="4">
        <v>1</v>
      </c>
      <c r="E45" s="4">
        <v>1</v>
      </c>
      <c r="F45" s="11"/>
      <c r="G45" s="11"/>
      <c r="H45" s="9">
        <f t="shared" si="1"/>
        <v>236</v>
      </c>
      <c r="I45" s="9">
        <v>0</v>
      </c>
      <c r="J45" s="9">
        <v>0</v>
      </c>
      <c r="K45" s="9">
        <v>0</v>
      </c>
      <c r="L45" s="9">
        <v>0</v>
      </c>
      <c r="M45" s="9">
        <f t="shared" si="2"/>
        <v>236</v>
      </c>
    </row>
    <row r="46" spans="1:13" s="3" customFormat="1" x14ac:dyDescent="0.25">
      <c r="A46" s="11" t="s">
        <v>62</v>
      </c>
      <c r="B46" s="21">
        <v>0.67</v>
      </c>
      <c r="C46" s="4">
        <v>30</v>
      </c>
      <c r="D46" s="4">
        <v>1</v>
      </c>
      <c r="E46" s="4">
        <v>1</v>
      </c>
      <c r="F46" s="11"/>
      <c r="G46" s="11"/>
      <c r="H46" s="9">
        <f t="shared" si="1"/>
        <v>20</v>
      </c>
      <c r="I46" s="9">
        <v>0</v>
      </c>
      <c r="J46" s="9">
        <v>0</v>
      </c>
      <c r="K46" s="9">
        <v>0</v>
      </c>
      <c r="L46" s="9">
        <v>0</v>
      </c>
      <c r="M46" s="9">
        <f t="shared" si="2"/>
        <v>20</v>
      </c>
    </row>
    <row r="47" spans="1:13" s="3" customFormat="1" x14ac:dyDescent="0.25">
      <c r="F47" s="11"/>
      <c r="G47" s="11"/>
      <c r="H47" s="4"/>
      <c r="I47" s="4"/>
      <c r="J47" s="4"/>
      <c r="K47" s="4"/>
      <c r="L47" s="4"/>
      <c r="M47" s="4"/>
    </row>
    <row r="48" spans="1:13" s="3" customFormat="1" x14ac:dyDescent="0.25">
      <c r="A48" s="3" t="s">
        <v>45</v>
      </c>
      <c r="B48" s="4" t="s">
        <v>11</v>
      </c>
      <c r="C48" s="4" t="s">
        <v>12</v>
      </c>
      <c r="D48" s="4" t="s">
        <v>13</v>
      </c>
      <c r="E48" s="4" t="s">
        <v>14</v>
      </c>
      <c r="F48" s="11"/>
      <c r="G48" s="11"/>
      <c r="H48" s="9"/>
      <c r="I48" s="9"/>
      <c r="J48" s="9"/>
      <c r="K48" s="9"/>
      <c r="L48" s="9"/>
      <c r="M48" s="9"/>
    </row>
    <row r="49" spans="1:13" s="3" customFormat="1" x14ac:dyDescent="0.25">
      <c r="A49" s="11" t="s">
        <v>15</v>
      </c>
      <c r="B49" s="9">
        <v>500</v>
      </c>
      <c r="C49" s="4"/>
      <c r="D49" s="4"/>
      <c r="E49" s="4"/>
      <c r="F49" s="11"/>
      <c r="G49" s="11"/>
      <c r="H49" s="9">
        <f>ROUND($B49*$C49*$D49*$E49,0)</f>
        <v>0</v>
      </c>
      <c r="I49" s="9">
        <f t="shared" ref="I49:L52" si="3">ROUND($B49*$C49*$D49*$E49,0)</f>
        <v>0</v>
      </c>
      <c r="J49" s="9">
        <f t="shared" si="3"/>
        <v>0</v>
      </c>
      <c r="K49" s="9">
        <f t="shared" si="3"/>
        <v>0</v>
      </c>
      <c r="L49" s="9">
        <f t="shared" si="3"/>
        <v>0</v>
      </c>
      <c r="M49" s="9">
        <f>SUM(H49:L49)</f>
        <v>0</v>
      </c>
    </row>
    <row r="50" spans="1:13" s="3" customFormat="1" x14ac:dyDescent="0.25">
      <c r="A50" s="11" t="s">
        <v>16</v>
      </c>
      <c r="B50" s="9">
        <v>200</v>
      </c>
      <c r="C50" s="4"/>
      <c r="D50" s="4"/>
      <c r="E50" s="4"/>
      <c r="F50" s="11"/>
      <c r="G50" s="11"/>
      <c r="H50" s="9">
        <f t="shared" ref="H50:H52" si="4">ROUND($B50*$C50*$D50*$E50,0)</f>
        <v>0</v>
      </c>
      <c r="I50" s="9">
        <f t="shared" si="3"/>
        <v>0</v>
      </c>
      <c r="J50" s="9">
        <f t="shared" si="3"/>
        <v>0</v>
      </c>
      <c r="K50" s="9">
        <f t="shared" si="3"/>
        <v>0</v>
      </c>
      <c r="L50" s="9">
        <f t="shared" si="3"/>
        <v>0</v>
      </c>
      <c r="M50" s="9">
        <f t="shared" ref="M50:M52" si="5">SUM(H50:L50)</f>
        <v>0</v>
      </c>
    </row>
    <row r="51" spans="1:13" s="3" customFormat="1" x14ac:dyDescent="0.25">
      <c r="A51" s="11" t="s">
        <v>17</v>
      </c>
      <c r="B51" s="9">
        <v>59</v>
      </c>
      <c r="C51" s="4"/>
      <c r="D51" s="4"/>
      <c r="E51" s="4"/>
      <c r="F51" s="11"/>
      <c r="G51" s="11"/>
      <c r="H51" s="9">
        <f t="shared" si="4"/>
        <v>0</v>
      </c>
      <c r="I51" s="9">
        <f t="shared" si="3"/>
        <v>0</v>
      </c>
      <c r="J51" s="9">
        <f t="shared" si="3"/>
        <v>0</v>
      </c>
      <c r="K51" s="9">
        <f t="shared" si="3"/>
        <v>0</v>
      </c>
      <c r="L51" s="9">
        <f t="shared" si="3"/>
        <v>0</v>
      </c>
      <c r="M51" s="9">
        <f t="shared" si="5"/>
        <v>0</v>
      </c>
    </row>
    <row r="52" spans="1:13" s="3" customFormat="1" x14ac:dyDescent="0.25">
      <c r="A52" s="11" t="s">
        <v>62</v>
      </c>
      <c r="B52" s="21">
        <v>0.67</v>
      </c>
      <c r="C52" s="4"/>
      <c r="D52" s="4"/>
      <c r="E52" s="4"/>
      <c r="F52" s="11"/>
      <c r="G52" s="11"/>
      <c r="H52" s="9">
        <f t="shared" si="4"/>
        <v>0</v>
      </c>
      <c r="I52" s="9">
        <f t="shared" si="3"/>
        <v>0</v>
      </c>
      <c r="J52" s="9">
        <f t="shared" si="3"/>
        <v>0</v>
      </c>
      <c r="K52" s="9">
        <f t="shared" si="3"/>
        <v>0</v>
      </c>
      <c r="L52" s="9">
        <f t="shared" si="3"/>
        <v>0</v>
      </c>
      <c r="M52" s="9">
        <f t="shared" si="5"/>
        <v>0</v>
      </c>
    </row>
    <row r="53" spans="1:13" s="3" customFormat="1" x14ac:dyDescent="0.25">
      <c r="F53" s="11"/>
      <c r="G53" s="11"/>
      <c r="H53" s="4"/>
      <c r="I53" s="4"/>
      <c r="J53" s="4"/>
      <c r="K53" s="4"/>
      <c r="L53" s="4"/>
      <c r="M53" s="4"/>
    </row>
    <row r="54" spans="1:13" s="3" customFormat="1" x14ac:dyDescent="0.25">
      <c r="A54" s="18" t="s">
        <v>18</v>
      </c>
      <c r="B54" s="18"/>
      <c r="C54" s="18"/>
      <c r="D54" s="18"/>
      <c r="E54" s="18"/>
      <c r="F54" s="18"/>
      <c r="G54" s="18"/>
      <c r="H54" s="19">
        <f>SUM(H43:H52)</f>
        <v>1556</v>
      </c>
      <c r="I54" s="19">
        <f>SUM(I43:I52)</f>
        <v>0</v>
      </c>
      <c r="J54" s="19">
        <f>SUM(J43:J52)</f>
        <v>0</v>
      </c>
      <c r="K54" s="19">
        <f>SUM(K43:K52)</f>
        <v>0</v>
      </c>
      <c r="L54" s="19">
        <f>SUM(L43:L52)</f>
        <v>0</v>
      </c>
      <c r="M54" s="19">
        <f>SUM(H54:L54)</f>
        <v>1556</v>
      </c>
    </row>
    <row r="55" spans="1:13" s="3" customFormat="1" x14ac:dyDescent="0.25">
      <c r="H55" s="4"/>
      <c r="I55" s="4"/>
      <c r="J55" s="4"/>
      <c r="K55" s="4"/>
      <c r="L55" s="4"/>
      <c r="M55" s="4"/>
    </row>
    <row r="56" spans="1:13" s="3" customFormat="1" x14ac:dyDescent="0.25">
      <c r="A56" s="2" t="s">
        <v>29</v>
      </c>
      <c r="B56" s="5"/>
      <c r="C56" s="5"/>
      <c r="D56" s="5"/>
      <c r="E56" s="5"/>
      <c r="F56" s="5"/>
      <c r="G56" s="5"/>
      <c r="H56" s="6" t="s">
        <v>0</v>
      </c>
      <c r="I56" s="6" t="s">
        <v>1</v>
      </c>
      <c r="J56" s="6" t="s">
        <v>2</v>
      </c>
      <c r="K56" s="6" t="s">
        <v>36</v>
      </c>
      <c r="L56" s="6" t="s">
        <v>37</v>
      </c>
      <c r="M56" s="6" t="s">
        <v>3</v>
      </c>
    </row>
    <row r="57" spans="1:13" s="3" customFormat="1" x14ac:dyDescent="0.25">
      <c r="A57" s="3" t="s">
        <v>46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f>SUM(H57:L57)</f>
        <v>0</v>
      </c>
    </row>
    <row r="58" spans="1:13" s="3" customFormat="1" x14ac:dyDescent="0.25">
      <c r="H58" s="4"/>
      <c r="I58" s="4"/>
      <c r="J58" s="4"/>
      <c r="K58" s="4"/>
      <c r="L58" s="4"/>
      <c r="M58" s="4"/>
    </row>
    <row r="59" spans="1:13" s="3" customFormat="1" x14ac:dyDescent="0.25">
      <c r="A59" s="18" t="s">
        <v>30</v>
      </c>
      <c r="B59" s="18"/>
      <c r="C59" s="18"/>
      <c r="D59" s="18"/>
      <c r="E59" s="18"/>
      <c r="F59" s="18"/>
      <c r="G59" s="18"/>
      <c r="H59" s="19">
        <f>SUM(H57:H58)</f>
        <v>0</v>
      </c>
      <c r="I59" s="19">
        <f t="shared" ref="I59:L59" si="6">SUM(I57:I58)</f>
        <v>0</v>
      </c>
      <c r="J59" s="19">
        <f t="shared" si="6"/>
        <v>0</v>
      </c>
      <c r="K59" s="19">
        <f t="shared" si="6"/>
        <v>0</v>
      </c>
      <c r="L59" s="19">
        <f t="shared" si="6"/>
        <v>0</v>
      </c>
      <c r="M59" s="19">
        <f>SUM(H59:L59)</f>
        <v>0</v>
      </c>
    </row>
    <row r="60" spans="1:13" s="3" customFormat="1" x14ac:dyDescent="0.25">
      <c r="H60" s="4"/>
      <c r="I60" s="4"/>
      <c r="J60" s="4"/>
      <c r="K60" s="4"/>
      <c r="L60" s="4"/>
      <c r="M60" s="4"/>
    </row>
    <row r="61" spans="1:13" s="3" customFormat="1" x14ac:dyDescent="0.25">
      <c r="A61" s="2" t="s">
        <v>32</v>
      </c>
      <c r="B61" s="5"/>
      <c r="C61" s="5"/>
      <c r="D61" s="5"/>
      <c r="E61" s="5"/>
      <c r="F61" s="5"/>
      <c r="G61" s="5"/>
      <c r="H61" s="6" t="s">
        <v>0</v>
      </c>
      <c r="I61" s="6" t="s">
        <v>1</v>
      </c>
      <c r="J61" s="6" t="s">
        <v>2</v>
      </c>
      <c r="K61" s="6" t="s">
        <v>36</v>
      </c>
      <c r="L61" s="6" t="s">
        <v>37</v>
      </c>
      <c r="M61" s="6" t="s">
        <v>3</v>
      </c>
    </row>
    <row r="62" spans="1:13" x14ac:dyDescent="0.25">
      <c r="A62" t="s">
        <v>195</v>
      </c>
      <c r="H62" s="34">
        <v>24000</v>
      </c>
      <c r="I62">
        <v>0</v>
      </c>
      <c r="J62">
        <v>0</v>
      </c>
      <c r="K62">
        <v>0</v>
      </c>
      <c r="L62">
        <v>0</v>
      </c>
      <c r="M62" s="34">
        <f>SUM(H62:L62)</f>
        <v>24000</v>
      </c>
    </row>
    <row r="63" spans="1:13" s="3" customFormat="1" x14ac:dyDescent="0.25">
      <c r="A63" s="3" t="s">
        <v>179</v>
      </c>
      <c r="B63" s="9"/>
      <c r="C63" s="9"/>
      <c r="D63" s="9"/>
      <c r="E63" s="9"/>
      <c r="H63" s="9">
        <v>500</v>
      </c>
      <c r="I63" s="9">
        <v>0</v>
      </c>
      <c r="J63" s="9">
        <v>0</v>
      </c>
      <c r="K63" s="9">
        <v>0</v>
      </c>
      <c r="L63" s="9">
        <v>0</v>
      </c>
      <c r="M63" s="9">
        <f t="shared" ref="M63:M66" si="7">SUM(H63:L63)</f>
        <v>500</v>
      </c>
    </row>
    <row r="64" spans="1:13" s="3" customFormat="1" x14ac:dyDescent="0.25">
      <c r="A64" s="3" t="s">
        <v>180</v>
      </c>
      <c r="B64" s="9"/>
      <c r="C64" s="9"/>
      <c r="D64" s="9"/>
      <c r="E64" s="9"/>
      <c r="H64" s="9">
        <v>1000</v>
      </c>
      <c r="I64" s="9">
        <v>0</v>
      </c>
      <c r="J64" s="9">
        <v>0</v>
      </c>
      <c r="K64" s="9">
        <v>0</v>
      </c>
      <c r="L64" s="9">
        <v>0</v>
      </c>
      <c r="M64" s="9">
        <f t="shared" si="7"/>
        <v>1000</v>
      </c>
    </row>
    <row r="65" spans="1:13" s="3" customFormat="1" x14ac:dyDescent="0.25">
      <c r="A65" s="3" t="s">
        <v>181</v>
      </c>
      <c r="B65" s="9"/>
      <c r="C65" s="9"/>
      <c r="D65" s="9"/>
      <c r="E65" s="9"/>
      <c r="H65" s="9">
        <v>10000</v>
      </c>
      <c r="I65" s="9">
        <v>0</v>
      </c>
      <c r="J65" s="9">
        <v>0</v>
      </c>
      <c r="K65" s="9">
        <v>0</v>
      </c>
      <c r="L65" s="9">
        <v>0</v>
      </c>
      <c r="M65" s="9">
        <f t="shared" si="7"/>
        <v>10000</v>
      </c>
    </row>
    <row r="66" spans="1:13" s="3" customFormat="1" x14ac:dyDescent="0.25">
      <c r="A66" s="3" t="s">
        <v>182</v>
      </c>
      <c r="B66" s="9"/>
      <c r="C66" s="9"/>
      <c r="D66" s="9"/>
      <c r="E66" s="9"/>
      <c r="H66" s="9">
        <v>0</v>
      </c>
      <c r="I66" s="9">
        <v>20000</v>
      </c>
      <c r="J66" s="9">
        <v>20000</v>
      </c>
      <c r="K66" s="9">
        <v>20000</v>
      </c>
      <c r="L66" s="9">
        <v>20000</v>
      </c>
      <c r="M66" s="9">
        <f t="shared" si="7"/>
        <v>80000</v>
      </c>
    </row>
    <row r="67" spans="1:13" s="3" customFormat="1" x14ac:dyDescent="0.25">
      <c r="B67" s="9"/>
      <c r="C67" s="9"/>
      <c r="D67" s="9"/>
      <c r="E67" s="9"/>
      <c r="H67" s="9"/>
      <c r="I67" s="9"/>
      <c r="J67" s="9"/>
      <c r="K67" s="9"/>
      <c r="L67" s="9"/>
      <c r="M67" s="9"/>
    </row>
    <row r="68" spans="1:13" s="3" customFormat="1" x14ac:dyDescent="0.25">
      <c r="A68" s="18" t="s">
        <v>33</v>
      </c>
      <c r="B68" s="18"/>
      <c r="C68" s="18"/>
      <c r="D68" s="18"/>
      <c r="E68" s="18"/>
      <c r="F68" s="18"/>
      <c r="G68" s="18"/>
      <c r="H68" s="19">
        <f>SUM(H62:H67)</f>
        <v>35500</v>
      </c>
      <c r="I68" s="19">
        <f>SUM(I62:I67)</f>
        <v>20000</v>
      </c>
      <c r="J68" s="19">
        <f>SUM(J62:J67)</f>
        <v>20000</v>
      </c>
      <c r="K68" s="19">
        <f>SUM(K62:K67)</f>
        <v>20000</v>
      </c>
      <c r="L68" s="19">
        <f>SUM(L62:L67)</f>
        <v>20000</v>
      </c>
      <c r="M68" s="19">
        <f>SUM(H68:L68)</f>
        <v>115500</v>
      </c>
    </row>
    <row r="69" spans="1:13" s="3" customFormat="1" x14ac:dyDescent="0.25">
      <c r="H69" s="4"/>
      <c r="I69" s="4"/>
      <c r="J69" s="4"/>
      <c r="K69" s="4"/>
      <c r="L69" s="4"/>
      <c r="M69" s="4"/>
    </row>
    <row r="70" spans="1:13" s="3" customFormat="1" x14ac:dyDescent="0.25">
      <c r="A70" s="2" t="s">
        <v>50</v>
      </c>
      <c r="B70" s="5"/>
      <c r="C70" s="5"/>
      <c r="D70" s="5"/>
      <c r="E70" s="5"/>
      <c r="F70" s="5"/>
      <c r="G70" s="5"/>
      <c r="H70" s="6" t="s">
        <v>0</v>
      </c>
      <c r="I70" s="6" t="s">
        <v>1</v>
      </c>
      <c r="J70" s="6" t="s">
        <v>2</v>
      </c>
      <c r="K70" s="6" t="s">
        <v>36</v>
      </c>
      <c r="L70" s="6" t="s">
        <v>37</v>
      </c>
      <c r="M70" s="6" t="s">
        <v>3</v>
      </c>
    </row>
    <row r="71" spans="1:13" s="3" customFormat="1" x14ac:dyDescent="0.25">
      <c r="A71" s="3" t="s">
        <v>51</v>
      </c>
      <c r="B71" s="9"/>
      <c r="C71" s="9"/>
      <c r="D71" s="9"/>
      <c r="E71" s="9"/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f>SUM(H71:L71)</f>
        <v>0</v>
      </c>
    </row>
    <row r="72" spans="1:13" s="3" customFormat="1" x14ac:dyDescent="0.25">
      <c r="A72" s="3" t="s">
        <v>52</v>
      </c>
      <c r="B72" s="9"/>
      <c r="C72" s="9"/>
      <c r="D72" s="9"/>
      <c r="E72" s="9"/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f>SUM(H72:L72)</f>
        <v>0</v>
      </c>
    </row>
    <row r="73" spans="1:13" s="3" customFormat="1" x14ac:dyDescent="0.25">
      <c r="B73" s="9"/>
      <c r="C73" s="9"/>
      <c r="D73" s="9"/>
      <c r="E73" s="9"/>
      <c r="H73" s="9"/>
      <c r="I73" s="9"/>
      <c r="J73" s="9"/>
      <c r="K73" s="9"/>
      <c r="L73" s="9"/>
      <c r="M73" s="9"/>
    </row>
    <row r="74" spans="1:13" s="3" customFormat="1" x14ac:dyDescent="0.25">
      <c r="A74" s="18" t="s">
        <v>53</v>
      </c>
      <c r="B74" s="18"/>
      <c r="C74" s="18"/>
      <c r="D74" s="18"/>
      <c r="E74" s="18"/>
      <c r="F74" s="18"/>
      <c r="G74" s="18"/>
      <c r="H74" s="19">
        <f>SUM(H71:H73)</f>
        <v>0</v>
      </c>
      <c r="I74" s="19">
        <f t="shared" ref="I74:L74" si="8">SUM(I71:I73)</f>
        <v>0</v>
      </c>
      <c r="J74" s="19">
        <f t="shared" si="8"/>
        <v>0</v>
      </c>
      <c r="K74" s="19">
        <f t="shared" si="8"/>
        <v>0</v>
      </c>
      <c r="L74" s="19">
        <f t="shared" si="8"/>
        <v>0</v>
      </c>
      <c r="M74" s="19">
        <f>SUM(H74:L74)</f>
        <v>0</v>
      </c>
    </row>
    <row r="75" spans="1:13" s="3" customFormat="1" x14ac:dyDescent="0.25">
      <c r="B75" s="9"/>
      <c r="C75" s="9"/>
      <c r="D75" s="9"/>
      <c r="E75" s="9"/>
      <c r="H75" s="9"/>
      <c r="I75" s="9"/>
      <c r="J75" s="9"/>
      <c r="K75" s="9"/>
      <c r="L75" s="9"/>
      <c r="M75" s="9"/>
    </row>
    <row r="76" spans="1:13" s="3" customFormat="1" x14ac:dyDescent="0.25">
      <c r="A76" s="2" t="s">
        <v>31</v>
      </c>
      <c r="B76" s="5"/>
      <c r="C76" s="5"/>
      <c r="D76" s="5"/>
      <c r="E76" s="5"/>
      <c r="F76" s="5"/>
      <c r="G76" s="5"/>
      <c r="H76" s="6" t="s">
        <v>0</v>
      </c>
      <c r="I76" s="6" t="s">
        <v>1</v>
      </c>
      <c r="J76" s="6" t="s">
        <v>2</v>
      </c>
      <c r="K76" s="6" t="s">
        <v>36</v>
      </c>
      <c r="L76" s="6" t="s">
        <v>37</v>
      </c>
      <c r="M76" s="6" t="s">
        <v>3</v>
      </c>
    </row>
    <row r="77" spans="1:13" s="3" customFormat="1" x14ac:dyDescent="0.25">
      <c r="A77" s="1"/>
      <c r="B77" s="4" t="s">
        <v>48</v>
      </c>
      <c r="C77" s="4" t="s">
        <v>61</v>
      </c>
      <c r="D77" s="4" t="s">
        <v>63</v>
      </c>
      <c r="E77" s="4" t="s">
        <v>64</v>
      </c>
      <c r="F77" s="4" t="s">
        <v>65</v>
      </c>
      <c r="G77" s="4"/>
      <c r="H77" s="4"/>
      <c r="I77" s="4"/>
      <c r="J77" s="4"/>
      <c r="K77" s="4"/>
      <c r="L77" s="4"/>
      <c r="M77" s="4"/>
    </row>
    <row r="78" spans="1:13" s="3" customFormat="1" x14ac:dyDescent="0.25">
      <c r="A78" s="3" t="s">
        <v>25</v>
      </c>
      <c r="B78" s="9">
        <v>1133</v>
      </c>
      <c r="C78" s="9">
        <f t="shared" ref="C78:F79" si="9">ROUND(B78*1.05,0)</f>
        <v>1190</v>
      </c>
      <c r="D78" s="9">
        <f t="shared" si="9"/>
        <v>1250</v>
      </c>
      <c r="E78" s="9">
        <f t="shared" si="9"/>
        <v>1313</v>
      </c>
      <c r="F78" s="9">
        <f t="shared" si="9"/>
        <v>1379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f>SUM(H78:L78)</f>
        <v>0</v>
      </c>
    </row>
    <row r="79" spans="1:13" s="3" customFormat="1" x14ac:dyDescent="0.25">
      <c r="A79" s="3" t="s">
        <v>24</v>
      </c>
      <c r="B79" s="9">
        <v>148</v>
      </c>
      <c r="C79" s="9">
        <f t="shared" si="9"/>
        <v>155</v>
      </c>
      <c r="D79" s="9">
        <f t="shared" si="9"/>
        <v>163</v>
      </c>
      <c r="E79" s="9">
        <f t="shared" si="9"/>
        <v>171</v>
      </c>
      <c r="F79" s="9">
        <f t="shared" si="9"/>
        <v>180</v>
      </c>
      <c r="G79" s="4"/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f>SUM(H79:L79)</f>
        <v>0</v>
      </c>
    </row>
    <row r="80" spans="1:13" s="3" customFormat="1" x14ac:dyDescent="0.25">
      <c r="B80" s="9"/>
      <c r="C80" s="9"/>
      <c r="D80" s="9"/>
      <c r="E80" s="9"/>
      <c r="F80" s="4"/>
      <c r="G80" s="4"/>
      <c r="H80" s="9"/>
      <c r="I80" s="9"/>
      <c r="J80" s="9"/>
      <c r="K80" s="9"/>
      <c r="L80" s="9"/>
      <c r="M80" s="9"/>
    </row>
    <row r="81" spans="1:13" s="3" customFormat="1" x14ac:dyDescent="0.25">
      <c r="A81" s="3" t="s">
        <v>223</v>
      </c>
      <c r="B81" s="9"/>
      <c r="C81" s="9"/>
      <c r="D81" s="9"/>
      <c r="E81" s="9"/>
      <c r="F81" s="4"/>
      <c r="G81" s="4"/>
      <c r="H81" s="9">
        <v>25000</v>
      </c>
      <c r="I81" s="9">
        <v>0</v>
      </c>
      <c r="J81" s="9">
        <v>0</v>
      </c>
      <c r="K81" s="9">
        <v>0</v>
      </c>
      <c r="L81" s="9">
        <v>0</v>
      </c>
      <c r="M81" s="9">
        <f>SUM(H81:L81)</f>
        <v>25000</v>
      </c>
    </row>
    <row r="82" spans="1:13" s="3" customFormat="1" x14ac:dyDescent="0.25">
      <c r="A82" s="18" t="s">
        <v>20</v>
      </c>
      <c r="B82" s="18"/>
      <c r="C82" s="18"/>
      <c r="D82" s="18"/>
      <c r="E82" s="18"/>
      <c r="F82" s="18"/>
      <c r="G82" s="18"/>
      <c r="H82" s="19">
        <f>SUM(H78:H81)</f>
        <v>25000</v>
      </c>
      <c r="I82" s="19">
        <f>SUM(I78:I81)</f>
        <v>0</v>
      </c>
      <c r="J82" s="19">
        <f>SUM(J78:J81)</f>
        <v>0</v>
      </c>
      <c r="K82" s="19">
        <f>SUM(K78:K81)</f>
        <v>0</v>
      </c>
      <c r="L82" s="19">
        <f>SUM(L78:L81)</f>
        <v>0</v>
      </c>
      <c r="M82" s="19">
        <f>SUM(H82:L82)</f>
        <v>25000</v>
      </c>
    </row>
    <row r="83" spans="1:13" s="3" customFormat="1" x14ac:dyDescent="0.25">
      <c r="H83" s="4"/>
      <c r="I83" s="4"/>
      <c r="J83" s="4"/>
      <c r="K83" s="4"/>
      <c r="L83" s="4"/>
      <c r="M83" s="4"/>
    </row>
    <row r="84" spans="1:13" s="3" customFormat="1" x14ac:dyDescent="0.25">
      <c r="A84" s="5" t="s">
        <v>21</v>
      </c>
      <c r="B84" s="5"/>
      <c r="C84" s="5"/>
      <c r="D84" s="5"/>
      <c r="E84" s="5"/>
      <c r="F84" s="5"/>
      <c r="G84" s="5"/>
      <c r="H84" s="12">
        <f>SUM(H9,H21,H33,H39,H54,H59,H68,H74,H82)</f>
        <v>298566</v>
      </c>
      <c r="I84" s="12">
        <f>SUM(I9,I21,I33,I39,I54,I59,I68,I74,I82)</f>
        <v>92625</v>
      </c>
      <c r="J84" s="12">
        <f>SUM(J9,J21,J33,J39,J54,J59,J68,J74,J82)</f>
        <v>94804</v>
      </c>
      <c r="K84" s="12">
        <f>SUM(K9,K21,K33,K39,K54,K59,K68,K74,K82)</f>
        <v>97048</v>
      </c>
      <c r="L84" s="12">
        <f>SUM(L9,L21,L33,L39,L54,L59,L68,L74,L82)</f>
        <v>99359</v>
      </c>
      <c r="M84" s="12">
        <f>SUM(H84:L84)</f>
        <v>682402</v>
      </c>
    </row>
  </sheetData>
  <mergeCells count="1">
    <mergeCell ref="A1:M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76FC8-57F8-41FB-8658-E301D3729D27}">
  <dimension ref="A1:M81"/>
  <sheetViews>
    <sheetView workbookViewId="0">
      <selection activeCell="L64" sqref="L64"/>
    </sheetView>
  </sheetViews>
  <sheetFormatPr defaultRowHeight="15" x14ac:dyDescent="0.25"/>
  <cols>
    <col min="1" max="1" width="16.7109375" customWidth="1"/>
    <col min="13" max="13" width="11.140625" customWidth="1"/>
  </cols>
  <sheetData>
    <row r="1" spans="1:13" ht="18.75" x14ac:dyDescent="0.25">
      <c r="A1" s="39" t="s">
        <v>68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5.75" x14ac:dyDescent="0.25">
      <c r="A2" s="40" t="s">
        <v>69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x14ac:dyDescent="0.25">
      <c r="A4" s="2" t="s">
        <v>40</v>
      </c>
      <c r="B4" s="5"/>
      <c r="C4" s="5"/>
      <c r="D4" s="5"/>
      <c r="E4" s="5"/>
      <c r="F4" s="5"/>
      <c r="G4" s="5"/>
      <c r="H4" s="6" t="s">
        <v>0</v>
      </c>
      <c r="I4" s="6" t="s">
        <v>1</v>
      </c>
      <c r="J4" s="6" t="s">
        <v>2</v>
      </c>
      <c r="K4" s="6" t="s">
        <v>36</v>
      </c>
      <c r="L4" s="6" t="s">
        <v>37</v>
      </c>
      <c r="M4" s="6" t="s">
        <v>3</v>
      </c>
    </row>
    <row r="5" spans="1:13" ht="30" x14ac:dyDescent="0.25">
      <c r="A5" t="s">
        <v>4</v>
      </c>
      <c r="B5" s="7" t="s">
        <v>54</v>
      </c>
      <c r="C5" s="7" t="s">
        <v>5</v>
      </c>
      <c r="D5" s="8" t="s">
        <v>6</v>
      </c>
      <c r="E5" s="8" t="s">
        <v>7</v>
      </c>
      <c r="F5" s="8" t="s">
        <v>8</v>
      </c>
      <c r="G5" s="8"/>
      <c r="H5" s="7"/>
      <c r="I5" s="7"/>
      <c r="J5" s="7"/>
      <c r="K5" s="7"/>
      <c r="L5" s="7"/>
      <c r="M5" s="7"/>
    </row>
    <row r="6" spans="1:13" x14ac:dyDescent="0.25">
      <c r="A6" s="3"/>
      <c r="B6" s="4"/>
      <c r="C6" s="9"/>
      <c r="D6" s="4"/>
      <c r="E6" s="10"/>
      <c r="F6" s="10">
        <v>0</v>
      </c>
      <c r="G6" s="10"/>
      <c r="H6" s="9">
        <f>ROUND($C15/9*12*$F6,0)</f>
        <v>0</v>
      </c>
      <c r="I6" s="9">
        <f>ROUND(H6*1.03,0)</f>
        <v>0</v>
      </c>
      <c r="J6" s="9">
        <f t="shared" ref="J6:L6" si="0">ROUND(I6*1.03,0)</f>
        <v>0</v>
      </c>
      <c r="K6" s="9">
        <f t="shared" si="0"/>
        <v>0</v>
      </c>
      <c r="L6" s="9">
        <f t="shared" si="0"/>
        <v>0</v>
      </c>
      <c r="M6" s="9">
        <f>SUM(H6:J6)</f>
        <v>0</v>
      </c>
    </row>
    <row r="7" spans="1:13" x14ac:dyDescent="0.25">
      <c r="A7" s="3"/>
      <c r="B7" s="4"/>
      <c r="C7" s="9"/>
      <c r="D7" s="4"/>
      <c r="E7" s="10"/>
      <c r="F7" s="10"/>
      <c r="G7" s="10"/>
      <c r="H7" s="9"/>
      <c r="I7" s="9"/>
      <c r="J7" s="9"/>
      <c r="K7" s="9"/>
      <c r="L7" s="9"/>
      <c r="M7" s="9"/>
    </row>
    <row r="9" spans="1:13" x14ac:dyDescent="0.25">
      <c r="A9" s="3"/>
      <c r="B9" s="4"/>
      <c r="C9" s="9"/>
      <c r="D9" s="4"/>
      <c r="E9" s="10"/>
      <c r="F9" s="10">
        <v>0</v>
      </c>
      <c r="G9" s="10"/>
      <c r="H9" s="9">
        <f>ROUND($C16/9*12*$F9,0)</f>
        <v>0</v>
      </c>
      <c r="I9" s="9">
        <f>ROUND(H9*1.03,0)</f>
        <v>0</v>
      </c>
      <c r="J9" s="9">
        <f>ROUND(I9*1.03,0)</f>
        <v>0</v>
      </c>
      <c r="K9" s="9">
        <f t="shared" ref="K9:L9" si="1">ROUND(J9*1.03,0)</f>
        <v>0</v>
      </c>
      <c r="L9" s="9">
        <f t="shared" si="1"/>
        <v>0</v>
      </c>
      <c r="M9" s="9">
        <f>SUM(H9:J9)</f>
        <v>0</v>
      </c>
    </row>
    <row r="10" spans="1:13" x14ac:dyDescent="0.25">
      <c r="A10" s="3"/>
      <c r="B10" s="3"/>
      <c r="C10" s="9"/>
      <c r="D10" s="4"/>
      <c r="E10" s="10"/>
      <c r="F10" s="10"/>
      <c r="G10" s="10"/>
      <c r="H10" s="9"/>
      <c r="I10" s="9"/>
      <c r="J10" s="9"/>
      <c r="K10" s="9"/>
      <c r="L10" s="9"/>
      <c r="M10" s="9"/>
    </row>
    <row r="11" spans="1:13" x14ac:dyDescent="0.25">
      <c r="A11" s="18" t="s">
        <v>38</v>
      </c>
      <c r="B11" s="18"/>
      <c r="C11" s="18"/>
      <c r="D11" s="18"/>
      <c r="E11" s="18"/>
      <c r="F11" s="18"/>
      <c r="G11" s="18"/>
      <c r="H11" s="19">
        <f>SUM(H6:H10)</f>
        <v>0</v>
      </c>
      <c r="I11" s="19">
        <f>SUM(I6:I10)</f>
        <v>0</v>
      </c>
      <c r="J11" s="19">
        <f>SUM(J6:J10)</f>
        <v>0</v>
      </c>
      <c r="K11" s="19">
        <f>SUM(K6:K10)</f>
        <v>0</v>
      </c>
      <c r="L11" s="19">
        <f>SUM(L6:L10)</f>
        <v>0</v>
      </c>
      <c r="M11" s="19">
        <f>SUM(H11:L11)</f>
        <v>0</v>
      </c>
    </row>
    <row r="12" spans="1:13" x14ac:dyDescent="0.25">
      <c r="A12" s="3"/>
      <c r="B12" s="3"/>
      <c r="C12" s="9"/>
      <c r="D12" s="4"/>
      <c r="E12" s="10"/>
      <c r="F12" s="10"/>
      <c r="G12" s="10"/>
      <c r="H12" s="9"/>
      <c r="I12" s="9"/>
      <c r="J12" s="9"/>
      <c r="K12" s="9"/>
      <c r="L12" s="9"/>
      <c r="M12" s="9"/>
    </row>
    <row r="13" spans="1:13" x14ac:dyDescent="0.25">
      <c r="A13" s="2" t="s">
        <v>39</v>
      </c>
      <c r="B13" s="5"/>
      <c r="C13" s="5"/>
      <c r="D13" s="5"/>
      <c r="E13" s="5"/>
      <c r="F13" s="5"/>
      <c r="G13" s="5"/>
      <c r="H13" s="6" t="s">
        <v>0</v>
      </c>
      <c r="I13" s="6" t="s">
        <v>1</v>
      </c>
      <c r="J13" s="6" t="s">
        <v>2</v>
      </c>
      <c r="K13" s="6" t="s">
        <v>36</v>
      </c>
      <c r="L13" s="6" t="s">
        <v>37</v>
      </c>
      <c r="M13" s="6" t="s">
        <v>3</v>
      </c>
    </row>
    <row r="14" spans="1:13" x14ac:dyDescent="0.25">
      <c r="A14" s="3" t="s">
        <v>41</v>
      </c>
      <c r="B14" s="4" t="s">
        <v>44</v>
      </c>
      <c r="C14" s="9" t="s">
        <v>5</v>
      </c>
      <c r="D14" s="4" t="s">
        <v>42</v>
      </c>
      <c r="E14" s="10" t="s">
        <v>7</v>
      </c>
      <c r="F14" s="10" t="s">
        <v>8</v>
      </c>
      <c r="G14" s="10"/>
      <c r="H14" s="9"/>
      <c r="I14" s="9"/>
      <c r="J14" s="9"/>
      <c r="K14" s="9"/>
      <c r="L14" s="9"/>
      <c r="M14" s="9"/>
    </row>
    <row r="15" spans="1:13" x14ac:dyDescent="0.25">
      <c r="A15" s="3" t="s">
        <v>70</v>
      </c>
      <c r="B15" s="4"/>
      <c r="C15" s="9">
        <v>55000</v>
      </c>
      <c r="D15" s="4">
        <v>12</v>
      </c>
      <c r="E15" s="10">
        <v>1</v>
      </c>
      <c r="F15" s="10"/>
      <c r="G15" s="10"/>
      <c r="H15" s="9">
        <f>ROUND($C15*$E15,0)</f>
        <v>55000</v>
      </c>
      <c r="I15" s="9">
        <f t="shared" ref="I15:L16" si="2">ROUND(H15*1.03,0)</f>
        <v>56650</v>
      </c>
      <c r="J15" s="9">
        <f t="shared" si="2"/>
        <v>58350</v>
      </c>
      <c r="K15" s="9">
        <f t="shared" si="2"/>
        <v>60101</v>
      </c>
      <c r="L15" s="9">
        <f t="shared" si="2"/>
        <v>61904</v>
      </c>
      <c r="M15" s="9">
        <f>SUM(H15:L15)</f>
        <v>292005</v>
      </c>
    </row>
    <row r="16" spans="1:13" x14ac:dyDescent="0.25">
      <c r="A16" s="3" t="s">
        <v>71</v>
      </c>
      <c r="B16" s="4"/>
      <c r="C16" s="9">
        <v>45000</v>
      </c>
      <c r="D16" s="4">
        <v>12</v>
      </c>
      <c r="E16" s="10">
        <v>1</v>
      </c>
      <c r="F16" s="10"/>
      <c r="G16" s="10"/>
      <c r="H16" s="9">
        <f>ROUND($C16*$E16,0)</f>
        <v>45000</v>
      </c>
      <c r="I16" s="9">
        <f t="shared" si="2"/>
        <v>46350</v>
      </c>
      <c r="J16" s="9">
        <f t="shared" si="2"/>
        <v>47741</v>
      </c>
      <c r="K16" s="9">
        <f t="shared" si="2"/>
        <v>49173</v>
      </c>
      <c r="L16" s="9">
        <f t="shared" si="2"/>
        <v>50648</v>
      </c>
      <c r="M16" s="9">
        <f>SUM(H16:L16)</f>
        <v>238912</v>
      </c>
    </row>
    <row r="17" spans="1:13" x14ac:dyDescent="0.25">
      <c r="A17" s="3"/>
      <c r="B17" s="4"/>
      <c r="C17" s="9"/>
      <c r="D17" s="4"/>
      <c r="E17" s="10"/>
      <c r="F17" s="10"/>
      <c r="G17" s="10"/>
      <c r="H17" s="9"/>
      <c r="I17" s="9"/>
      <c r="J17" s="9"/>
      <c r="K17" s="9"/>
      <c r="L17" s="9"/>
      <c r="M17" s="9"/>
    </row>
    <row r="18" spans="1:13" x14ac:dyDescent="0.25">
      <c r="A18" s="3" t="s">
        <v>55</v>
      </c>
      <c r="B18" s="4">
        <v>0</v>
      </c>
      <c r="C18" s="9">
        <v>0</v>
      </c>
      <c r="D18" s="4">
        <v>9</v>
      </c>
      <c r="E18" s="10">
        <v>0</v>
      </c>
      <c r="F18" s="10"/>
      <c r="G18" s="10"/>
      <c r="H18" s="9">
        <f>ROUND($B$18*$C18*$E18,0)</f>
        <v>0</v>
      </c>
      <c r="I18" s="9">
        <f t="shared" ref="I18:L18" si="3">ROUND($B$18*$C18*$E18,0)</f>
        <v>0</v>
      </c>
      <c r="J18" s="9">
        <f t="shared" si="3"/>
        <v>0</v>
      </c>
      <c r="K18" s="9">
        <f t="shared" si="3"/>
        <v>0</v>
      </c>
      <c r="L18" s="9">
        <f t="shared" si="3"/>
        <v>0</v>
      </c>
      <c r="M18" s="9">
        <f>SUM(H18:J18)</f>
        <v>0</v>
      </c>
    </row>
    <row r="19" spans="1:13" x14ac:dyDescent="0.25">
      <c r="A19" s="3"/>
      <c r="B19" s="4"/>
      <c r="C19" s="9">
        <v>0</v>
      </c>
      <c r="D19" s="4">
        <v>3</v>
      </c>
      <c r="E19" s="10"/>
      <c r="F19" s="10">
        <v>0</v>
      </c>
      <c r="G19" s="10"/>
      <c r="H19" s="9">
        <f>ROUND($B$18*$C19*$F19,0)</f>
        <v>0</v>
      </c>
      <c r="I19" s="9">
        <f>ROUND($B$18*$C19*$F19,0)</f>
        <v>0</v>
      </c>
      <c r="J19" s="9">
        <f>ROUND($B$18*$C19*$F19,0)</f>
        <v>0</v>
      </c>
      <c r="K19" s="9">
        <f>ROUND($B$18*$C19*$F19,0)</f>
        <v>0</v>
      </c>
      <c r="L19" s="9">
        <f>ROUND($B$18*$C19*$F19,0)</f>
        <v>0</v>
      </c>
      <c r="M19" s="9">
        <f>SUM(H19:J19)</f>
        <v>0</v>
      </c>
    </row>
    <row r="20" spans="1:13" x14ac:dyDescent="0.25">
      <c r="A20" s="3"/>
      <c r="B20" s="4"/>
      <c r="C20" s="9"/>
      <c r="D20" s="4"/>
      <c r="E20" s="10"/>
      <c r="F20" s="10"/>
      <c r="G20" s="10"/>
      <c r="H20" s="9"/>
      <c r="I20" s="9"/>
      <c r="J20" s="9"/>
      <c r="K20" s="9"/>
      <c r="L20" s="9"/>
      <c r="M20" s="9"/>
    </row>
    <row r="21" spans="1:13" x14ac:dyDescent="0.25">
      <c r="A21" s="3" t="s">
        <v>56</v>
      </c>
      <c r="B21" s="4">
        <v>0</v>
      </c>
      <c r="C21" s="9">
        <v>0</v>
      </c>
      <c r="D21" s="4">
        <v>9</v>
      </c>
      <c r="E21" s="10">
        <v>0</v>
      </c>
      <c r="F21" s="10"/>
      <c r="G21" s="10"/>
      <c r="H21" s="9">
        <f>ROUND($B$21*$C21*$E21,0)</f>
        <v>0</v>
      </c>
      <c r="I21" s="9">
        <f t="shared" ref="I21:L21" si="4">ROUND($B$21*$C21*$E21,0)</f>
        <v>0</v>
      </c>
      <c r="J21" s="9">
        <f t="shared" si="4"/>
        <v>0</v>
      </c>
      <c r="K21" s="9">
        <f t="shared" si="4"/>
        <v>0</v>
      </c>
      <c r="L21" s="9">
        <f t="shared" si="4"/>
        <v>0</v>
      </c>
      <c r="M21" s="9">
        <f>SUM(H21:J21)</f>
        <v>0</v>
      </c>
    </row>
    <row r="22" spans="1:13" x14ac:dyDescent="0.25">
      <c r="A22" s="3"/>
      <c r="B22" s="4"/>
      <c r="C22" s="9">
        <v>0</v>
      </c>
      <c r="D22" s="4">
        <v>3</v>
      </c>
      <c r="E22" s="10"/>
      <c r="F22" s="10">
        <v>0</v>
      </c>
      <c r="G22" s="10"/>
      <c r="H22" s="9">
        <f>ROUND($B$21*$C22*$F22,0)</f>
        <v>0</v>
      </c>
      <c r="I22" s="9">
        <f t="shared" ref="I22:L22" si="5">ROUND($B$21*$C22*$F22,0)</f>
        <v>0</v>
      </c>
      <c r="J22" s="9">
        <f t="shared" si="5"/>
        <v>0</v>
      </c>
      <c r="K22" s="9">
        <f t="shared" si="5"/>
        <v>0</v>
      </c>
      <c r="L22" s="9">
        <f t="shared" si="5"/>
        <v>0</v>
      </c>
      <c r="M22" s="9">
        <f>SUM(H22:J22)</f>
        <v>0</v>
      </c>
    </row>
    <row r="23" spans="1:13" x14ac:dyDescent="0.25">
      <c r="A23" s="3"/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25">
      <c r="A24" s="18" t="s">
        <v>43</v>
      </c>
      <c r="B24" s="18"/>
      <c r="C24" s="18"/>
      <c r="D24" s="18"/>
      <c r="E24" s="18"/>
      <c r="F24" s="18"/>
      <c r="G24" s="18"/>
      <c r="H24" s="19">
        <f>SUM(H15:H22)</f>
        <v>100000</v>
      </c>
      <c r="I24" s="19">
        <f>SUM(I15:I22)</f>
        <v>103000</v>
      </c>
      <c r="J24" s="19">
        <f>SUM(J15:J22)</f>
        <v>106091</v>
      </c>
      <c r="K24" s="19">
        <f>SUM(K15:K22)</f>
        <v>109274</v>
      </c>
      <c r="L24" s="19">
        <f>SUM(L15:L22)</f>
        <v>112552</v>
      </c>
      <c r="M24" s="19">
        <f>SUM(H24:L24)</f>
        <v>530917</v>
      </c>
    </row>
    <row r="25" spans="1:13" x14ac:dyDescent="0.25">
      <c r="A25" s="3"/>
      <c r="B25" s="3"/>
      <c r="C25" s="3"/>
      <c r="D25" s="3"/>
      <c r="E25" s="3"/>
      <c r="F25" s="3"/>
      <c r="G25" s="3"/>
      <c r="H25" s="4"/>
      <c r="I25" s="4"/>
      <c r="J25" s="4"/>
      <c r="K25" s="4"/>
      <c r="L25" s="4"/>
      <c r="M25" s="4"/>
    </row>
    <row r="26" spans="1:13" x14ac:dyDescent="0.25">
      <c r="A26" s="2" t="s">
        <v>26</v>
      </c>
      <c r="B26" s="5"/>
      <c r="C26" s="5"/>
      <c r="D26" s="5"/>
      <c r="E26" s="5"/>
      <c r="F26" s="5"/>
      <c r="G26" s="5"/>
      <c r="H26" s="6" t="s">
        <v>0</v>
      </c>
      <c r="I26" s="6" t="s">
        <v>1</v>
      </c>
      <c r="J26" s="6" t="s">
        <v>2</v>
      </c>
      <c r="K26" s="6" t="s">
        <v>36</v>
      </c>
      <c r="L26" s="6" t="s">
        <v>37</v>
      </c>
      <c r="M26" s="6" t="s">
        <v>3</v>
      </c>
    </row>
    <row r="27" spans="1:13" x14ac:dyDescent="0.25">
      <c r="A27" s="3"/>
      <c r="B27" s="3"/>
      <c r="C27" s="3"/>
      <c r="D27" s="4"/>
      <c r="E27" s="4" t="s">
        <v>9</v>
      </c>
      <c r="F27" s="4"/>
      <c r="G27" s="4"/>
      <c r="H27" s="4"/>
      <c r="I27" s="4"/>
      <c r="J27" s="4"/>
      <c r="K27" s="4"/>
      <c r="L27" s="4"/>
      <c r="M27" s="4"/>
    </row>
    <row r="28" spans="1:13" x14ac:dyDescent="0.25">
      <c r="A28" s="3" t="s">
        <v>57</v>
      </c>
      <c r="B28" s="3"/>
      <c r="C28" s="3"/>
      <c r="D28" s="3"/>
      <c r="E28" s="10">
        <v>0.41020000000000001</v>
      </c>
      <c r="F28" s="10"/>
      <c r="G28" s="10"/>
      <c r="H28" s="9">
        <f>ROUND($E28*SUM(H15:H16),0)</f>
        <v>41020</v>
      </c>
      <c r="I28" s="9">
        <f>ROUND($E28*SUM(I15:I16),0)</f>
        <v>42251</v>
      </c>
      <c r="J28" s="9">
        <f>ROUND($E28*SUM(J15:J16),0)</f>
        <v>43519</v>
      </c>
      <c r="K28" s="9">
        <f>ROUND($E28*SUM(K15:K16),0)</f>
        <v>44824</v>
      </c>
      <c r="L28" s="9">
        <f>ROUND($E28*SUM(L15:L16),0)</f>
        <v>46169</v>
      </c>
      <c r="M28" s="9">
        <f>SUM(H28:L28)</f>
        <v>217783</v>
      </c>
    </row>
    <row r="29" spans="1:13" x14ac:dyDescent="0.25">
      <c r="A29" s="3"/>
      <c r="B29" s="3"/>
      <c r="C29" s="3"/>
      <c r="D29" s="9"/>
      <c r="E29" s="10"/>
      <c r="F29" s="10"/>
      <c r="G29" s="10"/>
      <c r="H29" s="9"/>
      <c r="I29" s="9"/>
      <c r="J29" s="9"/>
      <c r="K29" s="9"/>
      <c r="L29" s="9"/>
      <c r="M29" s="9"/>
    </row>
    <row r="30" spans="1:13" x14ac:dyDescent="0.25">
      <c r="A30" s="3" t="s">
        <v>58</v>
      </c>
      <c r="B30" s="3"/>
      <c r="C30" s="3"/>
      <c r="D30" s="9"/>
      <c r="E30" s="10">
        <v>0.25729999999999997</v>
      </c>
      <c r="F30" s="10"/>
      <c r="G30" s="10"/>
      <c r="H30" s="9">
        <f>ROUND($E30*SUM(H6,H9),0)</f>
        <v>0</v>
      </c>
      <c r="I30" s="9">
        <f>ROUND($E30*SUM(I6,I9),0)</f>
        <v>0</v>
      </c>
      <c r="J30" s="9">
        <f>ROUND($E30*SUM(J6,J9),0)</f>
        <v>0</v>
      </c>
      <c r="K30" s="9">
        <f>ROUND($E30*SUM(K6,K9),0)</f>
        <v>0</v>
      </c>
      <c r="L30" s="9">
        <f>ROUND($E30*SUM(L6,L9),0)</f>
        <v>0</v>
      </c>
      <c r="M30" s="9">
        <f>SUM(H30:J30)</f>
        <v>0</v>
      </c>
    </row>
    <row r="31" spans="1:13" x14ac:dyDescent="0.25">
      <c r="A31" s="3"/>
      <c r="B31" s="3"/>
      <c r="C31" s="3"/>
      <c r="D31" s="9"/>
      <c r="E31" s="10"/>
      <c r="F31" s="10"/>
      <c r="G31" s="10"/>
      <c r="H31" s="9"/>
      <c r="I31" s="9"/>
      <c r="J31" s="9"/>
      <c r="K31" s="9"/>
      <c r="L31" s="9"/>
      <c r="M31" s="9"/>
    </row>
    <row r="32" spans="1:13" x14ac:dyDescent="0.25">
      <c r="A32" s="3" t="s">
        <v>59</v>
      </c>
      <c r="B32" s="3"/>
      <c r="C32" s="3"/>
      <c r="D32" s="9"/>
      <c r="E32" s="10">
        <v>6.1999999999999998E-3</v>
      </c>
      <c r="F32" s="10"/>
      <c r="G32" s="10"/>
      <c r="H32" s="9">
        <f>ROUND($E32*SUM(H18,H21),0)</f>
        <v>0</v>
      </c>
      <c r="I32" s="9">
        <f>ROUND($E32*SUM(I18,I21),0)</f>
        <v>0</v>
      </c>
      <c r="J32" s="9">
        <f>ROUND($E32*SUM(J18,J21),0)</f>
        <v>0</v>
      </c>
      <c r="K32" s="9">
        <f>ROUND($E32*SUM(K18,K21),0)</f>
        <v>0</v>
      </c>
      <c r="L32" s="9">
        <f>ROUND($E32*SUM(L18,L21),0)</f>
        <v>0</v>
      </c>
      <c r="M32" s="9">
        <f>SUM(H32:J32)</f>
        <v>0</v>
      </c>
    </row>
    <row r="33" spans="1:13" x14ac:dyDescent="0.25">
      <c r="A33" s="3"/>
      <c r="B33" s="3"/>
      <c r="C33" s="3"/>
      <c r="D33" s="9"/>
      <c r="E33" s="10"/>
      <c r="F33" s="10"/>
      <c r="G33" s="10"/>
      <c r="H33" s="9"/>
      <c r="I33" s="9"/>
      <c r="J33" s="9"/>
      <c r="K33" s="9"/>
      <c r="L33" s="9"/>
      <c r="M33" s="9"/>
    </row>
    <row r="34" spans="1:13" x14ac:dyDescent="0.25">
      <c r="A34" s="3" t="s">
        <v>60</v>
      </c>
      <c r="B34" s="3"/>
      <c r="C34" s="3"/>
      <c r="D34" s="9"/>
      <c r="E34" s="10">
        <v>8.3299999999999999E-2</v>
      </c>
      <c r="F34" s="10"/>
      <c r="G34" s="10"/>
      <c r="H34" s="9">
        <f>ROUND($E34*SUM(H19,H22),0)</f>
        <v>0</v>
      </c>
      <c r="I34" s="9">
        <f>ROUND($E34*SUM(I19,I22),0)</f>
        <v>0</v>
      </c>
      <c r="J34" s="9">
        <f>ROUND($E34*SUM(J19,J22),0)</f>
        <v>0</v>
      </c>
      <c r="K34" s="9">
        <f>ROUND($E34*SUM(K19,K22),0)</f>
        <v>0</v>
      </c>
      <c r="L34" s="9">
        <f>ROUND($E34*SUM(L19,L22),0)</f>
        <v>0</v>
      </c>
      <c r="M34" s="9">
        <f>SUM(H34:J34)</f>
        <v>0</v>
      </c>
    </row>
    <row r="35" spans="1:13" x14ac:dyDescent="0.25">
      <c r="A35" s="3"/>
      <c r="B35" s="3"/>
      <c r="C35" s="3"/>
      <c r="D35" s="3"/>
      <c r="E35" s="3"/>
      <c r="F35" s="3"/>
      <c r="G35" s="3"/>
      <c r="H35" s="4"/>
      <c r="I35" s="4"/>
      <c r="J35" s="4"/>
      <c r="K35" s="4"/>
      <c r="L35" s="4"/>
      <c r="M35" s="4"/>
    </row>
    <row r="36" spans="1:13" x14ac:dyDescent="0.25">
      <c r="A36" s="18" t="s">
        <v>10</v>
      </c>
      <c r="B36" s="18"/>
      <c r="C36" s="18"/>
      <c r="D36" s="18"/>
      <c r="E36" s="18"/>
      <c r="F36" s="18"/>
      <c r="G36" s="18"/>
      <c r="H36" s="19">
        <f>SUM(H28:H34)</f>
        <v>41020</v>
      </c>
      <c r="I36" s="19">
        <f>SUM(I28:I34)</f>
        <v>42251</v>
      </c>
      <c r="J36" s="19">
        <f>SUM(J28:J34)</f>
        <v>43519</v>
      </c>
      <c r="K36" s="19">
        <f>SUM(K28:K34)</f>
        <v>44824</v>
      </c>
      <c r="L36" s="19">
        <f>SUM(L28:L34)</f>
        <v>46169</v>
      </c>
      <c r="M36" s="19">
        <f>SUM(H36:L36)</f>
        <v>217783</v>
      </c>
    </row>
    <row r="37" spans="1:13" x14ac:dyDescent="0.25">
      <c r="A37" s="3"/>
      <c r="B37" s="3"/>
      <c r="C37" s="3"/>
      <c r="D37" s="3"/>
      <c r="E37" s="3"/>
      <c r="F37" s="3"/>
      <c r="G37" s="3"/>
      <c r="H37" s="4"/>
      <c r="I37" s="4"/>
      <c r="J37" s="4"/>
      <c r="K37" s="4"/>
      <c r="L37" s="4"/>
      <c r="M37" s="4"/>
    </row>
    <row r="38" spans="1:13" x14ac:dyDescent="0.25">
      <c r="A38" s="2" t="s">
        <v>28</v>
      </c>
      <c r="B38" s="5"/>
      <c r="C38" s="5"/>
      <c r="D38" s="5"/>
      <c r="E38" s="5"/>
      <c r="F38" s="5"/>
      <c r="G38" s="5"/>
      <c r="H38" s="6" t="s">
        <v>0</v>
      </c>
      <c r="I38" s="6" t="s">
        <v>1</v>
      </c>
      <c r="J38" s="6" t="s">
        <v>2</v>
      </c>
      <c r="K38" s="6" t="s">
        <v>36</v>
      </c>
      <c r="L38" s="6" t="s">
        <v>37</v>
      </c>
      <c r="M38" s="6" t="s">
        <v>3</v>
      </c>
    </row>
    <row r="39" spans="1:13" x14ac:dyDescent="0.25">
      <c r="A39" t="s">
        <v>183</v>
      </c>
      <c r="B39" s="3"/>
      <c r="C39" s="3"/>
      <c r="D39" s="3"/>
      <c r="E39" s="3"/>
      <c r="F39" s="3"/>
      <c r="G39" s="3"/>
      <c r="H39" s="9">
        <v>165000</v>
      </c>
      <c r="I39" s="9">
        <v>0</v>
      </c>
      <c r="J39" s="9">
        <v>0</v>
      </c>
      <c r="K39" s="9">
        <v>0</v>
      </c>
      <c r="L39" s="9">
        <v>0</v>
      </c>
      <c r="M39" s="9">
        <f t="shared" ref="M39:M44" si="6">SUM(H39:J39)</f>
        <v>165000</v>
      </c>
    </row>
    <row r="40" spans="1:13" x14ac:dyDescent="0.25">
      <c r="A40" t="s">
        <v>184</v>
      </c>
      <c r="B40" s="3"/>
      <c r="C40" s="3"/>
      <c r="D40" s="3"/>
      <c r="E40" s="3"/>
      <c r="F40" s="3"/>
      <c r="G40" s="3"/>
      <c r="H40" s="9">
        <v>80000</v>
      </c>
      <c r="I40" s="9">
        <v>0</v>
      </c>
      <c r="J40" s="9">
        <v>0</v>
      </c>
      <c r="K40" s="9">
        <v>0</v>
      </c>
      <c r="L40" s="9">
        <v>0</v>
      </c>
      <c r="M40" s="9">
        <f t="shared" si="6"/>
        <v>80000</v>
      </c>
    </row>
    <row r="41" spans="1:13" x14ac:dyDescent="0.25">
      <c r="A41" t="s">
        <v>185</v>
      </c>
      <c r="B41" s="3"/>
      <c r="C41" s="3"/>
      <c r="D41" s="3"/>
      <c r="E41" s="3"/>
      <c r="F41" s="3"/>
      <c r="G41" s="3"/>
      <c r="H41" s="9">
        <v>58000</v>
      </c>
      <c r="I41" s="9">
        <v>0</v>
      </c>
      <c r="J41" s="9">
        <v>0</v>
      </c>
      <c r="K41" s="9">
        <v>0</v>
      </c>
      <c r="L41" s="9">
        <v>0</v>
      </c>
      <c r="M41" s="9">
        <f t="shared" si="6"/>
        <v>58000</v>
      </c>
    </row>
    <row r="42" spans="1:13" x14ac:dyDescent="0.25">
      <c r="A42" t="s">
        <v>186</v>
      </c>
      <c r="B42" s="3"/>
      <c r="C42" s="3"/>
      <c r="D42" s="3"/>
      <c r="E42" s="3"/>
      <c r="F42" s="3"/>
      <c r="G42" s="3"/>
      <c r="H42" s="9">
        <v>28000</v>
      </c>
      <c r="I42" s="9">
        <v>0</v>
      </c>
      <c r="J42" s="9">
        <v>0</v>
      </c>
      <c r="K42" s="9">
        <v>0</v>
      </c>
      <c r="L42" s="9">
        <v>0</v>
      </c>
      <c r="M42" s="9">
        <f t="shared" si="6"/>
        <v>28000</v>
      </c>
    </row>
    <row r="43" spans="1:13" x14ac:dyDescent="0.25">
      <c r="A43" t="s">
        <v>187</v>
      </c>
      <c r="B43" s="3"/>
      <c r="C43" s="3"/>
      <c r="D43" s="3"/>
      <c r="E43" s="3"/>
      <c r="F43" s="3"/>
      <c r="G43" s="3"/>
      <c r="H43" s="9">
        <v>6000</v>
      </c>
      <c r="I43" s="9">
        <v>0</v>
      </c>
      <c r="J43" s="9">
        <v>0</v>
      </c>
      <c r="K43" s="9">
        <v>0</v>
      </c>
      <c r="L43" s="9">
        <v>0</v>
      </c>
      <c r="M43" s="9">
        <f t="shared" si="6"/>
        <v>6000</v>
      </c>
    </row>
    <row r="44" spans="1:13" x14ac:dyDescent="0.25">
      <c r="A44" t="s">
        <v>188</v>
      </c>
      <c r="B44" s="3"/>
      <c r="C44" s="3"/>
      <c r="D44" s="3"/>
      <c r="E44" s="3"/>
      <c r="F44" s="3"/>
      <c r="G44" s="3"/>
      <c r="H44" s="9">
        <v>6000</v>
      </c>
      <c r="I44" s="9">
        <v>0</v>
      </c>
      <c r="J44" s="9">
        <v>0</v>
      </c>
      <c r="K44" s="9">
        <v>0</v>
      </c>
      <c r="L44" s="9">
        <v>0</v>
      </c>
      <c r="M44" s="9">
        <f t="shared" si="6"/>
        <v>6000</v>
      </c>
    </row>
    <row r="45" spans="1:13" x14ac:dyDescent="0.25">
      <c r="A45" s="3"/>
      <c r="B45" s="3"/>
      <c r="C45" s="3"/>
      <c r="D45" s="3"/>
      <c r="E45" s="3"/>
      <c r="F45" s="3"/>
      <c r="G45" s="3"/>
      <c r="H45" s="4"/>
      <c r="I45" s="4"/>
      <c r="J45" s="4"/>
      <c r="K45" s="4"/>
      <c r="L45" s="4"/>
      <c r="M45" s="4"/>
    </row>
    <row r="46" spans="1:13" x14ac:dyDescent="0.25">
      <c r="A46" s="18" t="s">
        <v>19</v>
      </c>
      <c r="B46" s="18"/>
      <c r="C46" s="18"/>
      <c r="D46" s="18"/>
      <c r="E46" s="18"/>
      <c r="F46" s="18"/>
      <c r="G46" s="18"/>
      <c r="H46" s="19">
        <f>SUM(H39:H45)</f>
        <v>343000</v>
      </c>
      <c r="I46" s="19">
        <f>SUM(I39:I45)</f>
        <v>0</v>
      </c>
      <c r="J46" s="19">
        <f>SUM(J39:J45)</f>
        <v>0</v>
      </c>
      <c r="K46" s="19">
        <f>SUM(K39:K45)</f>
        <v>0</v>
      </c>
      <c r="L46" s="19">
        <f>SUM(L39:L45)</f>
        <v>0</v>
      </c>
      <c r="M46" s="19">
        <f>SUM(H46:L46)</f>
        <v>343000</v>
      </c>
    </row>
    <row r="47" spans="1:13" x14ac:dyDescent="0.25">
      <c r="A47" s="3"/>
      <c r="B47" s="3"/>
      <c r="C47" s="3"/>
      <c r="D47" s="3"/>
      <c r="E47" s="3"/>
      <c r="F47" s="3"/>
      <c r="G47" s="3"/>
      <c r="H47" s="4"/>
      <c r="I47" s="4"/>
      <c r="J47" s="4"/>
      <c r="K47" s="4"/>
      <c r="L47" s="4"/>
      <c r="M47" s="4"/>
    </row>
    <row r="48" spans="1:13" x14ac:dyDescent="0.25">
      <c r="A48" s="2" t="s">
        <v>27</v>
      </c>
      <c r="B48" s="5"/>
      <c r="C48" s="5"/>
      <c r="D48" s="5"/>
      <c r="E48" s="5"/>
      <c r="F48" s="5"/>
      <c r="G48" s="5"/>
      <c r="H48" s="6" t="s">
        <v>0</v>
      </c>
      <c r="I48" s="6" t="s">
        <v>1</v>
      </c>
      <c r="J48" s="6" t="s">
        <v>2</v>
      </c>
      <c r="K48" s="6" t="s">
        <v>36</v>
      </c>
      <c r="L48" s="6" t="s">
        <v>37</v>
      </c>
      <c r="M48" s="6" t="s">
        <v>3</v>
      </c>
    </row>
    <row r="49" spans="1:13" ht="30" x14ac:dyDescent="0.25">
      <c r="A49" s="22" t="s">
        <v>72</v>
      </c>
      <c r="B49" s="4" t="s">
        <v>11</v>
      </c>
      <c r="C49" s="4" t="s">
        <v>12</v>
      </c>
      <c r="D49" s="4" t="s">
        <v>13</v>
      </c>
      <c r="E49" s="4" t="s">
        <v>14</v>
      </c>
      <c r="F49" s="11"/>
      <c r="G49" s="11"/>
      <c r="H49" s="9"/>
      <c r="I49" s="9"/>
      <c r="J49" s="9"/>
      <c r="K49" s="4"/>
      <c r="L49" s="4"/>
      <c r="M49" s="9"/>
    </row>
    <row r="50" spans="1:13" x14ac:dyDescent="0.25">
      <c r="A50" s="11" t="s">
        <v>16</v>
      </c>
      <c r="B50" s="9">
        <v>200</v>
      </c>
      <c r="C50" s="4">
        <v>4</v>
      </c>
      <c r="D50" s="4">
        <v>2</v>
      </c>
      <c r="E50" s="4">
        <v>5</v>
      </c>
      <c r="F50" s="11"/>
      <c r="G50" s="11"/>
      <c r="H50" s="9">
        <f t="shared" ref="H50:L51" si="7">ROUND($B50*$C50*$D50*$E50,0)</f>
        <v>8000</v>
      </c>
      <c r="I50" s="9">
        <f t="shared" si="7"/>
        <v>8000</v>
      </c>
      <c r="J50" s="9">
        <f t="shared" si="7"/>
        <v>8000</v>
      </c>
      <c r="K50" s="9">
        <f t="shared" si="7"/>
        <v>8000</v>
      </c>
      <c r="L50" s="9">
        <f t="shared" si="7"/>
        <v>8000</v>
      </c>
      <c r="M50" s="9">
        <f>SUM(H50:L50)</f>
        <v>40000</v>
      </c>
    </row>
    <row r="51" spans="1:13" x14ac:dyDescent="0.25">
      <c r="A51" s="11" t="s">
        <v>17</v>
      </c>
      <c r="B51" s="9">
        <v>59</v>
      </c>
      <c r="C51" s="4">
        <v>4</v>
      </c>
      <c r="D51" s="4">
        <v>2</v>
      </c>
      <c r="E51" s="4">
        <v>5</v>
      </c>
      <c r="F51" s="11"/>
      <c r="G51" s="11"/>
      <c r="H51" s="9">
        <f t="shared" si="7"/>
        <v>2360</v>
      </c>
      <c r="I51" s="9">
        <f t="shared" si="7"/>
        <v>2360</v>
      </c>
      <c r="J51" s="9">
        <f t="shared" si="7"/>
        <v>2360</v>
      </c>
      <c r="K51" s="9">
        <f t="shared" si="7"/>
        <v>2360</v>
      </c>
      <c r="L51" s="9">
        <f t="shared" si="7"/>
        <v>2360</v>
      </c>
      <c r="M51" s="9">
        <f>SUM(H51:L51)</f>
        <v>11800</v>
      </c>
    </row>
    <row r="52" spans="1:13" x14ac:dyDescent="0.25">
      <c r="A52" s="3"/>
      <c r="B52" s="3"/>
      <c r="C52" s="3"/>
      <c r="D52" s="3"/>
      <c r="E52" s="3"/>
      <c r="F52" s="11"/>
      <c r="G52" s="11"/>
      <c r="H52" s="4"/>
      <c r="I52" s="4"/>
      <c r="J52" s="4"/>
      <c r="K52" s="4"/>
      <c r="L52" s="4"/>
      <c r="M52" s="4"/>
    </row>
    <row r="53" spans="1:13" x14ac:dyDescent="0.25">
      <c r="A53" s="18" t="s">
        <v>18</v>
      </c>
      <c r="B53" s="18"/>
      <c r="C53" s="18"/>
      <c r="D53" s="18"/>
      <c r="E53" s="18"/>
      <c r="F53" s="18"/>
      <c r="G53" s="18"/>
      <c r="H53" s="19">
        <f>SUM(H50:H52)</f>
        <v>10360</v>
      </c>
      <c r="I53" s="19">
        <f>SUM(I50:I52)</f>
        <v>10360</v>
      </c>
      <c r="J53" s="19">
        <f>SUM(J50:J52)</f>
        <v>10360</v>
      </c>
      <c r="K53" s="19">
        <f t="shared" ref="K53" si="8">SUM(K50:K52)</f>
        <v>10360</v>
      </c>
      <c r="L53" s="19">
        <f>SUM(L50:L52)</f>
        <v>10360</v>
      </c>
      <c r="M53" s="19">
        <f>SUM(H53:L53)</f>
        <v>51800</v>
      </c>
    </row>
    <row r="54" spans="1:13" x14ac:dyDescent="0.25">
      <c r="A54" s="3"/>
      <c r="B54" s="3"/>
      <c r="C54" s="3"/>
      <c r="D54" s="3"/>
      <c r="E54" s="3"/>
      <c r="F54" s="3"/>
      <c r="G54" s="3"/>
      <c r="H54" s="4"/>
      <c r="I54" s="4"/>
      <c r="J54" s="4"/>
      <c r="K54" s="4"/>
      <c r="L54" s="4"/>
      <c r="M54" s="4"/>
    </row>
    <row r="55" spans="1:13" x14ac:dyDescent="0.25">
      <c r="A55" s="2" t="s">
        <v>29</v>
      </c>
      <c r="B55" s="5"/>
      <c r="C55" s="5"/>
      <c r="D55" s="5"/>
      <c r="E55" s="5"/>
      <c r="F55" s="5"/>
      <c r="G55" s="5"/>
      <c r="H55" s="6" t="s">
        <v>0</v>
      </c>
      <c r="I55" s="6" t="s">
        <v>1</v>
      </c>
      <c r="J55" s="6" t="s">
        <v>2</v>
      </c>
      <c r="K55" s="6" t="s">
        <v>36</v>
      </c>
      <c r="L55" s="6" t="s">
        <v>37</v>
      </c>
      <c r="M55" s="6" t="s">
        <v>3</v>
      </c>
    </row>
    <row r="56" spans="1:13" x14ac:dyDescent="0.25">
      <c r="A56" s="3" t="s">
        <v>46</v>
      </c>
      <c r="B56" s="3"/>
      <c r="C56" s="3"/>
      <c r="D56" s="3"/>
      <c r="E56" s="3"/>
      <c r="F56" s="3"/>
      <c r="G56" s="3"/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f>SUM(H56:J56)</f>
        <v>0</v>
      </c>
    </row>
    <row r="57" spans="1:13" x14ac:dyDescent="0.25">
      <c r="A57" s="3"/>
      <c r="B57" s="3"/>
      <c r="C57" s="3"/>
      <c r="D57" s="3"/>
      <c r="E57" s="3"/>
      <c r="F57" s="3"/>
      <c r="G57" s="3"/>
      <c r="H57" s="4"/>
      <c r="I57" s="4"/>
      <c r="J57" s="4"/>
      <c r="K57" s="4"/>
      <c r="L57" s="4"/>
      <c r="M57" s="4"/>
    </row>
    <row r="58" spans="1:13" x14ac:dyDescent="0.25">
      <c r="A58" s="18" t="s">
        <v>30</v>
      </c>
      <c r="B58" s="18"/>
      <c r="C58" s="18"/>
      <c r="D58" s="18"/>
      <c r="E58" s="18"/>
      <c r="F58" s="18"/>
      <c r="G58" s="18"/>
      <c r="H58" s="19">
        <f>SUM(H56:H57)</f>
        <v>0</v>
      </c>
      <c r="I58" s="19">
        <f t="shared" ref="I58:J58" si="9">SUM(I56:I57)</f>
        <v>0</v>
      </c>
      <c r="J58" s="19">
        <f t="shared" si="9"/>
        <v>0</v>
      </c>
      <c r="K58" s="19">
        <f t="shared" ref="K58:L58" si="10">SUM(K55:K57)</f>
        <v>0</v>
      </c>
      <c r="L58" s="19">
        <f t="shared" si="10"/>
        <v>0</v>
      </c>
      <c r="M58" s="19">
        <f>SUM(H58:L58)</f>
        <v>0</v>
      </c>
    </row>
    <row r="59" spans="1:13" x14ac:dyDescent="0.25">
      <c r="A59" s="3"/>
      <c r="B59" s="3"/>
      <c r="C59" s="3"/>
      <c r="D59" s="3"/>
      <c r="E59" s="3"/>
      <c r="F59" s="3"/>
      <c r="G59" s="3"/>
      <c r="H59" s="4"/>
      <c r="I59" s="4"/>
      <c r="J59" s="4"/>
      <c r="K59" s="9"/>
      <c r="L59" s="9"/>
      <c r="M59" s="4"/>
    </row>
    <row r="60" spans="1:13" x14ac:dyDescent="0.25">
      <c r="A60" s="2" t="s">
        <v>32</v>
      </c>
      <c r="B60" s="5"/>
      <c r="C60" s="5"/>
      <c r="D60" s="5"/>
      <c r="E60" s="5"/>
      <c r="F60" s="5"/>
      <c r="G60" s="5"/>
      <c r="H60" s="6" t="s">
        <v>0</v>
      </c>
      <c r="I60" s="6" t="s">
        <v>1</v>
      </c>
      <c r="J60" s="6" t="s">
        <v>2</v>
      </c>
      <c r="K60" s="6" t="s">
        <v>36</v>
      </c>
      <c r="L60" s="6" t="s">
        <v>37</v>
      </c>
      <c r="M60" s="6" t="s">
        <v>3</v>
      </c>
    </row>
    <row r="61" spans="1:13" x14ac:dyDescent="0.25">
      <c r="A61" s="3" t="s">
        <v>73</v>
      </c>
      <c r="B61" s="9"/>
      <c r="C61" s="9"/>
      <c r="D61" s="9"/>
      <c r="E61" s="9"/>
      <c r="F61" s="3"/>
      <c r="G61" s="3"/>
      <c r="H61" s="9">
        <v>25000</v>
      </c>
      <c r="I61" s="9">
        <v>25000</v>
      </c>
      <c r="J61" s="9">
        <v>25000</v>
      </c>
      <c r="K61" s="9">
        <v>25000</v>
      </c>
      <c r="L61" s="9">
        <v>25000</v>
      </c>
      <c r="M61" s="9">
        <f>SUM(H61:L61)</f>
        <v>125000</v>
      </c>
    </row>
    <row r="63" spans="1:13" x14ac:dyDescent="0.25">
      <c r="A63" s="3"/>
      <c r="B63" s="9"/>
      <c r="C63" s="9"/>
      <c r="D63" s="9"/>
      <c r="E63" s="9"/>
      <c r="F63" s="3"/>
      <c r="G63" s="3"/>
      <c r="H63" s="9"/>
      <c r="I63" s="9"/>
      <c r="J63" s="9"/>
      <c r="K63" s="4"/>
      <c r="L63" s="4"/>
      <c r="M63" s="9"/>
    </row>
    <row r="64" spans="1:13" x14ac:dyDescent="0.25">
      <c r="A64" s="18" t="s">
        <v>33</v>
      </c>
      <c r="B64" s="18"/>
      <c r="C64" s="18"/>
      <c r="D64" s="18"/>
      <c r="E64" s="18"/>
      <c r="F64" s="18"/>
      <c r="G64" s="18"/>
      <c r="H64" s="19">
        <f>SUM(H61:H63)</f>
        <v>25000</v>
      </c>
      <c r="I64" s="19">
        <f>SUM(I61:I63)</f>
        <v>25000</v>
      </c>
      <c r="J64" s="19">
        <f>SUM(J61:J63)</f>
        <v>25000</v>
      </c>
      <c r="K64" s="19">
        <f>SUM(K61:K63)</f>
        <v>25000</v>
      </c>
      <c r="L64" s="19">
        <f>SUM(L61:L63)</f>
        <v>25000</v>
      </c>
      <c r="M64" s="19">
        <f>SUM(H64:L64)</f>
        <v>125000</v>
      </c>
    </row>
    <row r="65" spans="1:13" x14ac:dyDescent="0.25">
      <c r="A65" s="3"/>
      <c r="B65" s="3"/>
      <c r="C65" s="3"/>
      <c r="D65" s="3"/>
      <c r="E65" s="3"/>
      <c r="F65" s="3"/>
      <c r="G65" s="3"/>
      <c r="H65" s="4"/>
      <c r="I65" s="4"/>
      <c r="J65" s="4"/>
      <c r="K65" s="9"/>
      <c r="L65" s="9"/>
      <c r="M65" s="4"/>
    </row>
    <row r="66" spans="1:13" x14ac:dyDescent="0.25">
      <c r="A66" s="2" t="s">
        <v>50</v>
      </c>
      <c r="B66" s="5"/>
      <c r="C66" s="5"/>
      <c r="D66" s="5"/>
      <c r="E66" s="5"/>
      <c r="F66" s="5"/>
      <c r="G66" s="5"/>
      <c r="H66" s="6" t="s">
        <v>0</v>
      </c>
      <c r="I66" s="6" t="s">
        <v>1</v>
      </c>
      <c r="J66" s="6" t="s">
        <v>2</v>
      </c>
      <c r="K66" s="6" t="s">
        <v>36</v>
      </c>
      <c r="L66" s="6" t="s">
        <v>37</v>
      </c>
      <c r="M66" s="6" t="s">
        <v>3</v>
      </c>
    </row>
    <row r="67" spans="1:13" x14ac:dyDescent="0.25">
      <c r="A67" s="3" t="s">
        <v>51</v>
      </c>
      <c r="B67" s="9"/>
      <c r="C67" s="9"/>
      <c r="D67" s="9"/>
      <c r="E67" s="9"/>
      <c r="F67" s="3"/>
      <c r="G67" s="3"/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f>SUM(H67:J67)</f>
        <v>0</v>
      </c>
    </row>
    <row r="68" spans="1:13" x14ac:dyDescent="0.25">
      <c r="A68" s="3" t="s">
        <v>52</v>
      </c>
      <c r="B68" s="9"/>
      <c r="C68" s="9"/>
      <c r="D68" s="9"/>
      <c r="E68" s="9"/>
      <c r="F68" s="3"/>
      <c r="G68" s="3"/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f>SUM(H68:J68)</f>
        <v>0</v>
      </c>
    </row>
    <row r="69" spans="1:13" x14ac:dyDescent="0.25">
      <c r="A69" s="3"/>
      <c r="B69" s="9"/>
      <c r="C69" s="9"/>
      <c r="D69" s="9"/>
      <c r="E69" s="9"/>
      <c r="F69" s="3"/>
      <c r="G69" s="3"/>
      <c r="H69" s="9"/>
      <c r="I69" s="9"/>
      <c r="J69" s="9"/>
      <c r="K69" s="9"/>
      <c r="L69" s="9"/>
      <c r="M69" s="9"/>
    </row>
    <row r="70" spans="1:13" x14ac:dyDescent="0.25">
      <c r="A70" s="18" t="s">
        <v>53</v>
      </c>
      <c r="B70" s="18"/>
      <c r="C70" s="18"/>
      <c r="D70" s="18"/>
      <c r="E70" s="18"/>
      <c r="F70" s="18"/>
      <c r="G70" s="18"/>
      <c r="H70" s="19">
        <f>SUM(H67:H69)</f>
        <v>0</v>
      </c>
      <c r="I70" s="19">
        <f t="shared" ref="I70:L70" si="11">SUM(I67:I69)</f>
        <v>0</v>
      </c>
      <c r="J70" s="19">
        <f t="shared" si="11"/>
        <v>0</v>
      </c>
      <c r="K70" s="19">
        <f t="shared" si="11"/>
        <v>0</v>
      </c>
      <c r="L70" s="19">
        <f t="shared" si="11"/>
        <v>0</v>
      </c>
      <c r="M70" s="19">
        <f>SUM(H70:L70)</f>
        <v>0</v>
      </c>
    </row>
    <row r="71" spans="1:13" x14ac:dyDescent="0.25">
      <c r="A71" s="3"/>
      <c r="B71" s="9"/>
      <c r="C71" s="9"/>
      <c r="D71" s="9"/>
      <c r="E71" s="9"/>
      <c r="F71" s="3"/>
      <c r="G71" s="3"/>
      <c r="H71" s="9"/>
      <c r="I71" s="9"/>
      <c r="J71" s="9"/>
      <c r="K71" s="9"/>
      <c r="L71" s="9"/>
      <c r="M71" s="9"/>
    </row>
    <row r="72" spans="1:13" x14ac:dyDescent="0.25">
      <c r="A72" s="2" t="s">
        <v>31</v>
      </c>
      <c r="B72" s="5"/>
      <c r="C72" s="5"/>
      <c r="D72" s="5"/>
      <c r="E72" s="5"/>
      <c r="F72" s="5"/>
      <c r="G72" s="5"/>
      <c r="H72" s="6" t="s">
        <v>0</v>
      </c>
      <c r="I72" s="6" t="s">
        <v>1</v>
      </c>
      <c r="J72" s="6" t="s">
        <v>2</v>
      </c>
      <c r="K72" s="6" t="s">
        <v>36</v>
      </c>
      <c r="L72" s="6" t="s">
        <v>37</v>
      </c>
      <c r="M72" s="6" t="s">
        <v>3</v>
      </c>
    </row>
    <row r="73" spans="1:13" x14ac:dyDescent="0.25">
      <c r="A73" s="1"/>
      <c r="B73" s="4" t="s">
        <v>48</v>
      </c>
      <c r="C73" s="4" t="s">
        <v>61</v>
      </c>
      <c r="D73" s="4" t="s">
        <v>63</v>
      </c>
      <c r="E73" s="4" t="s">
        <v>64</v>
      </c>
      <c r="F73" s="4" t="s">
        <v>65</v>
      </c>
      <c r="G73" s="4"/>
      <c r="H73" s="4"/>
      <c r="I73" s="4"/>
      <c r="J73" s="4"/>
      <c r="K73" s="4"/>
      <c r="L73" s="4"/>
      <c r="M73" s="4"/>
    </row>
    <row r="74" spans="1:13" x14ac:dyDescent="0.25">
      <c r="A74" s="3" t="s">
        <v>25</v>
      </c>
      <c r="B74" s="9">
        <v>1133</v>
      </c>
      <c r="C74" s="9">
        <f t="shared" ref="C74:F75" si="12">ROUND(B74*1.05,0)</f>
        <v>1190</v>
      </c>
      <c r="D74" s="9">
        <f t="shared" si="12"/>
        <v>1250</v>
      </c>
      <c r="E74" s="9">
        <f t="shared" si="12"/>
        <v>1313</v>
      </c>
      <c r="F74" s="9">
        <f t="shared" si="12"/>
        <v>1379</v>
      </c>
      <c r="G74" s="3"/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f>SUM(H74:J74)</f>
        <v>0</v>
      </c>
    </row>
    <row r="75" spans="1:13" x14ac:dyDescent="0.25">
      <c r="A75" s="3" t="s">
        <v>24</v>
      </c>
      <c r="B75" s="9">
        <v>148</v>
      </c>
      <c r="C75" s="9">
        <f t="shared" si="12"/>
        <v>155</v>
      </c>
      <c r="D75" s="9">
        <f t="shared" si="12"/>
        <v>163</v>
      </c>
      <c r="E75" s="9">
        <f t="shared" si="12"/>
        <v>171</v>
      </c>
      <c r="F75" s="9">
        <f t="shared" si="12"/>
        <v>180</v>
      </c>
      <c r="G75" s="4"/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f>SUM(H75:J75)</f>
        <v>0</v>
      </c>
    </row>
    <row r="76" spans="1:13" x14ac:dyDescent="0.25">
      <c r="A76" s="3"/>
      <c r="B76" s="9"/>
      <c r="C76" s="9"/>
      <c r="D76" s="9"/>
      <c r="E76" s="9"/>
      <c r="F76" s="4"/>
      <c r="G76" s="4"/>
      <c r="H76" s="9"/>
      <c r="I76" s="9"/>
      <c r="J76" s="9"/>
      <c r="K76" s="4"/>
      <c r="L76" s="4"/>
      <c r="M76" s="9"/>
    </row>
    <row r="77" spans="1:13" x14ac:dyDescent="0.25">
      <c r="A77" s="3" t="s">
        <v>31</v>
      </c>
      <c r="B77" s="9"/>
      <c r="C77" s="9"/>
      <c r="D77" s="9"/>
      <c r="E77" s="9"/>
      <c r="F77" s="4"/>
      <c r="G77" s="4"/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f>SUM(H77:J77)</f>
        <v>0</v>
      </c>
    </row>
    <row r="78" spans="1:13" x14ac:dyDescent="0.25">
      <c r="A78" s="3" t="s">
        <v>74</v>
      </c>
      <c r="B78" s="9"/>
      <c r="C78" s="9"/>
      <c r="D78" s="9"/>
      <c r="E78" s="9"/>
      <c r="F78" s="3"/>
      <c r="G78" s="3"/>
      <c r="H78" s="9">
        <v>6000</v>
      </c>
      <c r="I78" s="9">
        <v>0</v>
      </c>
      <c r="J78" s="9">
        <v>0</v>
      </c>
      <c r="K78" s="9">
        <v>0</v>
      </c>
      <c r="L78" s="9">
        <v>0</v>
      </c>
      <c r="M78" s="9">
        <f>SUM(H78:L78)</f>
        <v>6000</v>
      </c>
    </row>
    <row r="79" spans="1:13" x14ac:dyDescent="0.25">
      <c r="A79" s="18" t="s">
        <v>20</v>
      </c>
      <c r="B79" s="18"/>
      <c r="C79" s="18"/>
      <c r="D79" s="18"/>
      <c r="E79" s="18"/>
      <c r="F79" s="18"/>
      <c r="G79" s="18"/>
      <c r="H79" s="19">
        <f>SUM(H74:H78)</f>
        <v>6000</v>
      </c>
      <c r="I79" s="19">
        <f>SUM(I74:I78)</f>
        <v>0</v>
      </c>
      <c r="J79" s="19">
        <f>SUM(J74:J78)</f>
        <v>0</v>
      </c>
      <c r="K79" s="19">
        <f>SUM(K74:K78)</f>
        <v>0</v>
      </c>
      <c r="L79" s="19">
        <f>SUM(L74:L78)</f>
        <v>0</v>
      </c>
      <c r="M79" s="19">
        <f>SUM(H79:L79)</f>
        <v>6000</v>
      </c>
    </row>
    <row r="80" spans="1:13" x14ac:dyDescent="0.25">
      <c r="A80" s="3"/>
      <c r="B80" s="3"/>
      <c r="C80" s="3"/>
      <c r="D80" s="3"/>
      <c r="E80" s="3"/>
      <c r="F80" s="3"/>
      <c r="G80" s="3"/>
      <c r="H80" s="4"/>
      <c r="I80" s="4"/>
      <c r="J80" s="4"/>
      <c r="K80" s="4"/>
      <c r="L80" s="4"/>
      <c r="M80" s="4"/>
    </row>
    <row r="81" spans="1:13" x14ac:dyDescent="0.25">
      <c r="A81" s="5" t="s">
        <v>21</v>
      </c>
      <c r="B81" s="5"/>
      <c r="C81" s="5"/>
      <c r="D81" s="5"/>
      <c r="E81" s="5"/>
      <c r="F81" s="5"/>
      <c r="G81" s="5"/>
      <c r="H81" s="12">
        <f>SUM(H11,H24,H36,H46,H53,H58,H64,H70,H79)</f>
        <v>525380</v>
      </c>
      <c r="I81" s="12">
        <f>SUM(I11,I24,I36,I46,I53,I58,I64,I70,I79)</f>
        <v>180611</v>
      </c>
      <c r="J81" s="12">
        <f>SUM(J11,J24,J36,J46,J53,J58,J64,J70,J79)</f>
        <v>184970</v>
      </c>
      <c r="K81" s="12">
        <f>SUM(K11,K24,K36,K46,K53,K58,K64,K70,K79)</f>
        <v>189458</v>
      </c>
      <c r="L81" s="12">
        <f>SUM(L11,L24,L36,L46,L53,L58,L64,L70,L79)</f>
        <v>194081</v>
      </c>
      <c r="M81" s="12">
        <f>SUM(H81:L81)</f>
        <v>1274500</v>
      </c>
    </row>
  </sheetData>
  <mergeCells count="2">
    <mergeCell ref="A1:M1"/>
    <mergeCell ref="A2:M2"/>
  </mergeCells>
  <conditionalFormatting sqref="K45:L45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{E836322C-2657-4361-8E34-0E496BDFF040}</x14:id>
        </ext>
      </extLst>
    </cfRule>
  </conditionalFormatting>
  <conditionalFormatting sqref="K52:L5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{4E281AF4-3CCF-4D67-9B9B-9F1FDEDC8577}</x14:id>
        </ext>
      </extLst>
    </cfRule>
  </conditionalFormatting>
  <conditionalFormatting sqref="K57:L5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{545A9BCA-3FAB-47D5-8F52-95519D49ABA6}</x14:id>
        </ext>
      </extLst>
    </cfRule>
  </conditionalFormatting>
  <conditionalFormatting sqref="K63:L6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{B01E93D8-CA8B-4B80-8160-7AE80AB4E0F0}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36322C-2657-4361-8E34-0E496BDFF0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K45:L45</xm:sqref>
        </x14:conditionalFormatting>
        <x14:conditionalFormatting xmlns:xm="http://schemas.microsoft.com/office/excel/2006/main">
          <x14:cfRule type="dataBar" id="{4E281AF4-3CCF-4D67-9B9B-9F1FDEDC85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K52:L52</xm:sqref>
        </x14:conditionalFormatting>
        <x14:conditionalFormatting xmlns:xm="http://schemas.microsoft.com/office/excel/2006/main">
          <x14:cfRule type="dataBar" id="{545A9BCA-3FAB-47D5-8F52-95519D49ABA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K57:L57</xm:sqref>
        </x14:conditionalFormatting>
        <x14:conditionalFormatting xmlns:xm="http://schemas.microsoft.com/office/excel/2006/main">
          <x14:cfRule type="dataBar" id="{B01E93D8-CA8B-4B80-8160-7AE80AB4E0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K63:L63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33355-C080-4E28-87A8-68692CE40C47}">
  <dimension ref="A1:M89"/>
  <sheetViews>
    <sheetView topLeftCell="A69" workbookViewId="0">
      <selection activeCell="I95" sqref="I95"/>
    </sheetView>
  </sheetViews>
  <sheetFormatPr defaultRowHeight="15" x14ac:dyDescent="0.25"/>
  <cols>
    <col min="1" max="1" width="14.7109375" customWidth="1"/>
    <col min="8" max="8" width="12" customWidth="1"/>
    <col min="13" max="13" width="12" customWidth="1"/>
  </cols>
  <sheetData>
    <row r="1" spans="1:13" ht="15.75" x14ac:dyDescent="0.25">
      <c r="A1" s="40" t="s">
        <v>69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x14ac:dyDescent="0.25">
      <c r="A3" s="2" t="s">
        <v>40</v>
      </c>
      <c r="B3" s="5"/>
      <c r="C3" s="5"/>
      <c r="D3" s="5"/>
      <c r="E3" s="5"/>
      <c r="F3" s="5"/>
      <c r="G3" s="5"/>
      <c r="H3" s="6" t="s">
        <v>0</v>
      </c>
      <c r="I3" s="6" t="s">
        <v>1</v>
      </c>
      <c r="J3" s="6" t="s">
        <v>2</v>
      </c>
      <c r="K3" s="6" t="s">
        <v>36</v>
      </c>
      <c r="L3" s="6" t="s">
        <v>37</v>
      </c>
      <c r="M3" s="6" t="s">
        <v>3</v>
      </c>
    </row>
    <row r="4" spans="1:13" ht="30" x14ac:dyDescent="0.25">
      <c r="A4" t="s">
        <v>4</v>
      </c>
      <c r="B4" s="7" t="s">
        <v>54</v>
      </c>
      <c r="C4" s="7" t="s">
        <v>5</v>
      </c>
      <c r="D4" s="8" t="s">
        <v>6</v>
      </c>
      <c r="E4" s="8" t="s">
        <v>7</v>
      </c>
      <c r="F4" s="8" t="s">
        <v>8</v>
      </c>
      <c r="G4" s="8"/>
      <c r="H4" s="7"/>
      <c r="I4" s="7"/>
      <c r="J4" s="7"/>
      <c r="K4" s="7"/>
      <c r="L4" s="7"/>
      <c r="M4" s="7"/>
    </row>
    <row r="6" spans="1:13" x14ac:dyDescent="0.25">
      <c r="A6" s="3"/>
      <c r="B6" s="4"/>
      <c r="C6" s="9"/>
      <c r="D6" s="4"/>
      <c r="E6" s="10"/>
      <c r="F6" s="10">
        <v>0</v>
      </c>
      <c r="G6" s="10"/>
      <c r="H6" s="9">
        <f>ROUND($C15/9*12*$F6,0)</f>
        <v>0</v>
      </c>
      <c r="I6" s="9">
        <f>ROUND(H6*1.03,0)</f>
        <v>0</v>
      </c>
      <c r="J6" s="9">
        <f t="shared" ref="J6:L6" si="0">ROUND(I6*1.03,0)</f>
        <v>0</v>
      </c>
      <c r="K6" s="9">
        <f t="shared" si="0"/>
        <v>0</v>
      </c>
      <c r="L6" s="9">
        <f t="shared" si="0"/>
        <v>0</v>
      </c>
      <c r="M6" s="9">
        <f>SUM(H6:J6)</f>
        <v>0</v>
      </c>
    </row>
    <row r="7" spans="1:13" x14ac:dyDescent="0.25">
      <c r="A7" s="3"/>
      <c r="B7" s="4"/>
      <c r="C7" s="9"/>
      <c r="D7" s="4"/>
      <c r="E7" s="10"/>
      <c r="F7" s="10"/>
      <c r="G7" s="10"/>
      <c r="H7" s="9"/>
      <c r="I7" s="9"/>
      <c r="J7" s="9"/>
      <c r="K7" s="9"/>
      <c r="L7" s="9"/>
      <c r="M7" s="9"/>
    </row>
    <row r="9" spans="1:13" x14ac:dyDescent="0.25">
      <c r="A9" s="3"/>
      <c r="B9" s="4"/>
      <c r="C9" s="9"/>
      <c r="D9" s="4"/>
      <c r="E9" s="10"/>
      <c r="F9" s="10">
        <v>0</v>
      </c>
      <c r="G9" s="10"/>
      <c r="H9" s="9">
        <f>ROUND($C16/9*12*$F9,0)</f>
        <v>0</v>
      </c>
      <c r="I9" s="9">
        <f>ROUND(H9*1.03,0)</f>
        <v>0</v>
      </c>
      <c r="J9" s="9">
        <f>ROUND(I9*1.03,0)</f>
        <v>0</v>
      </c>
      <c r="K9" s="9">
        <f t="shared" ref="K9:L9" si="1">ROUND(J9*1.03,0)</f>
        <v>0</v>
      </c>
      <c r="L9" s="9">
        <f t="shared" si="1"/>
        <v>0</v>
      </c>
      <c r="M9" s="9">
        <f>SUM(H9:J9)</f>
        <v>0</v>
      </c>
    </row>
    <row r="10" spans="1:13" x14ac:dyDescent="0.25">
      <c r="A10" s="3"/>
      <c r="B10" s="3"/>
      <c r="C10" s="9"/>
      <c r="D10" s="4"/>
      <c r="E10" s="10"/>
      <c r="F10" s="10"/>
      <c r="G10" s="10"/>
      <c r="H10" s="9"/>
      <c r="I10" s="9"/>
      <c r="J10" s="9"/>
      <c r="K10" s="9"/>
      <c r="L10" s="9"/>
      <c r="M10" s="9"/>
    </row>
    <row r="11" spans="1:13" x14ac:dyDescent="0.25">
      <c r="A11" s="18" t="s">
        <v>38</v>
      </c>
      <c r="B11" s="18"/>
      <c r="C11" s="18"/>
      <c r="D11" s="18"/>
      <c r="E11" s="18"/>
      <c r="F11" s="18"/>
      <c r="G11" s="18"/>
      <c r="H11" s="19">
        <f>SUM(H5:H10)</f>
        <v>0</v>
      </c>
      <c r="I11" s="19">
        <f>SUM(I5:I10)</f>
        <v>0</v>
      </c>
      <c r="J11" s="19">
        <f>SUM(J5:J9)</f>
        <v>0</v>
      </c>
      <c r="K11" s="19">
        <f>SUM(K5:K9)</f>
        <v>0</v>
      </c>
      <c r="L11" s="19">
        <f>SUM(L5:L9)</f>
        <v>0</v>
      </c>
      <c r="M11" s="19">
        <f>SUM(H11:L11)</f>
        <v>0</v>
      </c>
    </row>
    <row r="12" spans="1:13" x14ac:dyDescent="0.25">
      <c r="A12" s="3"/>
      <c r="B12" s="3"/>
      <c r="C12" s="9"/>
      <c r="D12" s="4"/>
      <c r="E12" s="10"/>
      <c r="F12" s="10"/>
      <c r="G12" s="10"/>
      <c r="H12" s="9"/>
      <c r="I12" s="9"/>
      <c r="J12" s="9"/>
      <c r="K12" s="9"/>
      <c r="L12" s="9"/>
      <c r="M12" s="9"/>
    </row>
    <row r="13" spans="1:13" x14ac:dyDescent="0.25">
      <c r="A13" s="2" t="s">
        <v>39</v>
      </c>
      <c r="B13" s="5"/>
      <c r="C13" s="5"/>
      <c r="D13" s="5"/>
      <c r="E13" s="5"/>
      <c r="F13" s="5"/>
      <c r="G13" s="5"/>
      <c r="H13" s="6" t="s">
        <v>0</v>
      </c>
      <c r="I13" s="6" t="s">
        <v>1</v>
      </c>
      <c r="J13" s="6" t="s">
        <v>2</v>
      </c>
      <c r="K13" s="6" t="s">
        <v>36</v>
      </c>
      <c r="L13" s="6" t="s">
        <v>37</v>
      </c>
      <c r="M13" s="6" t="s">
        <v>3</v>
      </c>
    </row>
    <row r="14" spans="1:13" x14ac:dyDescent="0.25">
      <c r="A14" s="3" t="s">
        <v>41</v>
      </c>
      <c r="B14" s="4" t="s">
        <v>44</v>
      </c>
      <c r="C14" s="9" t="s">
        <v>5</v>
      </c>
      <c r="D14" s="4" t="s">
        <v>42</v>
      </c>
      <c r="E14" s="10" t="s">
        <v>7</v>
      </c>
      <c r="F14" s="10" t="s">
        <v>8</v>
      </c>
      <c r="G14" s="10"/>
      <c r="H14" s="9"/>
      <c r="I14" s="9"/>
      <c r="J14" s="9"/>
      <c r="K14" s="9"/>
      <c r="L14" s="9"/>
      <c r="M14" s="9"/>
    </row>
    <row r="15" spans="1:13" x14ac:dyDescent="0.25">
      <c r="A15" s="3" t="s">
        <v>75</v>
      </c>
      <c r="B15" s="4"/>
      <c r="C15" s="9">
        <v>60000</v>
      </c>
      <c r="D15" s="4">
        <v>12</v>
      </c>
      <c r="E15" s="10">
        <v>1</v>
      </c>
      <c r="F15" s="10"/>
      <c r="G15" s="10"/>
      <c r="H15" s="9">
        <f>ROUND($C15*$E15,0)</f>
        <v>60000</v>
      </c>
      <c r="I15" s="9">
        <f>ROUND(H15*1.03,0)</f>
        <v>61800</v>
      </c>
      <c r="J15" s="9">
        <f>ROUND(I15*1.03,0)</f>
        <v>63654</v>
      </c>
      <c r="K15" s="9">
        <f>ROUND(J15*1.03,0)</f>
        <v>65564</v>
      </c>
      <c r="L15" s="9">
        <f>ROUND(K15*1.03,0)</f>
        <v>67531</v>
      </c>
      <c r="M15" s="9">
        <f>SUM(H15:L15)</f>
        <v>318549</v>
      </c>
    </row>
    <row r="16" spans="1:13" x14ac:dyDescent="0.25">
      <c r="A16" s="3" t="s">
        <v>76</v>
      </c>
      <c r="B16" s="4"/>
      <c r="C16" s="9">
        <v>50000</v>
      </c>
      <c r="D16" s="4">
        <v>12</v>
      </c>
      <c r="E16" s="10">
        <v>1</v>
      </c>
      <c r="F16" s="10"/>
      <c r="G16" s="10"/>
      <c r="H16" s="9">
        <f>ROUND($C16*$E16,0)</f>
        <v>50000</v>
      </c>
      <c r="I16" s="9">
        <f>ROUND(H16*1.03,0)</f>
        <v>51500</v>
      </c>
      <c r="J16" s="9">
        <f t="shared" ref="J16" si="2">ROUND(I16*1.03,0)</f>
        <v>53045</v>
      </c>
      <c r="K16" s="9">
        <f>ROUND(J16*1.03,0)</f>
        <v>54636</v>
      </c>
      <c r="L16" s="9">
        <f>ROUND(K16*1.03,0)</f>
        <v>56275</v>
      </c>
      <c r="M16" s="9">
        <f>SUM(H16:L16)</f>
        <v>265456</v>
      </c>
    </row>
    <row r="17" spans="1:13" x14ac:dyDescent="0.25">
      <c r="A17" s="3"/>
      <c r="B17" s="4"/>
      <c r="C17" s="9"/>
      <c r="D17" s="4"/>
      <c r="E17" s="10"/>
      <c r="F17" s="10"/>
      <c r="G17" s="10"/>
      <c r="H17" s="9"/>
      <c r="I17" s="9"/>
      <c r="J17" s="9"/>
      <c r="K17" s="9"/>
      <c r="L17" s="9"/>
      <c r="M17" s="9"/>
    </row>
    <row r="18" spans="1:13" x14ac:dyDescent="0.25">
      <c r="A18" s="3" t="s">
        <v>55</v>
      </c>
      <c r="B18" s="4">
        <v>0</v>
      </c>
      <c r="C18" s="9">
        <v>0</v>
      </c>
      <c r="D18" s="4">
        <v>9</v>
      </c>
      <c r="E18" s="10">
        <v>0</v>
      </c>
      <c r="F18" s="10"/>
      <c r="G18" s="10"/>
      <c r="H18" s="9">
        <f>ROUND($B$19*$C18*$E18,0)</f>
        <v>0</v>
      </c>
      <c r="I18" s="9">
        <f t="shared" ref="I18:L18" si="3">ROUND($B$19*$C18*$E18,0)</f>
        <v>0</v>
      </c>
      <c r="J18" s="9">
        <f t="shared" si="3"/>
        <v>0</v>
      </c>
      <c r="K18" s="9">
        <f t="shared" si="3"/>
        <v>0</v>
      </c>
      <c r="L18" s="9">
        <f t="shared" si="3"/>
        <v>0</v>
      </c>
      <c r="M18" s="9">
        <f>SUM(H18:J18)</f>
        <v>0</v>
      </c>
    </row>
    <row r="19" spans="1:13" x14ac:dyDescent="0.25">
      <c r="A19" s="3"/>
      <c r="B19" s="4"/>
      <c r="C19" s="9">
        <v>0</v>
      </c>
      <c r="D19" s="4">
        <v>3</v>
      </c>
      <c r="E19" s="10"/>
      <c r="F19" s="10">
        <v>0</v>
      </c>
      <c r="G19" s="10"/>
      <c r="H19" s="9">
        <f>ROUND($B$19*$C19*$F19,0)</f>
        <v>0</v>
      </c>
      <c r="I19" s="9">
        <f t="shared" ref="I19:L19" si="4">ROUND($B$19*$C19*$F19,0)</f>
        <v>0</v>
      </c>
      <c r="J19" s="9">
        <f t="shared" si="4"/>
        <v>0</v>
      </c>
      <c r="K19" s="9">
        <f t="shared" si="4"/>
        <v>0</v>
      </c>
      <c r="L19" s="9">
        <f t="shared" si="4"/>
        <v>0</v>
      </c>
      <c r="M19" s="9">
        <f>SUM(H19:J19)</f>
        <v>0</v>
      </c>
    </row>
    <row r="20" spans="1:13" x14ac:dyDescent="0.25">
      <c r="A20" s="3"/>
      <c r="B20" s="4"/>
      <c r="C20" s="9"/>
      <c r="D20" s="4"/>
      <c r="E20" s="10"/>
      <c r="F20" s="10"/>
      <c r="G20" s="10"/>
      <c r="H20" s="9"/>
      <c r="I20" s="9"/>
      <c r="J20" s="9"/>
      <c r="K20" s="9"/>
      <c r="L20" s="9"/>
      <c r="M20" s="9"/>
    </row>
    <row r="21" spans="1:13" x14ac:dyDescent="0.25">
      <c r="A21" s="3" t="s">
        <v>56</v>
      </c>
      <c r="B21" s="4">
        <v>0</v>
      </c>
      <c r="C21" s="9">
        <v>0</v>
      </c>
      <c r="D21" s="4">
        <v>9</v>
      </c>
      <c r="E21" s="10">
        <v>0</v>
      </c>
      <c r="F21" s="10"/>
      <c r="G21" s="10"/>
      <c r="H21" s="9">
        <f>ROUND($B$22*$C21*$E21,0)</f>
        <v>0</v>
      </c>
      <c r="I21" s="9">
        <f t="shared" ref="I21:L21" si="5">ROUND($B$22*$C21*$E21,0)</f>
        <v>0</v>
      </c>
      <c r="J21" s="9">
        <f t="shared" si="5"/>
        <v>0</v>
      </c>
      <c r="K21" s="9">
        <f t="shared" si="5"/>
        <v>0</v>
      </c>
      <c r="L21" s="9">
        <f t="shared" si="5"/>
        <v>0</v>
      </c>
      <c r="M21" s="9">
        <f>SUM(H21:J21)</f>
        <v>0</v>
      </c>
    </row>
    <row r="22" spans="1:13" x14ac:dyDescent="0.25">
      <c r="A22" s="3"/>
      <c r="B22" s="4"/>
      <c r="C22" s="9">
        <v>0</v>
      </c>
      <c r="D22" s="4">
        <v>3</v>
      </c>
      <c r="E22" s="10"/>
      <c r="F22" s="10">
        <v>0</v>
      </c>
      <c r="G22" s="10"/>
      <c r="H22" s="9">
        <f>ROUND($B$22*$C22*$F22,0)</f>
        <v>0</v>
      </c>
      <c r="I22" s="9">
        <f t="shared" ref="I22:L22" si="6">ROUND($B$22*$C22*$F22,0)</f>
        <v>0</v>
      </c>
      <c r="J22" s="9">
        <f t="shared" si="6"/>
        <v>0</v>
      </c>
      <c r="K22" s="9">
        <f t="shared" si="6"/>
        <v>0</v>
      </c>
      <c r="L22" s="9">
        <f t="shared" si="6"/>
        <v>0</v>
      </c>
      <c r="M22" s="9">
        <f>SUM(H22:J22)</f>
        <v>0</v>
      </c>
    </row>
    <row r="23" spans="1:13" x14ac:dyDescent="0.25">
      <c r="A23" s="3"/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25">
      <c r="A24" s="18" t="s">
        <v>43</v>
      </c>
      <c r="B24" s="18"/>
      <c r="C24" s="18"/>
      <c r="D24" s="18"/>
      <c r="E24" s="18"/>
      <c r="F24" s="18"/>
      <c r="G24" s="18"/>
      <c r="H24" s="19">
        <f>SUM(H15:H22)</f>
        <v>110000</v>
      </c>
      <c r="I24" s="19">
        <f>SUM(I15:I22)</f>
        <v>113300</v>
      </c>
      <c r="J24" s="19">
        <f>SUM(J15:J22)</f>
        <v>116699</v>
      </c>
      <c r="K24" s="19">
        <f>SUM(K15:K22)</f>
        <v>120200</v>
      </c>
      <c r="L24" s="19">
        <f>SUM(L15:L22)</f>
        <v>123806</v>
      </c>
      <c r="M24" s="19">
        <f>SUM(H24:L24)</f>
        <v>584005</v>
      </c>
    </row>
    <row r="25" spans="1:13" x14ac:dyDescent="0.25">
      <c r="A25" s="3"/>
      <c r="B25" s="3"/>
      <c r="C25" s="3"/>
      <c r="D25" s="3"/>
      <c r="E25" s="3"/>
      <c r="F25" s="3"/>
      <c r="G25" s="3"/>
      <c r="H25" s="4"/>
      <c r="I25" s="4"/>
      <c r="J25" s="4"/>
      <c r="K25" s="4"/>
      <c r="L25" s="4"/>
      <c r="M25" s="4"/>
    </row>
    <row r="26" spans="1:13" x14ac:dyDescent="0.25">
      <c r="A26" s="2" t="s">
        <v>26</v>
      </c>
      <c r="B26" s="5"/>
      <c r="C26" s="5"/>
      <c r="D26" s="5"/>
      <c r="E26" s="5"/>
      <c r="F26" s="5"/>
      <c r="G26" s="5"/>
      <c r="H26" s="6" t="s">
        <v>0</v>
      </c>
      <c r="I26" s="6" t="s">
        <v>1</v>
      </c>
      <c r="J26" s="6" t="s">
        <v>2</v>
      </c>
      <c r="K26" s="6" t="s">
        <v>36</v>
      </c>
      <c r="L26" s="6" t="s">
        <v>37</v>
      </c>
      <c r="M26" s="6" t="s">
        <v>3</v>
      </c>
    </row>
    <row r="27" spans="1:13" x14ac:dyDescent="0.25">
      <c r="A27" s="3"/>
      <c r="B27" s="3"/>
      <c r="C27" s="3"/>
      <c r="D27" s="4"/>
      <c r="E27" s="4" t="s">
        <v>9</v>
      </c>
      <c r="F27" s="4"/>
      <c r="G27" s="4"/>
      <c r="H27" s="4"/>
      <c r="I27" s="4"/>
      <c r="J27" s="4"/>
      <c r="K27" s="4"/>
      <c r="L27" s="4"/>
      <c r="M27" s="4"/>
    </row>
    <row r="28" spans="1:13" x14ac:dyDescent="0.25">
      <c r="A28" s="3" t="s">
        <v>57</v>
      </c>
      <c r="B28" s="3"/>
      <c r="C28" s="3"/>
      <c r="D28" s="3"/>
      <c r="E28" s="10">
        <v>0.41020000000000001</v>
      </c>
      <c r="F28" s="10"/>
      <c r="G28" s="10"/>
      <c r="H28" s="9">
        <f>ROUND($E28*SUM(H15:H16),0)</f>
        <v>45122</v>
      </c>
      <c r="I28" s="9">
        <f>ROUND($E28*SUM(I15:I16),0)</f>
        <v>46476</v>
      </c>
      <c r="J28" s="9">
        <f>ROUND($E28*SUM(J15:J16),0)</f>
        <v>47870</v>
      </c>
      <c r="K28" s="9">
        <f>ROUND($E28*SUM(K15:K16),0)</f>
        <v>49306</v>
      </c>
      <c r="L28" s="9">
        <f>ROUND($E28*SUM(L15:L16),0)</f>
        <v>50785</v>
      </c>
      <c r="M28" s="9">
        <f>SUM(H28:L28)</f>
        <v>239559</v>
      </c>
    </row>
    <row r="29" spans="1:13" x14ac:dyDescent="0.25">
      <c r="A29" s="3"/>
      <c r="B29" s="3"/>
      <c r="C29" s="3"/>
      <c r="D29" s="9"/>
      <c r="E29" s="10"/>
      <c r="F29" s="10"/>
      <c r="G29" s="10"/>
      <c r="H29" s="9"/>
      <c r="I29" s="9"/>
      <c r="J29" s="9"/>
      <c r="K29" s="9"/>
      <c r="L29" s="9"/>
      <c r="M29" s="9"/>
    </row>
    <row r="30" spans="1:13" x14ac:dyDescent="0.25">
      <c r="A30" s="3" t="s">
        <v>58</v>
      </c>
      <c r="B30" s="3"/>
      <c r="C30" s="3"/>
      <c r="D30" s="9"/>
      <c r="E30" s="10">
        <v>0.25729999999999997</v>
      </c>
      <c r="F30" s="10"/>
      <c r="G30" s="10"/>
      <c r="H30" s="9">
        <f>ROUND($E30*SUM(H6,H9),0)</f>
        <v>0</v>
      </c>
      <c r="I30" s="9">
        <f>ROUND($E30*SUM(I6,I9),0)</f>
        <v>0</v>
      </c>
      <c r="J30" s="9">
        <f>ROUND($E30*SUM(J6,J9),0)</f>
        <v>0</v>
      </c>
      <c r="K30" s="9">
        <f>ROUND($E30*SUM(K6,K9),0)</f>
        <v>0</v>
      </c>
      <c r="L30" s="9">
        <f>ROUND($E30*SUM(L6,L9),0)</f>
        <v>0</v>
      </c>
      <c r="M30" s="9">
        <f>SUM(H30:J30)</f>
        <v>0</v>
      </c>
    </row>
    <row r="31" spans="1:13" x14ac:dyDescent="0.25">
      <c r="A31" s="3"/>
      <c r="B31" s="3"/>
      <c r="C31" s="3"/>
      <c r="D31" s="9"/>
      <c r="E31" s="10"/>
      <c r="F31" s="10"/>
      <c r="G31" s="10"/>
      <c r="H31" s="9"/>
      <c r="I31" s="9"/>
      <c r="J31" s="9"/>
      <c r="K31" s="9"/>
      <c r="L31" s="9"/>
      <c r="M31" s="9"/>
    </row>
    <row r="32" spans="1:13" x14ac:dyDescent="0.25">
      <c r="A32" s="3" t="s">
        <v>59</v>
      </c>
      <c r="B32" s="3"/>
      <c r="C32" s="3"/>
      <c r="D32" s="9"/>
      <c r="E32" s="10">
        <v>6.1999999999999998E-3</v>
      </c>
      <c r="F32" s="10"/>
      <c r="G32" s="10"/>
      <c r="H32" s="9">
        <f>ROUND($E32*SUM(H18,H21),0)</f>
        <v>0</v>
      </c>
      <c r="I32" s="9">
        <f>ROUND($E32*SUM(I18,I21),0)</f>
        <v>0</v>
      </c>
      <c r="J32" s="9">
        <f>ROUND($E32*SUM(J18,J21),0)</f>
        <v>0</v>
      </c>
      <c r="K32" s="9">
        <f>ROUND($E32*SUM(K18,K21),0)</f>
        <v>0</v>
      </c>
      <c r="L32" s="9">
        <f>ROUND($E32*SUM(L18,L21),0)</f>
        <v>0</v>
      </c>
      <c r="M32" s="9">
        <f>SUM(H32:J32)</f>
        <v>0</v>
      </c>
    </row>
    <row r="33" spans="1:13" x14ac:dyDescent="0.25">
      <c r="A33" s="3"/>
      <c r="B33" s="3"/>
      <c r="C33" s="3"/>
      <c r="D33" s="9"/>
      <c r="E33" s="10"/>
      <c r="F33" s="10"/>
      <c r="G33" s="10"/>
      <c r="H33" s="9"/>
      <c r="I33" s="9"/>
      <c r="J33" s="9"/>
      <c r="K33" s="9"/>
      <c r="L33" s="9"/>
      <c r="M33" s="9"/>
    </row>
    <row r="34" spans="1:13" x14ac:dyDescent="0.25">
      <c r="A34" s="3" t="s">
        <v>60</v>
      </c>
      <c r="B34" s="3"/>
      <c r="C34" s="3"/>
      <c r="D34" s="9"/>
      <c r="E34" s="10">
        <v>8.3299999999999999E-2</v>
      </c>
      <c r="F34" s="10"/>
      <c r="G34" s="10"/>
      <c r="H34" s="9">
        <f>ROUND($E34*SUM(H19,H22),0)</f>
        <v>0</v>
      </c>
      <c r="I34" s="9">
        <f>ROUND($E34*SUM(I19,I22),0)</f>
        <v>0</v>
      </c>
      <c r="J34" s="9">
        <f>ROUND($E34*SUM(J19,J22),0)</f>
        <v>0</v>
      </c>
      <c r="K34" s="9">
        <f>ROUND($E34*SUM(K19,K22),0)</f>
        <v>0</v>
      </c>
      <c r="L34" s="9">
        <f>ROUND($E34*SUM(L19,L22),0)</f>
        <v>0</v>
      </c>
      <c r="M34" s="9">
        <f>SUM(H34:J34)</f>
        <v>0</v>
      </c>
    </row>
    <row r="35" spans="1:13" x14ac:dyDescent="0.25">
      <c r="A35" s="3"/>
      <c r="B35" s="3"/>
      <c r="C35" s="3"/>
      <c r="D35" s="3"/>
      <c r="E35" s="3"/>
      <c r="F35" s="3"/>
      <c r="G35" s="3"/>
      <c r="H35" s="4"/>
      <c r="I35" s="4"/>
      <c r="J35" s="4"/>
      <c r="K35" s="4"/>
      <c r="L35" s="4"/>
      <c r="M35" s="4"/>
    </row>
    <row r="36" spans="1:13" x14ac:dyDescent="0.25">
      <c r="A36" s="18" t="s">
        <v>10</v>
      </c>
      <c r="B36" s="18"/>
      <c r="C36" s="18"/>
      <c r="D36" s="18"/>
      <c r="E36" s="18"/>
      <c r="F36" s="18"/>
      <c r="G36" s="18"/>
      <c r="H36" s="19">
        <f>SUM(H28:H34)</f>
        <v>45122</v>
      </c>
      <c r="I36" s="19">
        <f>SUM(I28:I34)</f>
        <v>46476</v>
      </c>
      <c r="J36" s="19">
        <f>SUM(J28:J34)</f>
        <v>47870</v>
      </c>
      <c r="K36" s="19">
        <f>SUM(K28:K34)</f>
        <v>49306</v>
      </c>
      <c r="L36" s="19">
        <f>SUM(L28:L34)</f>
        <v>50785</v>
      </c>
      <c r="M36" s="19">
        <f>SUM(H36:L36)</f>
        <v>239559</v>
      </c>
    </row>
    <row r="37" spans="1:13" x14ac:dyDescent="0.25">
      <c r="A37" s="3"/>
      <c r="B37" s="3"/>
      <c r="C37" s="3"/>
      <c r="D37" s="3"/>
      <c r="E37" s="3"/>
      <c r="F37" s="3"/>
      <c r="G37" s="3"/>
      <c r="H37" s="4"/>
      <c r="I37" s="4"/>
      <c r="J37" s="4"/>
      <c r="K37" s="4"/>
      <c r="L37" s="4"/>
      <c r="M37" s="4"/>
    </row>
    <row r="38" spans="1:13" x14ac:dyDescent="0.25">
      <c r="A38" s="2" t="s">
        <v>28</v>
      </c>
      <c r="B38" s="5"/>
      <c r="C38" s="5"/>
      <c r="D38" s="5"/>
      <c r="E38" s="5"/>
      <c r="F38" s="5"/>
      <c r="G38" s="5"/>
      <c r="H38" s="6" t="s">
        <v>0</v>
      </c>
      <c r="I38" s="6" t="s">
        <v>1</v>
      </c>
      <c r="J38" s="6" t="s">
        <v>2</v>
      </c>
      <c r="K38" s="6" t="s">
        <v>36</v>
      </c>
      <c r="L38" s="6" t="s">
        <v>37</v>
      </c>
      <c r="M38" s="6" t="s">
        <v>3</v>
      </c>
    </row>
    <row r="39" spans="1:13" x14ac:dyDescent="0.25">
      <c r="A39" t="s">
        <v>77</v>
      </c>
      <c r="B39" s="3"/>
      <c r="C39" s="3"/>
      <c r="D39" s="3"/>
      <c r="E39" s="3"/>
      <c r="F39" s="3"/>
      <c r="G39" s="3"/>
      <c r="H39" s="9">
        <v>379500</v>
      </c>
      <c r="I39" s="9">
        <v>0</v>
      </c>
      <c r="J39" s="9">
        <v>0</v>
      </c>
      <c r="K39" s="9">
        <v>0</v>
      </c>
      <c r="L39" s="9">
        <v>0</v>
      </c>
      <c r="M39" s="9">
        <f t="shared" ref="M39:M44" si="7">SUM(H39:J39)</f>
        <v>379500</v>
      </c>
    </row>
    <row r="40" spans="1:13" x14ac:dyDescent="0.25">
      <c r="A40" t="s">
        <v>78</v>
      </c>
      <c r="B40" s="3"/>
      <c r="C40" s="3"/>
      <c r="D40" s="3"/>
      <c r="E40" s="3"/>
      <c r="F40" s="3"/>
      <c r="G40" s="3"/>
      <c r="H40" s="9">
        <v>300000</v>
      </c>
      <c r="I40" s="9">
        <v>0</v>
      </c>
      <c r="J40" s="9">
        <v>0</v>
      </c>
      <c r="K40" s="9">
        <v>0</v>
      </c>
      <c r="L40" s="9">
        <v>0</v>
      </c>
      <c r="M40" s="9">
        <f t="shared" si="7"/>
        <v>300000</v>
      </c>
    </row>
    <row r="41" spans="1:13" x14ac:dyDescent="0.25">
      <c r="A41" t="s">
        <v>79</v>
      </c>
      <c r="B41" s="3"/>
      <c r="C41" s="3"/>
      <c r="D41" s="3"/>
      <c r="E41" s="3"/>
      <c r="F41" s="3"/>
      <c r="G41" s="3"/>
      <c r="H41" s="9">
        <v>65000</v>
      </c>
      <c r="I41" s="9">
        <v>0</v>
      </c>
      <c r="J41" s="9">
        <v>0</v>
      </c>
      <c r="K41" s="9">
        <v>0</v>
      </c>
      <c r="L41" s="9">
        <v>0</v>
      </c>
      <c r="M41" s="9">
        <f t="shared" si="7"/>
        <v>65000</v>
      </c>
    </row>
    <row r="42" spans="1:13" x14ac:dyDescent="0.25">
      <c r="A42" t="s">
        <v>80</v>
      </c>
      <c r="B42" s="3"/>
      <c r="C42" s="3"/>
      <c r="D42" s="3"/>
      <c r="E42" s="3"/>
      <c r="F42" s="3"/>
      <c r="G42" s="3"/>
      <c r="H42" s="9">
        <v>92000</v>
      </c>
      <c r="I42" s="9">
        <v>0</v>
      </c>
      <c r="J42" s="9">
        <v>0</v>
      </c>
      <c r="K42" s="9">
        <v>0</v>
      </c>
      <c r="L42" s="9">
        <v>0</v>
      </c>
      <c r="M42" s="9">
        <f t="shared" si="7"/>
        <v>92000</v>
      </c>
    </row>
    <row r="43" spans="1:13" x14ac:dyDescent="0.25">
      <c r="A43" t="s">
        <v>81</v>
      </c>
      <c r="B43" s="3"/>
      <c r="C43" s="3"/>
      <c r="D43" s="3"/>
      <c r="E43" s="3"/>
      <c r="F43" s="3"/>
      <c r="G43" s="3"/>
      <c r="H43" s="9">
        <v>75000</v>
      </c>
      <c r="I43" s="9">
        <v>0</v>
      </c>
      <c r="J43" s="9">
        <v>0</v>
      </c>
      <c r="K43" s="9">
        <v>0</v>
      </c>
      <c r="L43" s="9">
        <v>0</v>
      </c>
      <c r="M43" s="9">
        <f t="shared" si="7"/>
        <v>75000</v>
      </c>
    </row>
    <row r="44" spans="1:13" x14ac:dyDescent="0.25">
      <c r="A44" t="s">
        <v>82</v>
      </c>
      <c r="B44" s="3"/>
      <c r="C44" s="3"/>
      <c r="D44" s="3"/>
      <c r="E44" s="3"/>
      <c r="F44" s="3"/>
      <c r="G44" s="3"/>
      <c r="H44" s="9">
        <v>60000</v>
      </c>
      <c r="I44" s="9">
        <v>0</v>
      </c>
      <c r="J44" s="9">
        <v>0</v>
      </c>
      <c r="K44" s="9">
        <v>0</v>
      </c>
      <c r="L44" s="9">
        <v>0</v>
      </c>
      <c r="M44" s="9">
        <f t="shared" si="7"/>
        <v>60000</v>
      </c>
    </row>
    <row r="45" spans="1:13" x14ac:dyDescent="0.25">
      <c r="A45" t="s">
        <v>83</v>
      </c>
      <c r="B45" s="3"/>
      <c r="C45" s="3"/>
      <c r="D45" s="3"/>
      <c r="E45" s="3"/>
      <c r="F45" s="3"/>
      <c r="G45" s="3"/>
      <c r="H45" s="9">
        <v>10000</v>
      </c>
      <c r="I45" s="9">
        <v>0</v>
      </c>
      <c r="J45" s="9">
        <v>0</v>
      </c>
      <c r="K45" s="9">
        <v>0</v>
      </c>
      <c r="L45" s="9">
        <v>0</v>
      </c>
      <c r="M45" s="9">
        <v>10000</v>
      </c>
    </row>
    <row r="46" spans="1:13" x14ac:dyDescent="0.25">
      <c r="A46" s="3"/>
      <c r="B46" s="3"/>
      <c r="C46" s="3"/>
      <c r="D46" s="3"/>
      <c r="E46" s="3"/>
      <c r="F46" s="3"/>
      <c r="G46" s="3"/>
      <c r="H46" s="4"/>
      <c r="I46" s="4"/>
      <c r="J46" s="4"/>
      <c r="K46" s="4"/>
      <c r="L46" s="4"/>
      <c r="M46" s="9"/>
    </row>
    <row r="47" spans="1:13" x14ac:dyDescent="0.25">
      <c r="A47" s="18" t="s">
        <v>19</v>
      </c>
      <c r="B47" s="18"/>
      <c r="C47" s="18"/>
      <c r="D47" s="18"/>
      <c r="E47" s="18"/>
      <c r="F47" s="18"/>
      <c r="G47" s="18"/>
      <c r="H47" s="19">
        <f>SUM(H39:H46)</f>
        <v>981500</v>
      </c>
      <c r="I47" s="19">
        <f>SUM(I39:I46)</f>
        <v>0</v>
      </c>
      <c r="J47" s="19">
        <f>SUM(J39:J46)</f>
        <v>0</v>
      </c>
      <c r="K47" s="19">
        <f>SUM(K39:K46)</f>
        <v>0</v>
      </c>
      <c r="L47" s="19">
        <f>SUM(L39:L46)</f>
        <v>0</v>
      </c>
      <c r="M47" s="19">
        <f>SUM(H47:L47)</f>
        <v>981500</v>
      </c>
    </row>
    <row r="48" spans="1:13" x14ac:dyDescent="0.25">
      <c r="A48" s="3"/>
      <c r="B48" s="3"/>
      <c r="C48" s="3"/>
      <c r="D48" s="3"/>
      <c r="E48" s="3"/>
      <c r="F48" s="3"/>
      <c r="G48" s="3"/>
      <c r="H48" s="4"/>
      <c r="I48" s="4"/>
      <c r="J48" s="4"/>
      <c r="K48" s="4"/>
      <c r="L48" s="4"/>
      <c r="M48" s="4"/>
    </row>
    <row r="49" spans="1:13" x14ac:dyDescent="0.25">
      <c r="A49" s="2" t="s">
        <v>27</v>
      </c>
      <c r="B49" s="5"/>
      <c r="C49" s="5"/>
      <c r="D49" s="5"/>
      <c r="E49" s="5"/>
      <c r="F49" s="5"/>
      <c r="G49" s="5"/>
      <c r="H49" s="6" t="s">
        <v>0</v>
      </c>
      <c r="I49" s="6" t="s">
        <v>1</v>
      </c>
      <c r="J49" s="6" t="s">
        <v>2</v>
      </c>
      <c r="K49" s="6" t="s">
        <v>36</v>
      </c>
      <c r="L49" s="6" t="s">
        <v>37</v>
      </c>
      <c r="M49" s="6" t="s">
        <v>3</v>
      </c>
    </row>
    <row r="50" spans="1:13" ht="30" x14ac:dyDescent="0.25">
      <c r="A50" s="22" t="s">
        <v>84</v>
      </c>
      <c r="B50" s="4" t="s">
        <v>11</v>
      </c>
      <c r="C50" s="4" t="s">
        <v>12</v>
      </c>
      <c r="D50" s="4" t="s">
        <v>13</v>
      </c>
      <c r="E50" s="4" t="s">
        <v>14</v>
      </c>
      <c r="F50" s="11"/>
      <c r="G50" s="11"/>
      <c r="H50" s="9"/>
      <c r="I50" s="9"/>
      <c r="J50" s="9"/>
      <c r="K50" s="4"/>
      <c r="L50" s="4"/>
      <c r="M50" s="9"/>
    </row>
    <row r="51" spans="1:13" x14ac:dyDescent="0.25">
      <c r="A51" s="11" t="s">
        <v>16</v>
      </c>
      <c r="B51" s="9">
        <v>200</v>
      </c>
      <c r="C51" s="4">
        <v>4</v>
      </c>
      <c r="D51" s="4">
        <v>2</v>
      </c>
      <c r="E51" s="4">
        <v>2</v>
      </c>
      <c r="F51" s="11"/>
      <c r="G51" s="11"/>
      <c r="H51" s="9">
        <f t="shared" ref="H51:H52" si="8">ROUND($B51*$C51*$D51*$E51,0)</f>
        <v>3200</v>
      </c>
      <c r="I51" s="9">
        <v>0</v>
      </c>
      <c r="J51" s="9">
        <v>0</v>
      </c>
      <c r="K51" s="9">
        <v>0</v>
      </c>
      <c r="L51" s="9">
        <v>0</v>
      </c>
      <c r="M51" s="9">
        <f>SUM(H51:L51)</f>
        <v>3200</v>
      </c>
    </row>
    <row r="52" spans="1:13" x14ac:dyDescent="0.25">
      <c r="A52" s="11" t="s">
        <v>17</v>
      </c>
      <c r="B52" s="9">
        <v>59</v>
      </c>
      <c r="C52" s="4">
        <v>4</v>
      </c>
      <c r="D52" s="4">
        <v>2</v>
      </c>
      <c r="E52" s="4">
        <v>2</v>
      </c>
      <c r="F52" s="11"/>
      <c r="G52" s="11"/>
      <c r="H52" s="9">
        <f t="shared" si="8"/>
        <v>944</v>
      </c>
      <c r="I52" s="9">
        <v>0</v>
      </c>
      <c r="J52" s="9">
        <v>0</v>
      </c>
      <c r="K52" s="9">
        <v>0</v>
      </c>
      <c r="L52" s="9">
        <v>0</v>
      </c>
      <c r="M52" s="9">
        <f>SUM(H52:L52)</f>
        <v>944</v>
      </c>
    </row>
    <row r="53" spans="1:13" x14ac:dyDescent="0.25">
      <c r="A53" s="11"/>
      <c r="B53" s="9"/>
      <c r="C53" s="4"/>
      <c r="D53" s="4"/>
      <c r="E53" s="4"/>
      <c r="F53" s="11"/>
      <c r="G53" s="11"/>
      <c r="H53" s="9"/>
      <c r="I53" s="9"/>
      <c r="J53" s="9"/>
      <c r="K53" s="9"/>
      <c r="L53" s="9"/>
      <c r="M53" s="9"/>
    </row>
    <row r="54" spans="1:13" ht="30" x14ac:dyDescent="0.25">
      <c r="A54" s="22" t="s">
        <v>85</v>
      </c>
      <c r="B54" s="4" t="s">
        <v>11</v>
      </c>
      <c r="C54" s="4" t="s">
        <v>12</v>
      </c>
      <c r="D54" s="4" t="s">
        <v>13</v>
      </c>
      <c r="E54" s="4" t="s">
        <v>14</v>
      </c>
      <c r="F54" s="11"/>
      <c r="G54" s="11"/>
      <c r="H54" s="9"/>
      <c r="I54" s="9"/>
      <c r="J54" s="9"/>
      <c r="K54" s="9"/>
      <c r="L54" s="9"/>
      <c r="M54" s="9"/>
    </row>
    <row r="55" spans="1:13" x14ac:dyDescent="0.25">
      <c r="A55" s="11" t="s">
        <v>16</v>
      </c>
      <c r="B55" s="9">
        <v>200</v>
      </c>
      <c r="C55" s="4">
        <v>2</v>
      </c>
      <c r="D55" s="4">
        <v>1</v>
      </c>
      <c r="E55" s="4">
        <v>8</v>
      </c>
      <c r="F55" s="11"/>
      <c r="G55" s="11"/>
      <c r="H55" s="9">
        <v>0</v>
      </c>
      <c r="I55" s="9">
        <f t="shared" ref="I55:L56" si="9">ROUND($B55*$C55*$D55*$E55,0)</f>
        <v>3200</v>
      </c>
      <c r="J55" s="9">
        <f t="shared" si="9"/>
        <v>3200</v>
      </c>
      <c r="K55" s="9">
        <f t="shared" si="9"/>
        <v>3200</v>
      </c>
      <c r="L55" s="9">
        <f t="shared" si="9"/>
        <v>3200</v>
      </c>
      <c r="M55" s="9">
        <f>SUM(H55:L55)</f>
        <v>12800</v>
      </c>
    </row>
    <row r="56" spans="1:13" x14ac:dyDescent="0.25">
      <c r="A56" s="11" t="s">
        <v>17</v>
      </c>
      <c r="B56" s="9">
        <v>59</v>
      </c>
      <c r="C56" s="4">
        <v>2</v>
      </c>
      <c r="D56" s="4">
        <v>1</v>
      </c>
      <c r="E56" s="4">
        <v>8</v>
      </c>
      <c r="F56" s="11"/>
      <c r="G56" s="11"/>
      <c r="H56" s="9">
        <v>0</v>
      </c>
      <c r="I56" s="9">
        <f t="shared" si="9"/>
        <v>944</v>
      </c>
      <c r="J56" s="9">
        <f t="shared" si="9"/>
        <v>944</v>
      </c>
      <c r="K56" s="9">
        <f t="shared" si="9"/>
        <v>944</v>
      </c>
      <c r="L56" s="9">
        <f t="shared" si="9"/>
        <v>944</v>
      </c>
      <c r="M56" s="9">
        <f>SUM(H56:L56)</f>
        <v>3776</v>
      </c>
    </row>
    <row r="57" spans="1:13" x14ac:dyDescent="0.25">
      <c r="A57" s="11"/>
      <c r="B57" s="9"/>
      <c r="C57" s="4"/>
      <c r="D57" s="4"/>
      <c r="E57" s="4"/>
      <c r="F57" s="11"/>
      <c r="G57" s="11"/>
      <c r="H57" s="9"/>
      <c r="I57" s="9"/>
      <c r="J57" s="9"/>
      <c r="K57" s="4"/>
      <c r="L57" s="4"/>
      <c r="M57" s="9"/>
    </row>
    <row r="58" spans="1:13" x14ac:dyDescent="0.25">
      <c r="A58" s="18" t="s">
        <v>18</v>
      </c>
      <c r="B58" s="18"/>
      <c r="C58" s="18"/>
      <c r="D58" s="18"/>
      <c r="E58" s="18"/>
      <c r="F58" s="18"/>
      <c r="G58" s="18"/>
      <c r="H58" s="19">
        <f>SUM(H51:H56)</f>
        <v>4144</v>
      </c>
      <c r="I58" s="19">
        <f>SUM(I51:I56)</f>
        <v>4144</v>
      </c>
      <c r="J58" s="19">
        <f>SUM(J51:J56)</f>
        <v>4144</v>
      </c>
      <c r="K58" s="19">
        <f>SUM(K51:K57)</f>
        <v>4144</v>
      </c>
      <c r="L58" s="19">
        <f>SUM(L51:L57)</f>
        <v>4144</v>
      </c>
      <c r="M58" s="19">
        <f>SUM(H58:L58)</f>
        <v>20720</v>
      </c>
    </row>
    <row r="59" spans="1:13" x14ac:dyDescent="0.25">
      <c r="A59" s="3"/>
      <c r="B59" s="3"/>
      <c r="C59" s="3"/>
      <c r="D59" s="3"/>
      <c r="E59" s="3"/>
      <c r="F59" s="3"/>
      <c r="G59" s="3"/>
      <c r="H59" s="4"/>
      <c r="I59" s="4"/>
      <c r="J59" s="4"/>
      <c r="K59" s="4"/>
      <c r="L59" s="4"/>
      <c r="M59" s="4"/>
    </row>
    <row r="60" spans="1:13" x14ac:dyDescent="0.25">
      <c r="A60" s="2" t="s">
        <v>29</v>
      </c>
      <c r="B60" s="5"/>
      <c r="C60" s="5"/>
      <c r="D60" s="5"/>
      <c r="E60" s="5"/>
      <c r="F60" s="5"/>
      <c r="G60" s="5"/>
      <c r="H60" s="6" t="s">
        <v>0</v>
      </c>
      <c r="I60" s="6" t="s">
        <v>1</v>
      </c>
      <c r="J60" s="6" t="s">
        <v>2</v>
      </c>
      <c r="K60" s="6" t="s">
        <v>36</v>
      </c>
      <c r="L60" s="6" t="s">
        <v>37</v>
      </c>
      <c r="M60" s="6" t="s">
        <v>3</v>
      </c>
    </row>
    <row r="61" spans="1:13" x14ac:dyDescent="0.25">
      <c r="A61" s="3" t="s">
        <v>46</v>
      </c>
      <c r="B61" s="3"/>
      <c r="C61" s="3"/>
      <c r="D61" s="3"/>
      <c r="E61" s="3"/>
      <c r="F61" s="3"/>
      <c r="G61" s="3"/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f>SUM(H61:J61)</f>
        <v>0</v>
      </c>
    </row>
    <row r="62" spans="1:13" x14ac:dyDescent="0.25">
      <c r="A62" s="3"/>
      <c r="B62" s="3"/>
      <c r="C62" s="3"/>
      <c r="D62" s="3"/>
      <c r="E62" s="3"/>
      <c r="F62" s="3"/>
      <c r="G62" s="3"/>
      <c r="H62" s="4"/>
      <c r="I62" s="4"/>
      <c r="J62" s="4"/>
      <c r="K62" s="4"/>
      <c r="L62" s="4"/>
      <c r="M62" s="4"/>
    </row>
    <row r="63" spans="1:13" x14ac:dyDescent="0.25">
      <c r="A63" s="18" t="s">
        <v>30</v>
      </c>
      <c r="B63" s="18"/>
      <c r="C63" s="18"/>
      <c r="D63" s="18"/>
      <c r="E63" s="18"/>
      <c r="F63" s="18"/>
      <c r="G63" s="18"/>
      <c r="H63" s="19">
        <f>SUM(H61:H62)</f>
        <v>0</v>
      </c>
      <c r="I63" s="19">
        <f t="shared" ref="I63:J63" si="10">SUM(I61:I62)</f>
        <v>0</v>
      </c>
      <c r="J63" s="19">
        <f t="shared" si="10"/>
        <v>0</v>
      </c>
      <c r="K63" s="19">
        <f t="shared" ref="K63:L63" si="11">SUM(K60:K62)</f>
        <v>0</v>
      </c>
      <c r="L63" s="19">
        <f t="shared" si="11"/>
        <v>0</v>
      </c>
      <c r="M63" s="19">
        <f>SUM(H63:J63)</f>
        <v>0</v>
      </c>
    </row>
    <row r="64" spans="1:13" x14ac:dyDescent="0.25">
      <c r="A64" s="3"/>
      <c r="B64" s="3"/>
      <c r="C64" s="3"/>
      <c r="D64" s="3"/>
      <c r="E64" s="3"/>
      <c r="F64" s="3"/>
      <c r="G64" s="3"/>
      <c r="H64" s="4"/>
      <c r="I64" s="4"/>
      <c r="J64" s="4"/>
      <c r="K64" s="9"/>
      <c r="L64" s="9"/>
      <c r="M64" s="4"/>
    </row>
    <row r="65" spans="1:13" x14ac:dyDescent="0.25">
      <c r="A65" s="2" t="s">
        <v>32</v>
      </c>
      <c r="B65" s="5"/>
      <c r="C65" s="5"/>
      <c r="D65" s="5"/>
      <c r="E65" s="5"/>
      <c r="F65" s="5"/>
      <c r="G65" s="5"/>
      <c r="H65" s="6" t="s">
        <v>0</v>
      </c>
      <c r="I65" s="6" t="s">
        <v>1</v>
      </c>
      <c r="J65" s="6" t="s">
        <v>2</v>
      </c>
      <c r="K65" s="6" t="s">
        <v>36</v>
      </c>
      <c r="L65" s="6" t="s">
        <v>37</v>
      </c>
      <c r="M65" s="6" t="s">
        <v>3</v>
      </c>
    </row>
    <row r="66" spans="1:13" x14ac:dyDescent="0.25">
      <c r="A66" s="3" t="s">
        <v>214</v>
      </c>
      <c r="B66" s="9"/>
      <c r="C66" s="9"/>
      <c r="D66" s="9"/>
      <c r="E66" s="9"/>
      <c r="F66" s="3"/>
      <c r="G66" s="3"/>
      <c r="H66" s="9">
        <f>10000</f>
        <v>10000</v>
      </c>
      <c r="I66" s="9">
        <v>0</v>
      </c>
      <c r="J66" s="9">
        <v>0</v>
      </c>
      <c r="K66" s="9">
        <v>0</v>
      </c>
      <c r="L66" s="9">
        <v>0</v>
      </c>
      <c r="M66" s="9">
        <f t="shared" ref="M66:M67" si="12">SUM(H66:L66)</f>
        <v>10000</v>
      </c>
    </row>
    <row r="67" spans="1:13" x14ac:dyDescent="0.25">
      <c r="A67" s="3" t="s">
        <v>215</v>
      </c>
      <c r="B67" s="9"/>
      <c r="C67" s="9"/>
      <c r="D67" s="9"/>
      <c r="E67" s="9"/>
      <c r="F67" s="3"/>
      <c r="G67" s="3"/>
      <c r="H67" s="9">
        <v>200000</v>
      </c>
      <c r="I67" s="9">
        <v>0</v>
      </c>
      <c r="J67" s="9">
        <v>0</v>
      </c>
      <c r="K67" s="9">
        <v>0</v>
      </c>
      <c r="L67" s="9">
        <v>0</v>
      </c>
      <c r="M67" s="9">
        <f t="shared" si="12"/>
        <v>200000</v>
      </c>
    </row>
    <row r="68" spans="1:1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 x14ac:dyDescent="0.25">
      <c r="A69" s="18" t="s">
        <v>33</v>
      </c>
      <c r="B69" s="18"/>
      <c r="C69" s="18"/>
      <c r="D69" s="18"/>
      <c r="E69" s="18"/>
      <c r="F69" s="18"/>
      <c r="G69" s="18"/>
      <c r="H69" s="19">
        <f>SUM(H66:H68)</f>
        <v>210000</v>
      </c>
      <c r="I69" s="19">
        <f>SUM(I66:I68)</f>
        <v>0</v>
      </c>
      <c r="J69" s="19">
        <f>SUM(J66:J68)</f>
        <v>0</v>
      </c>
      <c r="K69" s="19">
        <f>SUM(K66:K68)</f>
        <v>0</v>
      </c>
      <c r="L69" s="19">
        <f>SUM(L66:L68)</f>
        <v>0</v>
      </c>
      <c r="M69" s="19">
        <f>SUM(H69:L69)</f>
        <v>210000</v>
      </c>
    </row>
    <row r="70" spans="1:13" x14ac:dyDescent="0.25">
      <c r="A70" s="3"/>
      <c r="B70" s="3"/>
      <c r="C70" s="3"/>
      <c r="D70" s="3"/>
      <c r="E70" s="3"/>
      <c r="F70" s="3"/>
      <c r="G70" s="3"/>
      <c r="H70" s="4"/>
      <c r="I70" s="4"/>
      <c r="J70" s="4"/>
      <c r="K70" s="9"/>
      <c r="L70" s="9"/>
      <c r="M70" s="4"/>
    </row>
    <row r="71" spans="1:13" x14ac:dyDescent="0.25">
      <c r="A71" s="2" t="s">
        <v>50</v>
      </c>
      <c r="B71" s="5"/>
      <c r="C71" s="5"/>
      <c r="D71" s="5"/>
      <c r="E71" s="5"/>
      <c r="F71" s="5"/>
      <c r="G71" s="5"/>
      <c r="H71" s="6" t="s">
        <v>0</v>
      </c>
      <c r="I71" s="6" t="s">
        <v>1</v>
      </c>
      <c r="J71" s="6" t="s">
        <v>2</v>
      </c>
      <c r="K71" s="6" t="s">
        <v>36</v>
      </c>
      <c r="L71" s="6" t="s">
        <v>37</v>
      </c>
      <c r="M71" s="6" t="s">
        <v>3</v>
      </c>
    </row>
    <row r="72" spans="1:13" x14ac:dyDescent="0.25">
      <c r="A72" s="3" t="s">
        <v>51</v>
      </c>
      <c r="B72" s="9"/>
      <c r="C72" s="9"/>
      <c r="D72" s="9"/>
      <c r="E72" s="9"/>
      <c r="F72" s="3"/>
      <c r="G72" s="3"/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f>SUM(H72:J72)</f>
        <v>0</v>
      </c>
    </row>
    <row r="73" spans="1:13" x14ac:dyDescent="0.25">
      <c r="A73" s="3" t="s">
        <v>52</v>
      </c>
      <c r="B73" s="9"/>
      <c r="C73" s="9"/>
      <c r="D73" s="9"/>
      <c r="E73" s="9"/>
      <c r="F73" s="3"/>
      <c r="G73" s="3"/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f>SUM(H73:J73)</f>
        <v>0</v>
      </c>
    </row>
    <row r="74" spans="1:13" x14ac:dyDescent="0.25">
      <c r="A74" s="3"/>
      <c r="B74" s="9"/>
      <c r="C74" s="9"/>
      <c r="D74" s="9"/>
      <c r="E74" s="9"/>
      <c r="F74" s="3"/>
      <c r="G74" s="3"/>
      <c r="H74" s="9"/>
      <c r="I74" s="9"/>
      <c r="J74" s="9"/>
      <c r="K74" s="9"/>
      <c r="L74" s="9"/>
      <c r="M74" s="9"/>
    </row>
    <row r="75" spans="1:13" x14ac:dyDescent="0.25">
      <c r="A75" s="18" t="s">
        <v>53</v>
      </c>
      <c r="B75" s="18"/>
      <c r="C75" s="18"/>
      <c r="D75" s="18"/>
      <c r="E75" s="18"/>
      <c r="F75" s="18"/>
      <c r="G75" s="18"/>
      <c r="H75" s="19">
        <f>SUM(H72:H74)</f>
        <v>0</v>
      </c>
      <c r="I75" s="19">
        <f t="shared" ref="I75:L75" si="13">SUM(I72:I74)</f>
        <v>0</v>
      </c>
      <c r="J75" s="19">
        <f t="shared" si="13"/>
        <v>0</v>
      </c>
      <c r="K75" s="19">
        <f t="shared" si="13"/>
        <v>0</v>
      </c>
      <c r="L75" s="19">
        <f t="shared" si="13"/>
        <v>0</v>
      </c>
      <c r="M75" s="19">
        <f>SUM(H75:L75)</f>
        <v>0</v>
      </c>
    </row>
    <row r="76" spans="1:13" x14ac:dyDescent="0.25">
      <c r="A76" s="3"/>
      <c r="B76" s="9"/>
      <c r="C76" s="9"/>
      <c r="D76" s="9"/>
      <c r="E76" s="9"/>
      <c r="F76" s="3"/>
      <c r="G76" s="3"/>
      <c r="H76" s="9"/>
      <c r="I76" s="9"/>
      <c r="J76" s="9"/>
      <c r="K76" s="9"/>
      <c r="L76" s="9"/>
      <c r="M76" s="9"/>
    </row>
    <row r="77" spans="1:13" x14ac:dyDescent="0.25">
      <c r="A77" s="2" t="s">
        <v>31</v>
      </c>
      <c r="B77" s="5"/>
      <c r="C77" s="5"/>
      <c r="D77" s="5"/>
      <c r="E77" s="5"/>
      <c r="F77" s="5"/>
      <c r="G77" s="5"/>
      <c r="H77" s="6" t="s">
        <v>0</v>
      </c>
      <c r="I77" s="6" t="s">
        <v>1</v>
      </c>
      <c r="J77" s="6" t="s">
        <v>2</v>
      </c>
      <c r="K77" s="6" t="s">
        <v>36</v>
      </c>
      <c r="L77" s="6" t="s">
        <v>37</v>
      </c>
      <c r="M77" s="6" t="s">
        <v>3</v>
      </c>
    </row>
    <row r="78" spans="1:13" x14ac:dyDescent="0.25">
      <c r="A78" s="1"/>
      <c r="B78" s="4" t="s">
        <v>48</v>
      </c>
      <c r="C78" s="4" t="s">
        <v>61</v>
      </c>
      <c r="D78" s="4" t="s">
        <v>63</v>
      </c>
      <c r="E78" s="4" t="s">
        <v>64</v>
      </c>
      <c r="F78" s="4" t="s">
        <v>65</v>
      </c>
      <c r="G78" s="4"/>
      <c r="H78" s="4"/>
      <c r="I78" s="4"/>
      <c r="J78" s="4"/>
      <c r="K78" s="4"/>
      <c r="L78" s="4"/>
      <c r="M78" s="4"/>
    </row>
    <row r="79" spans="1:13" x14ac:dyDescent="0.25">
      <c r="A79" s="3" t="s">
        <v>25</v>
      </c>
      <c r="B79" s="9">
        <v>1133</v>
      </c>
      <c r="C79" s="9">
        <f t="shared" ref="C79:F80" si="14">ROUND(B79*1.05,0)</f>
        <v>1190</v>
      </c>
      <c r="D79" s="9">
        <f t="shared" si="14"/>
        <v>1250</v>
      </c>
      <c r="E79" s="9">
        <f t="shared" si="14"/>
        <v>1313</v>
      </c>
      <c r="F79" s="9">
        <f t="shared" si="14"/>
        <v>1379</v>
      </c>
      <c r="G79" s="3"/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f>SUM(H79:J79)</f>
        <v>0</v>
      </c>
    </row>
    <row r="80" spans="1:13" x14ac:dyDescent="0.25">
      <c r="A80" s="3" t="s">
        <v>24</v>
      </c>
      <c r="B80" s="9">
        <v>148</v>
      </c>
      <c r="C80" s="9">
        <f t="shared" si="14"/>
        <v>155</v>
      </c>
      <c r="D80" s="9">
        <f t="shared" si="14"/>
        <v>163</v>
      </c>
      <c r="E80" s="9">
        <f t="shared" si="14"/>
        <v>171</v>
      </c>
      <c r="F80" s="9">
        <f t="shared" si="14"/>
        <v>180</v>
      </c>
      <c r="G80" s="4"/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f>SUM(H80:J80)</f>
        <v>0</v>
      </c>
    </row>
    <row r="81" spans="1:13" x14ac:dyDescent="0.25">
      <c r="A81" s="3"/>
      <c r="B81" s="9"/>
      <c r="C81" s="9"/>
      <c r="D81" s="9"/>
      <c r="E81" s="9"/>
      <c r="F81" s="4"/>
      <c r="G81" s="4"/>
      <c r="H81" s="9"/>
      <c r="I81" s="9"/>
      <c r="J81" s="9"/>
      <c r="K81" s="4"/>
      <c r="L81" s="4"/>
      <c r="M81" s="9"/>
    </row>
    <row r="82" spans="1:13" s="3" customFormat="1" x14ac:dyDescent="0.25">
      <c r="A82" s="3" t="s">
        <v>200</v>
      </c>
      <c r="B82" s="9"/>
      <c r="C82" s="9"/>
      <c r="D82" s="9"/>
      <c r="E82" s="9"/>
      <c r="H82" s="9">
        <f>3*5000</f>
        <v>15000</v>
      </c>
      <c r="I82" s="9">
        <f>3*5000</f>
        <v>15000</v>
      </c>
      <c r="J82" s="9">
        <f>3*5000</f>
        <v>15000</v>
      </c>
      <c r="K82" s="9">
        <f>3*5000</f>
        <v>15000</v>
      </c>
      <c r="L82" s="9">
        <f>3*5000</f>
        <v>15000</v>
      </c>
      <c r="M82" s="9">
        <f>SUM(H82:L82)</f>
        <v>75000</v>
      </c>
    </row>
    <row r="83" spans="1:13" s="3" customFormat="1" x14ac:dyDescent="0.25">
      <c r="A83" s="3" t="s">
        <v>201</v>
      </c>
      <c r="B83" s="9"/>
      <c r="C83" s="9"/>
      <c r="D83" s="9"/>
      <c r="E83" s="9"/>
      <c r="H83" s="9">
        <v>250000</v>
      </c>
      <c r="I83" s="9">
        <v>250000</v>
      </c>
      <c r="J83" s="9">
        <v>250000</v>
      </c>
      <c r="K83" s="9">
        <v>250000</v>
      </c>
      <c r="L83" s="9">
        <v>250000</v>
      </c>
      <c r="M83" s="9">
        <f>SUM(H83:L83)</f>
        <v>1250000</v>
      </c>
    </row>
    <row r="84" spans="1:13" s="3" customFormat="1" x14ac:dyDescent="0.25">
      <c r="A84" s="3" t="s">
        <v>253</v>
      </c>
      <c r="B84" s="9"/>
      <c r="C84" s="9"/>
      <c r="D84" s="9"/>
      <c r="E84" s="9"/>
      <c r="H84" s="9">
        <f>20000*3</f>
        <v>60000</v>
      </c>
      <c r="I84" s="9">
        <v>0</v>
      </c>
      <c r="J84" s="9">
        <v>0</v>
      </c>
      <c r="K84" s="9">
        <v>0</v>
      </c>
      <c r="L84" s="9">
        <v>0</v>
      </c>
      <c r="M84" s="9">
        <f>SUM(H84:L84)</f>
        <v>60000</v>
      </c>
    </row>
    <row r="85" spans="1:13" s="3" customFormat="1" x14ac:dyDescent="0.25">
      <c r="A85" s="3" t="s">
        <v>202</v>
      </c>
      <c r="B85" s="9"/>
      <c r="C85" s="9"/>
      <c r="D85" s="9"/>
      <c r="E85" s="9"/>
      <c r="H85" s="9">
        <f>3*30*12</f>
        <v>1080</v>
      </c>
      <c r="I85" s="9">
        <f>3*30*12</f>
        <v>1080</v>
      </c>
      <c r="J85" s="9">
        <f>3*30*12</f>
        <v>1080</v>
      </c>
      <c r="K85" s="9">
        <f>3*30*12</f>
        <v>1080</v>
      </c>
      <c r="L85" s="9">
        <f>3*30*12</f>
        <v>1080</v>
      </c>
      <c r="M85" s="9">
        <f>SUM(H85:L85)</f>
        <v>5400</v>
      </c>
    </row>
    <row r="86" spans="1:13" x14ac:dyDescent="0.25">
      <c r="A86" s="3"/>
      <c r="B86" s="9"/>
      <c r="C86" s="9"/>
      <c r="D86" s="9"/>
      <c r="E86" s="9"/>
      <c r="F86" s="4"/>
      <c r="G86" s="4"/>
      <c r="H86" s="9"/>
      <c r="I86" s="9"/>
      <c r="J86" s="9"/>
      <c r="K86" s="9"/>
      <c r="L86" s="9"/>
      <c r="M86" s="9"/>
    </row>
    <row r="87" spans="1:13" x14ac:dyDescent="0.25">
      <c r="A87" s="18" t="s">
        <v>20</v>
      </c>
      <c r="B87" s="18"/>
      <c r="C87" s="18"/>
      <c r="D87" s="18"/>
      <c r="E87" s="18"/>
      <c r="F87" s="18"/>
      <c r="G87" s="18"/>
      <c r="H87" s="19">
        <f>SUM(H79:H86)</f>
        <v>326080</v>
      </c>
      <c r="I87" s="19">
        <f>SUM(I79:I86)</f>
        <v>266080</v>
      </c>
      <c r="J87" s="19">
        <f>SUM(J79:J86)</f>
        <v>266080</v>
      </c>
      <c r="K87" s="19">
        <f>SUM(K79:K86)</f>
        <v>266080</v>
      </c>
      <c r="L87" s="19">
        <f>SUM(L79:L86)</f>
        <v>266080</v>
      </c>
      <c r="M87" s="19">
        <f>SUM(H87:L87)</f>
        <v>1390400</v>
      </c>
    </row>
    <row r="88" spans="1:13" x14ac:dyDescent="0.25">
      <c r="A88" s="3"/>
      <c r="B88" s="3"/>
      <c r="C88" s="3"/>
      <c r="D88" s="3"/>
      <c r="E88" s="3"/>
      <c r="F88" s="3"/>
      <c r="G88" s="3"/>
      <c r="H88" s="4"/>
      <c r="I88" s="4"/>
      <c r="J88" s="4"/>
      <c r="K88" s="4"/>
      <c r="L88" s="4"/>
      <c r="M88" s="4"/>
    </row>
    <row r="89" spans="1:13" x14ac:dyDescent="0.25">
      <c r="A89" s="5" t="s">
        <v>21</v>
      </c>
      <c r="B89" s="5"/>
      <c r="C89" s="5"/>
      <c r="D89" s="5"/>
      <c r="E89" s="5"/>
      <c r="F89" s="5"/>
      <c r="G89" s="5"/>
      <c r="H89" s="12">
        <f>SUM(H11,H24,H36,H47,H58,H63,H69,H75,H87)</f>
        <v>1676846</v>
      </c>
      <c r="I89" s="12">
        <f>SUM(I11,I24,I36,I47,I58,I63,I69,I75,I87)</f>
        <v>430000</v>
      </c>
      <c r="J89" s="12">
        <f>SUM(J11,J24,J36,J47,J58,J63,J69,J75,J87)</f>
        <v>434793</v>
      </c>
      <c r="K89" s="12">
        <f>SUM(K11,K24,K36,K47,K58,K63,K69,K75,K87)</f>
        <v>439730</v>
      </c>
      <c r="L89" s="12">
        <f>SUM(L11,L24,L36,L47,L58,L63,L69,L75,L87)</f>
        <v>444815</v>
      </c>
      <c r="M89" s="12">
        <f>SUM(H89:L89)</f>
        <v>3426184</v>
      </c>
    </row>
  </sheetData>
  <mergeCells count="1">
    <mergeCell ref="A1:M1"/>
  </mergeCells>
  <conditionalFormatting sqref="K46:L4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{9F7874D4-00A7-4534-8379-00F1974C7DB7}</x14:id>
        </ext>
      </extLst>
    </cfRule>
  </conditionalFormatting>
  <conditionalFormatting sqref="K57:L5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{B97D6AD4-EB6B-4655-927F-9289BD65C780}</x14:id>
        </ext>
      </extLst>
    </cfRule>
  </conditionalFormatting>
  <conditionalFormatting sqref="K62:L6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{0E295367-4084-43FD-94FD-2A0A48AEF3EE}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F7874D4-00A7-4534-8379-00F1974C7DB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K46:L46</xm:sqref>
        </x14:conditionalFormatting>
        <x14:conditionalFormatting xmlns:xm="http://schemas.microsoft.com/office/excel/2006/main">
          <x14:cfRule type="dataBar" id="{B97D6AD4-EB6B-4655-927F-9289BD65C78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K57:L57</xm:sqref>
        </x14:conditionalFormatting>
        <x14:conditionalFormatting xmlns:xm="http://schemas.microsoft.com/office/excel/2006/main">
          <x14:cfRule type="dataBar" id="{0E295367-4084-43FD-94FD-2A0A48AEF3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K62:L62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343EB-E97B-4AA2-B6DF-6BC0DA97C853}">
  <dimension ref="A1:O88"/>
  <sheetViews>
    <sheetView workbookViewId="0">
      <selection activeCell="O29" sqref="O29"/>
    </sheetView>
  </sheetViews>
  <sheetFormatPr defaultRowHeight="15" x14ac:dyDescent="0.25"/>
  <cols>
    <col min="1" max="1" width="23.7109375" customWidth="1"/>
    <col min="2" max="2" width="13.7109375" customWidth="1"/>
    <col min="8" max="8" width="12.28515625" customWidth="1"/>
    <col min="9" max="9" width="10.140625" bestFit="1" customWidth="1"/>
    <col min="13" max="13" width="12.140625" customWidth="1"/>
  </cols>
  <sheetData>
    <row r="1" spans="1:13" ht="18.75" x14ac:dyDescent="0.25">
      <c r="A1" s="39" t="s">
        <v>68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5.75" x14ac:dyDescent="0.25">
      <c r="A2" s="40" t="s">
        <v>69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x14ac:dyDescent="0.25">
      <c r="A4" s="2" t="s">
        <v>40</v>
      </c>
      <c r="B4" s="5"/>
      <c r="C4" s="5"/>
      <c r="D4" s="5"/>
      <c r="E4" s="5"/>
      <c r="F4" s="5"/>
      <c r="G4" s="5"/>
      <c r="H4" s="6" t="s">
        <v>0</v>
      </c>
      <c r="I4" s="6" t="s">
        <v>1</v>
      </c>
      <c r="J4" s="6" t="s">
        <v>2</v>
      </c>
      <c r="K4" s="6" t="s">
        <v>36</v>
      </c>
      <c r="L4" s="6" t="s">
        <v>37</v>
      </c>
      <c r="M4" s="6" t="s">
        <v>3</v>
      </c>
    </row>
    <row r="5" spans="1:13" ht="30" x14ac:dyDescent="0.25">
      <c r="A5" t="s">
        <v>4</v>
      </c>
      <c r="B5" s="7" t="s">
        <v>54</v>
      </c>
      <c r="C5" s="7" t="s">
        <v>5</v>
      </c>
      <c r="D5" s="8" t="s">
        <v>6</v>
      </c>
      <c r="E5" s="8" t="s">
        <v>7</v>
      </c>
      <c r="F5" s="8" t="s">
        <v>8</v>
      </c>
      <c r="G5" s="8"/>
      <c r="H5" s="7"/>
      <c r="I5" s="7"/>
      <c r="J5" s="7"/>
      <c r="K5" s="7"/>
      <c r="L5" s="7"/>
      <c r="M5" s="7"/>
    </row>
    <row r="7" spans="1:13" x14ac:dyDescent="0.25">
      <c r="A7" s="3"/>
      <c r="B7" s="4"/>
      <c r="C7" s="9"/>
      <c r="D7" s="4"/>
      <c r="E7" s="10"/>
      <c r="F7" s="10">
        <v>0</v>
      </c>
      <c r="G7" s="10"/>
      <c r="H7" s="9">
        <f>ROUND($C16/9*12*$F7,0)</f>
        <v>0</v>
      </c>
      <c r="I7" s="9">
        <f>ROUND(H7*1.03,0)</f>
        <v>0</v>
      </c>
      <c r="J7" s="9">
        <f t="shared" ref="J7:L7" si="0">ROUND(I7*1.03,0)</f>
        <v>0</v>
      </c>
      <c r="K7" s="9">
        <f t="shared" si="0"/>
        <v>0</v>
      </c>
      <c r="L7" s="9">
        <f t="shared" si="0"/>
        <v>0</v>
      </c>
      <c r="M7" s="9">
        <f t="shared" ref="M7:M23" si="1">SUM(H7:L7)</f>
        <v>0</v>
      </c>
    </row>
    <row r="8" spans="1:13" x14ac:dyDescent="0.25">
      <c r="A8" s="3"/>
      <c r="B8" s="4"/>
      <c r="C8" s="9"/>
      <c r="D8" s="4"/>
      <c r="E8" s="10"/>
      <c r="F8" s="10"/>
      <c r="G8" s="10"/>
      <c r="H8" s="9"/>
      <c r="I8" s="9"/>
      <c r="J8" s="9"/>
      <c r="K8" s="9"/>
      <c r="L8" s="9"/>
      <c r="M8" s="9"/>
    </row>
    <row r="10" spans="1:13" x14ac:dyDescent="0.25">
      <c r="A10" s="3"/>
      <c r="B10" s="4"/>
      <c r="C10" s="9"/>
      <c r="D10" s="4"/>
      <c r="E10" s="10"/>
      <c r="F10" s="10">
        <v>0</v>
      </c>
      <c r="G10" s="10"/>
      <c r="H10" s="9">
        <f>ROUND($C17/9*12*$F10,0)</f>
        <v>0</v>
      </c>
      <c r="I10" s="9">
        <f>ROUND(H10*1.03,0)</f>
        <v>0</v>
      </c>
      <c r="J10" s="9">
        <f>ROUND(I10*1.03,0)</f>
        <v>0</v>
      </c>
      <c r="K10" s="9">
        <f t="shared" ref="K10:L10" si="2">ROUND(J10*1.03,0)</f>
        <v>0</v>
      </c>
      <c r="L10" s="9">
        <f t="shared" si="2"/>
        <v>0</v>
      </c>
      <c r="M10" s="9">
        <f t="shared" si="1"/>
        <v>0</v>
      </c>
    </row>
    <row r="11" spans="1:13" x14ac:dyDescent="0.25">
      <c r="A11" s="3"/>
      <c r="B11" s="3"/>
      <c r="C11" s="9"/>
      <c r="D11" s="4"/>
      <c r="E11" s="10"/>
      <c r="F11" s="10"/>
      <c r="G11" s="10"/>
      <c r="H11" s="9"/>
      <c r="I11" s="9"/>
      <c r="J11" s="9"/>
      <c r="K11" s="9"/>
      <c r="L11" s="9"/>
      <c r="M11" s="9"/>
    </row>
    <row r="12" spans="1:13" x14ac:dyDescent="0.25">
      <c r="A12" s="18" t="s">
        <v>38</v>
      </c>
      <c r="B12" s="18"/>
      <c r="C12" s="18"/>
      <c r="D12" s="18"/>
      <c r="E12" s="18"/>
      <c r="F12" s="18"/>
      <c r="G12" s="18"/>
      <c r="H12" s="19">
        <f>SUM(H6:H11)</f>
        <v>0</v>
      </c>
      <c r="I12" s="19">
        <f>SUM(I6:I11)</f>
        <v>0</v>
      </c>
      <c r="J12" s="19">
        <f>SUM(J6:J10)</f>
        <v>0</v>
      </c>
      <c r="K12" s="19">
        <f>SUM(K6:K10)</f>
        <v>0</v>
      </c>
      <c r="L12" s="19">
        <f>SUM(L6:L10)</f>
        <v>0</v>
      </c>
      <c r="M12" s="19">
        <f>SUM(H12:L12)</f>
        <v>0</v>
      </c>
    </row>
    <row r="13" spans="1:13" x14ac:dyDescent="0.25">
      <c r="A13" s="3"/>
      <c r="B13" s="3"/>
      <c r="C13" s="9"/>
      <c r="D13" s="4"/>
      <c r="E13" s="10"/>
      <c r="F13" s="10"/>
      <c r="G13" s="10"/>
      <c r="H13" s="9"/>
      <c r="I13" s="9"/>
      <c r="J13" s="9"/>
      <c r="K13" s="9"/>
      <c r="L13" s="9"/>
      <c r="M13" s="9"/>
    </row>
    <row r="14" spans="1:13" x14ac:dyDescent="0.25">
      <c r="A14" s="2" t="s">
        <v>39</v>
      </c>
      <c r="B14" s="5"/>
      <c r="C14" s="5"/>
      <c r="D14" s="5"/>
      <c r="E14" s="5"/>
      <c r="F14" s="5"/>
      <c r="G14" s="5"/>
      <c r="H14" s="6" t="s">
        <v>0</v>
      </c>
      <c r="I14" s="6" t="s">
        <v>1</v>
      </c>
      <c r="J14" s="6" t="s">
        <v>2</v>
      </c>
      <c r="K14" s="6" t="s">
        <v>36</v>
      </c>
      <c r="L14" s="6" t="s">
        <v>37</v>
      </c>
      <c r="M14" s="6" t="s">
        <v>3</v>
      </c>
    </row>
    <row r="15" spans="1:13" x14ac:dyDescent="0.25">
      <c r="A15" s="3" t="s">
        <v>41</v>
      </c>
      <c r="B15" s="4" t="s">
        <v>44</v>
      </c>
      <c r="C15" s="9" t="s">
        <v>5</v>
      </c>
      <c r="D15" s="4" t="s">
        <v>42</v>
      </c>
      <c r="E15" s="10" t="s">
        <v>7</v>
      </c>
      <c r="F15" s="10" t="s">
        <v>8</v>
      </c>
      <c r="G15" s="10"/>
      <c r="H15" s="9"/>
      <c r="I15" s="9"/>
      <c r="J15" s="9"/>
      <c r="K15" s="9"/>
      <c r="L15" s="9"/>
      <c r="M15" s="9"/>
    </row>
    <row r="16" spans="1:13" x14ac:dyDescent="0.25">
      <c r="A16" s="3" t="s">
        <v>109</v>
      </c>
      <c r="B16" s="23">
        <v>902938135</v>
      </c>
      <c r="C16" s="9">
        <v>151351</v>
      </c>
      <c r="D16" s="4">
        <v>12</v>
      </c>
      <c r="E16" s="10">
        <v>0.02</v>
      </c>
      <c r="F16" s="10"/>
      <c r="G16" s="10"/>
      <c r="H16" s="9">
        <f>ROUND($C16*$E16,0)</f>
        <v>3027</v>
      </c>
      <c r="I16" s="9">
        <f>ROUND(H16*1.03,0)</f>
        <v>3118</v>
      </c>
      <c r="J16" s="9">
        <f>ROUND(I16*1.03,0)</f>
        <v>3212</v>
      </c>
      <c r="K16" s="9">
        <v>0</v>
      </c>
      <c r="L16" s="9">
        <f>ROUND(K16*1.03,0)</f>
        <v>0</v>
      </c>
      <c r="M16" s="9">
        <f>SUM(H16:L16)</f>
        <v>9357</v>
      </c>
    </row>
    <row r="17" spans="1:15" x14ac:dyDescent="0.25">
      <c r="A17" s="3" t="s">
        <v>110</v>
      </c>
      <c r="B17" s="24">
        <v>948773101</v>
      </c>
      <c r="C17" s="9">
        <v>60000</v>
      </c>
      <c r="D17" s="4">
        <v>12</v>
      </c>
      <c r="E17" s="10">
        <v>0.15</v>
      </c>
      <c r="F17" s="10"/>
      <c r="G17" s="10"/>
      <c r="H17" s="9">
        <f>ROUND($C17*$E17,0)</f>
        <v>9000</v>
      </c>
      <c r="I17" s="9">
        <f>ROUND(H17*1.03,0)</f>
        <v>9270</v>
      </c>
      <c r="J17" s="9">
        <f>ROUND(I17*1.03,0)</f>
        <v>9548</v>
      </c>
      <c r="K17" s="9">
        <v>0</v>
      </c>
      <c r="L17" s="9">
        <f>ROUND(K17*1.03,0)</f>
        <v>0</v>
      </c>
      <c r="M17" s="9">
        <f>SUM(H17:L17)</f>
        <v>27818</v>
      </c>
    </row>
    <row r="18" spans="1:15" x14ac:dyDescent="0.25">
      <c r="A18" s="3"/>
      <c r="B18" s="4"/>
      <c r="C18" s="9"/>
      <c r="D18" s="4"/>
      <c r="E18" s="10"/>
      <c r="F18" s="10"/>
      <c r="G18" s="10"/>
      <c r="H18" s="9"/>
      <c r="I18" s="9"/>
      <c r="J18" s="9"/>
      <c r="K18" s="9"/>
      <c r="L18" s="9"/>
      <c r="M18" s="9"/>
    </row>
    <row r="19" spans="1:15" x14ac:dyDescent="0.25">
      <c r="A19" s="3" t="s">
        <v>55</v>
      </c>
      <c r="B19" s="4">
        <v>1</v>
      </c>
      <c r="C19" s="9">
        <v>24000</v>
      </c>
      <c r="D19" s="4">
        <v>9</v>
      </c>
      <c r="E19" s="10">
        <v>1</v>
      </c>
      <c r="F19" s="10"/>
      <c r="G19" s="10"/>
      <c r="H19" s="9">
        <f>ROUND($B$19*$C19*$E19,0)</f>
        <v>24000</v>
      </c>
      <c r="I19" s="9">
        <f t="shared" ref="I19:J19" si="3">ROUND($B$19*$C19*$E19,0)</f>
        <v>24000</v>
      </c>
      <c r="J19" s="9">
        <f t="shared" si="3"/>
        <v>24000</v>
      </c>
      <c r="K19" s="9">
        <v>0</v>
      </c>
      <c r="L19" s="9">
        <v>0</v>
      </c>
      <c r="M19" s="9">
        <f t="shared" si="1"/>
        <v>72000</v>
      </c>
    </row>
    <row r="20" spans="1:15" x14ac:dyDescent="0.25">
      <c r="A20" s="3"/>
      <c r="B20" s="4"/>
      <c r="C20" s="9">
        <v>0</v>
      </c>
      <c r="D20" s="4">
        <v>3</v>
      </c>
      <c r="E20" s="10"/>
      <c r="F20" s="10">
        <v>0</v>
      </c>
      <c r="G20" s="10"/>
      <c r="H20" s="9">
        <f>ROUND($B$19*$C20*$F20,0)</f>
        <v>0</v>
      </c>
      <c r="I20" s="9">
        <f t="shared" ref="I20:L20" si="4">ROUND($B$19*$C20*$F20,0)</f>
        <v>0</v>
      </c>
      <c r="J20" s="9">
        <f t="shared" si="4"/>
        <v>0</v>
      </c>
      <c r="K20" s="9">
        <f t="shared" si="4"/>
        <v>0</v>
      </c>
      <c r="L20" s="9">
        <f t="shared" si="4"/>
        <v>0</v>
      </c>
      <c r="M20" s="9">
        <f t="shared" si="1"/>
        <v>0</v>
      </c>
    </row>
    <row r="21" spans="1:15" x14ac:dyDescent="0.25">
      <c r="A21" s="3"/>
      <c r="B21" s="4"/>
      <c r="C21" s="9"/>
      <c r="D21" s="4"/>
      <c r="E21" s="10"/>
      <c r="F21" s="10"/>
      <c r="G21" s="10"/>
      <c r="H21" s="9"/>
      <c r="I21" s="9"/>
      <c r="J21" s="9"/>
      <c r="K21" s="9"/>
      <c r="L21" s="9"/>
      <c r="M21" s="9"/>
    </row>
    <row r="22" spans="1:15" x14ac:dyDescent="0.25">
      <c r="A22" s="3" t="s">
        <v>56</v>
      </c>
      <c r="B22" s="4">
        <v>0</v>
      </c>
      <c r="C22" s="9">
        <v>0</v>
      </c>
      <c r="D22" s="4">
        <v>9</v>
      </c>
      <c r="E22" s="10">
        <v>0</v>
      </c>
      <c r="F22" s="10"/>
      <c r="G22" s="10"/>
      <c r="H22" s="9">
        <f>ROUND($B$22*$C22*$E22,0)</f>
        <v>0</v>
      </c>
      <c r="I22" s="9">
        <f t="shared" ref="I22:L22" si="5">ROUND($B$22*$C22*$E22,0)</f>
        <v>0</v>
      </c>
      <c r="J22" s="9">
        <f t="shared" si="5"/>
        <v>0</v>
      </c>
      <c r="K22" s="9">
        <f t="shared" si="5"/>
        <v>0</v>
      </c>
      <c r="L22" s="9">
        <f t="shared" si="5"/>
        <v>0</v>
      </c>
      <c r="M22" s="9">
        <f t="shared" si="1"/>
        <v>0</v>
      </c>
    </row>
    <row r="23" spans="1:15" x14ac:dyDescent="0.25">
      <c r="A23" s="3"/>
      <c r="B23" s="4"/>
      <c r="C23" s="9">
        <v>0</v>
      </c>
      <c r="D23" s="4">
        <v>3</v>
      </c>
      <c r="E23" s="10"/>
      <c r="F23" s="10">
        <v>0</v>
      </c>
      <c r="G23" s="10"/>
      <c r="H23" s="9">
        <f>ROUND($B$22*$C23*$F23,0)</f>
        <v>0</v>
      </c>
      <c r="I23" s="9">
        <f t="shared" ref="I23:L23" si="6">ROUND($B$22*$C23*$F23,0)</f>
        <v>0</v>
      </c>
      <c r="J23" s="9">
        <f t="shared" si="6"/>
        <v>0</v>
      </c>
      <c r="K23" s="9">
        <f t="shared" si="6"/>
        <v>0</v>
      </c>
      <c r="L23" s="9">
        <f t="shared" si="6"/>
        <v>0</v>
      </c>
      <c r="M23" s="9">
        <f t="shared" si="1"/>
        <v>0</v>
      </c>
    </row>
    <row r="24" spans="1:15" x14ac:dyDescent="0.25">
      <c r="A24" s="3"/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5" x14ac:dyDescent="0.25">
      <c r="A25" s="18" t="s">
        <v>43</v>
      </c>
      <c r="B25" s="18"/>
      <c r="C25" s="18"/>
      <c r="D25" s="18"/>
      <c r="E25" s="18"/>
      <c r="F25" s="18"/>
      <c r="G25" s="18"/>
      <c r="H25" s="19">
        <f>SUM(H16:H23)</f>
        <v>36027</v>
      </c>
      <c r="I25" s="19">
        <f>SUM(I16:I23)</f>
        <v>36388</v>
      </c>
      <c r="J25" s="19">
        <f>SUM(J16:J23)</f>
        <v>36760</v>
      </c>
      <c r="K25" s="19">
        <f>SUM(K16:K23)</f>
        <v>0</v>
      </c>
      <c r="L25" s="19">
        <f>SUM(L16:L23)</f>
        <v>0</v>
      </c>
      <c r="M25" s="19">
        <f>SUM(H25:L25)</f>
        <v>109175</v>
      </c>
    </row>
    <row r="26" spans="1:15" x14ac:dyDescent="0.25">
      <c r="A26" s="3"/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</row>
    <row r="27" spans="1:15" x14ac:dyDescent="0.25">
      <c r="A27" s="2" t="s">
        <v>26</v>
      </c>
      <c r="B27" s="5"/>
      <c r="C27" s="5"/>
      <c r="D27" s="5"/>
      <c r="E27" s="5"/>
      <c r="F27" s="5"/>
      <c r="G27" s="5"/>
      <c r="H27" s="6" t="s">
        <v>0</v>
      </c>
      <c r="I27" s="6" t="s">
        <v>1</v>
      </c>
      <c r="J27" s="6" t="s">
        <v>2</v>
      </c>
      <c r="K27" s="6" t="s">
        <v>36</v>
      </c>
      <c r="L27" s="6" t="s">
        <v>37</v>
      </c>
      <c r="M27" s="6" t="s">
        <v>3</v>
      </c>
    </row>
    <row r="28" spans="1:15" x14ac:dyDescent="0.25">
      <c r="A28" s="3"/>
      <c r="B28" s="3"/>
      <c r="C28" s="3"/>
      <c r="D28" s="4"/>
      <c r="E28" s="4" t="s">
        <v>9</v>
      </c>
      <c r="F28" s="4"/>
      <c r="G28" s="4"/>
      <c r="H28" s="4"/>
      <c r="I28" s="4"/>
      <c r="J28" s="4"/>
      <c r="K28" s="4"/>
      <c r="L28" s="4"/>
      <c r="M28" s="4"/>
    </row>
    <row r="29" spans="1:15" x14ac:dyDescent="0.25">
      <c r="A29" s="3" t="s">
        <v>57</v>
      </c>
      <c r="B29" s="3"/>
      <c r="C29" s="3"/>
      <c r="D29" s="3"/>
      <c r="E29" s="10">
        <v>0.41020000000000001</v>
      </c>
      <c r="F29" s="10"/>
      <c r="G29" s="10"/>
      <c r="H29" s="9">
        <f>ROUND($E29*SUM(H16,H17),0)</f>
        <v>4933</v>
      </c>
      <c r="I29" s="9">
        <f>ROUND($E29*SUM(I16,I17),0)</f>
        <v>5082</v>
      </c>
      <c r="J29" s="9">
        <f>ROUND($E29*SUM(J16,J17),0)</f>
        <v>5234</v>
      </c>
      <c r="K29" s="9">
        <f>ROUND($E29*SUM(K16,K17),0)</f>
        <v>0</v>
      </c>
      <c r="L29" s="9">
        <f>ROUND($E29*SUM(L16,L17),0)</f>
        <v>0</v>
      </c>
      <c r="M29" s="9">
        <f>SUM(H29:L29)</f>
        <v>15249</v>
      </c>
      <c r="O29" s="32"/>
    </row>
    <row r="30" spans="1:15" x14ac:dyDescent="0.25">
      <c r="A30" s="3"/>
      <c r="B30" s="3"/>
      <c r="C30" s="3"/>
      <c r="D30" s="9"/>
      <c r="E30" s="10"/>
      <c r="F30" s="10"/>
      <c r="G30" s="10"/>
      <c r="H30" s="9"/>
      <c r="I30" s="9"/>
      <c r="J30" s="9"/>
      <c r="K30" s="9"/>
      <c r="L30" s="9"/>
      <c r="M30" s="9"/>
    </row>
    <row r="31" spans="1:15" x14ac:dyDescent="0.25">
      <c r="A31" s="3" t="s">
        <v>58</v>
      </c>
      <c r="B31" s="3"/>
      <c r="C31" s="3"/>
      <c r="D31" s="9"/>
      <c r="E31" s="10">
        <v>0.25729999999999997</v>
      </c>
      <c r="F31" s="10"/>
      <c r="G31" s="10"/>
      <c r="H31" s="9">
        <f>ROUND($E31*SUM(H7,H10),0)</f>
        <v>0</v>
      </c>
      <c r="I31" s="9">
        <f>ROUND($E31*SUM(I7,I10),0)</f>
        <v>0</v>
      </c>
      <c r="J31" s="9">
        <f>ROUND($E31*SUM(J7,J10),0)</f>
        <v>0</v>
      </c>
      <c r="K31" s="9">
        <f>ROUND($E31*SUM(K7,K10),0)</f>
        <v>0</v>
      </c>
      <c r="L31" s="9">
        <f>ROUND($E31*SUM(L7,L10),0)</f>
        <v>0</v>
      </c>
      <c r="M31" s="9">
        <f t="shared" ref="M31:M35" si="7">SUM(H31:L31)</f>
        <v>0</v>
      </c>
    </row>
    <row r="32" spans="1:15" x14ac:dyDescent="0.25">
      <c r="A32" s="3"/>
      <c r="B32" s="3"/>
      <c r="C32" s="3"/>
      <c r="D32" s="9"/>
      <c r="E32" s="10"/>
      <c r="F32" s="10"/>
      <c r="G32" s="10"/>
      <c r="H32" s="9"/>
      <c r="I32" s="9"/>
      <c r="J32" s="9"/>
      <c r="K32" s="9"/>
      <c r="L32" s="9"/>
      <c r="M32" s="9"/>
    </row>
    <row r="33" spans="1:13" x14ac:dyDescent="0.25">
      <c r="A33" s="3" t="s">
        <v>59</v>
      </c>
      <c r="B33" s="3"/>
      <c r="C33" s="3"/>
      <c r="D33" s="9"/>
      <c r="E33" s="10">
        <v>6.1999999999999998E-3</v>
      </c>
      <c r="F33" s="10"/>
      <c r="G33" s="10"/>
      <c r="H33" s="9">
        <f>ROUND($E33*SUM(H19,H22),0)</f>
        <v>149</v>
      </c>
      <c r="I33" s="9">
        <f>ROUND($E33*SUM(I19,I22),0)</f>
        <v>149</v>
      </c>
      <c r="J33" s="9">
        <f>ROUND($E33*SUM(J19,J22),0)</f>
        <v>149</v>
      </c>
      <c r="K33" s="9">
        <f>ROUND($E33*SUM(K19,K22),0)</f>
        <v>0</v>
      </c>
      <c r="L33" s="9">
        <f>ROUND($E33*SUM(L19,L22),0)</f>
        <v>0</v>
      </c>
      <c r="M33" s="9">
        <f t="shared" si="7"/>
        <v>447</v>
      </c>
    </row>
    <row r="34" spans="1:13" x14ac:dyDescent="0.25">
      <c r="A34" s="3"/>
      <c r="B34" s="3"/>
      <c r="C34" s="3"/>
      <c r="D34" s="9"/>
      <c r="E34" s="10"/>
      <c r="F34" s="10"/>
      <c r="G34" s="10"/>
      <c r="H34" s="9"/>
      <c r="I34" s="9"/>
      <c r="J34" s="9"/>
      <c r="K34" s="9"/>
      <c r="L34" s="9"/>
      <c r="M34" s="9"/>
    </row>
    <row r="35" spans="1:13" x14ac:dyDescent="0.25">
      <c r="A35" s="3" t="s">
        <v>60</v>
      </c>
      <c r="B35" s="3"/>
      <c r="C35" s="3"/>
      <c r="D35" s="9"/>
      <c r="E35" s="10">
        <v>8.3299999999999999E-2</v>
      </c>
      <c r="F35" s="10"/>
      <c r="G35" s="10"/>
      <c r="H35" s="9">
        <f>ROUND($E35*SUM(H20,H23),0)</f>
        <v>0</v>
      </c>
      <c r="I35" s="9">
        <f>ROUND($E35*SUM(I20,I23),0)</f>
        <v>0</v>
      </c>
      <c r="J35" s="9">
        <f>ROUND($E35*SUM(J20,J23),0)</f>
        <v>0</v>
      </c>
      <c r="K35" s="9">
        <f>ROUND($E35*SUM(K20,K23),0)</f>
        <v>0</v>
      </c>
      <c r="L35" s="9">
        <f>ROUND($E35*SUM(L20,L23),0)</f>
        <v>0</v>
      </c>
      <c r="M35" s="9">
        <f t="shared" si="7"/>
        <v>0</v>
      </c>
    </row>
    <row r="36" spans="1:13" x14ac:dyDescent="0.25">
      <c r="A36" s="3"/>
      <c r="B36" s="3"/>
      <c r="C36" s="3"/>
      <c r="D36" s="3"/>
      <c r="E36" s="3"/>
      <c r="F36" s="3"/>
      <c r="G36" s="3"/>
      <c r="H36" s="4"/>
      <c r="I36" s="4"/>
      <c r="J36" s="4"/>
      <c r="K36" s="4"/>
      <c r="L36" s="4"/>
      <c r="M36" s="4"/>
    </row>
    <row r="37" spans="1:13" x14ac:dyDescent="0.25">
      <c r="A37" s="18" t="s">
        <v>10</v>
      </c>
      <c r="B37" s="18"/>
      <c r="C37" s="18"/>
      <c r="D37" s="18"/>
      <c r="E37" s="18"/>
      <c r="F37" s="18"/>
      <c r="G37" s="18"/>
      <c r="H37" s="19">
        <f>SUM(H29:H35)</f>
        <v>5082</v>
      </c>
      <c r="I37" s="19">
        <f>SUM(I29:I35)</f>
        <v>5231</v>
      </c>
      <c r="J37" s="19">
        <f>SUM(J29:J35)</f>
        <v>5383</v>
      </c>
      <c r="K37" s="19">
        <f>SUM(K29:K35)</f>
        <v>0</v>
      </c>
      <c r="L37" s="19">
        <f>SUM(L29:L35)</f>
        <v>0</v>
      </c>
      <c r="M37" s="19">
        <f>SUM(H37:L37)</f>
        <v>15696</v>
      </c>
    </row>
    <row r="38" spans="1:13" x14ac:dyDescent="0.25">
      <c r="A38" s="3"/>
      <c r="B38" s="3"/>
      <c r="C38" s="3"/>
      <c r="D38" s="3"/>
      <c r="E38" s="3"/>
      <c r="F38" s="3"/>
      <c r="G38" s="3"/>
      <c r="H38" s="4"/>
      <c r="I38" s="4"/>
      <c r="J38" s="4"/>
      <c r="K38" s="4"/>
      <c r="L38" s="4"/>
      <c r="M38" s="4"/>
    </row>
    <row r="39" spans="1:13" x14ac:dyDescent="0.25">
      <c r="A39" s="2" t="s">
        <v>28</v>
      </c>
      <c r="B39" s="5"/>
      <c r="C39" s="5"/>
      <c r="D39" s="5"/>
      <c r="E39" s="5"/>
      <c r="F39" s="5"/>
      <c r="G39" s="5"/>
      <c r="H39" s="6" t="s">
        <v>0</v>
      </c>
      <c r="I39" s="6" t="s">
        <v>1</v>
      </c>
      <c r="J39" s="6" t="s">
        <v>2</v>
      </c>
      <c r="K39" s="6" t="s">
        <v>36</v>
      </c>
      <c r="L39" s="6" t="s">
        <v>37</v>
      </c>
      <c r="M39" s="6" t="s">
        <v>3</v>
      </c>
    </row>
    <row r="40" spans="1:13" s="3" customFormat="1" ht="14.25" customHeight="1" x14ac:dyDescent="0.25">
      <c r="A40" t="s">
        <v>123</v>
      </c>
      <c r="H40" s="9">
        <v>0</v>
      </c>
      <c r="I40" s="9">
        <v>900000</v>
      </c>
      <c r="J40" s="9">
        <v>0</v>
      </c>
      <c r="K40" s="9">
        <v>0</v>
      </c>
      <c r="L40" s="9">
        <v>0</v>
      </c>
      <c r="M40" s="9">
        <f>SUM(I40:L40)</f>
        <v>900000</v>
      </c>
    </row>
    <row r="41" spans="1:13" s="3" customFormat="1" x14ac:dyDescent="0.25">
      <c r="A41" t="s">
        <v>131</v>
      </c>
      <c r="I41" s="9">
        <v>200000</v>
      </c>
      <c r="J41" s="9">
        <v>0</v>
      </c>
      <c r="K41" s="9">
        <v>0</v>
      </c>
      <c r="L41" s="9">
        <v>0</v>
      </c>
      <c r="M41" s="9">
        <f>SUM(I41:L41)</f>
        <v>200000</v>
      </c>
    </row>
    <row r="42" spans="1:13" s="3" customFormat="1" x14ac:dyDescent="0.25">
      <c r="A42" t="s">
        <v>124</v>
      </c>
      <c r="H42" s="9">
        <v>60000</v>
      </c>
      <c r="I42" s="9">
        <v>0</v>
      </c>
      <c r="J42" s="9">
        <v>0</v>
      </c>
      <c r="K42" s="9">
        <v>0</v>
      </c>
      <c r="L42" s="9">
        <v>0</v>
      </c>
      <c r="M42" s="9">
        <f>SUM(H42:L42)</f>
        <v>60000</v>
      </c>
    </row>
    <row r="43" spans="1:13" x14ac:dyDescent="0.25">
      <c r="B43" s="3"/>
      <c r="C43" s="3"/>
      <c r="D43" s="3"/>
      <c r="E43" s="3"/>
      <c r="F43" s="3"/>
      <c r="G43" s="3"/>
      <c r="H43" s="9"/>
      <c r="I43" s="9"/>
      <c r="J43" s="9"/>
      <c r="K43" s="9"/>
      <c r="L43" s="9"/>
      <c r="M43" s="9"/>
    </row>
    <row r="44" spans="1:13" x14ac:dyDescent="0.25">
      <c r="B44" s="3"/>
      <c r="C44" s="3"/>
      <c r="D44" s="3"/>
      <c r="E44" s="3"/>
      <c r="F44" s="3"/>
      <c r="G44" s="3"/>
      <c r="H44" s="9"/>
      <c r="I44" s="9"/>
      <c r="J44" s="9"/>
      <c r="K44" s="9"/>
      <c r="L44" s="9"/>
      <c r="M44" s="9"/>
    </row>
    <row r="45" spans="1:13" x14ac:dyDescent="0.25">
      <c r="A45" s="3"/>
      <c r="B45" s="3"/>
      <c r="C45" s="3"/>
      <c r="D45" s="3"/>
      <c r="E45" s="3"/>
      <c r="F45" s="3"/>
      <c r="G45" s="3"/>
      <c r="H45" s="4"/>
      <c r="I45" s="4"/>
      <c r="J45" s="4"/>
      <c r="K45" s="4"/>
      <c r="L45" s="4"/>
      <c r="M45" s="4"/>
    </row>
    <row r="46" spans="1:13" x14ac:dyDescent="0.25">
      <c r="A46" s="18" t="s">
        <v>19</v>
      </c>
      <c r="B46" s="18"/>
      <c r="C46" s="18"/>
      <c r="D46" s="18"/>
      <c r="E46" s="18"/>
      <c r="F46" s="18"/>
      <c r="G46" s="18"/>
      <c r="H46" s="19">
        <f>SUM(H40:H45)</f>
        <v>60000</v>
      </c>
      <c r="I46" s="19">
        <f>SUM(I40:I45)</f>
        <v>1100000</v>
      </c>
      <c r="J46" s="19">
        <f>SUM(J40:J45)</f>
        <v>0</v>
      </c>
      <c r="K46" s="19">
        <f>SUM(K40:K45)</f>
        <v>0</v>
      </c>
      <c r="L46" s="19">
        <f>SUM(L40:L45)</f>
        <v>0</v>
      </c>
      <c r="M46" s="19">
        <f>SUM(H46:L46)</f>
        <v>1160000</v>
      </c>
    </row>
    <row r="47" spans="1:13" x14ac:dyDescent="0.25">
      <c r="A47" s="3"/>
      <c r="B47" s="3"/>
      <c r="C47" s="3"/>
      <c r="D47" s="3"/>
      <c r="E47" s="3"/>
      <c r="F47" s="3"/>
      <c r="G47" s="3"/>
      <c r="H47" s="4"/>
      <c r="I47" s="4"/>
      <c r="J47" s="4"/>
      <c r="K47" s="4"/>
      <c r="L47" s="4"/>
      <c r="M47" s="4"/>
    </row>
    <row r="48" spans="1:13" x14ac:dyDescent="0.25">
      <c r="A48" s="2" t="s">
        <v>27</v>
      </c>
      <c r="B48" s="5"/>
      <c r="C48" s="5"/>
      <c r="D48" s="5"/>
      <c r="E48" s="5"/>
      <c r="F48" s="5"/>
      <c r="G48" s="5"/>
      <c r="H48" s="6" t="s">
        <v>0</v>
      </c>
      <c r="I48" s="6" t="s">
        <v>1</v>
      </c>
      <c r="J48" s="6" t="s">
        <v>2</v>
      </c>
      <c r="K48" s="6" t="s">
        <v>36</v>
      </c>
      <c r="L48" s="6" t="s">
        <v>37</v>
      </c>
      <c r="M48" s="6" t="s">
        <v>3</v>
      </c>
    </row>
    <row r="49" spans="1:13" x14ac:dyDescent="0.25">
      <c r="A49" s="3" t="s">
        <v>45</v>
      </c>
      <c r="B49" s="4" t="s">
        <v>11</v>
      </c>
      <c r="C49" s="4" t="s">
        <v>12</v>
      </c>
      <c r="D49" s="4" t="s">
        <v>13</v>
      </c>
      <c r="E49" s="4" t="s">
        <v>14</v>
      </c>
      <c r="F49" s="11"/>
      <c r="G49" s="11"/>
      <c r="H49" s="9"/>
      <c r="I49" s="9"/>
      <c r="J49" s="9"/>
      <c r="K49" s="9"/>
      <c r="L49" s="9"/>
      <c r="M49" s="9"/>
    </row>
    <row r="50" spans="1:13" x14ac:dyDescent="0.25">
      <c r="A50" s="11" t="s">
        <v>15</v>
      </c>
      <c r="B50" s="9">
        <v>500</v>
      </c>
      <c r="C50" s="4"/>
      <c r="D50" s="4"/>
      <c r="E50" s="4"/>
      <c r="F50" s="11"/>
      <c r="G50" s="11"/>
      <c r="H50" s="9">
        <f>ROUND($B50*$C50*$D50*$E50,0)</f>
        <v>0</v>
      </c>
      <c r="I50" s="9">
        <f t="shared" ref="I50:L53" si="8">ROUND($B50*$C50*$D50*$E50,0)</f>
        <v>0</v>
      </c>
      <c r="J50" s="9">
        <f t="shared" si="8"/>
        <v>0</v>
      </c>
      <c r="K50" s="9">
        <f t="shared" si="8"/>
        <v>0</v>
      </c>
      <c r="L50" s="9">
        <f t="shared" si="8"/>
        <v>0</v>
      </c>
      <c r="M50" s="9">
        <f>SUM(H50:L50)</f>
        <v>0</v>
      </c>
    </row>
    <row r="51" spans="1:13" x14ac:dyDescent="0.25">
      <c r="A51" s="11" t="s">
        <v>16</v>
      </c>
      <c r="B51" s="9">
        <v>200</v>
      </c>
      <c r="C51" s="4"/>
      <c r="D51" s="4"/>
      <c r="E51" s="4"/>
      <c r="F51" s="11"/>
      <c r="G51" s="11"/>
      <c r="H51" s="9">
        <f t="shared" ref="H51:H53" si="9">ROUND($B51*$C51*$D51*$E51,0)</f>
        <v>0</v>
      </c>
      <c r="I51" s="9">
        <f t="shared" si="8"/>
        <v>0</v>
      </c>
      <c r="J51" s="9">
        <f t="shared" si="8"/>
        <v>0</v>
      </c>
      <c r="K51" s="9">
        <f t="shared" si="8"/>
        <v>0</v>
      </c>
      <c r="L51" s="9">
        <f t="shared" si="8"/>
        <v>0</v>
      </c>
      <c r="M51" s="9">
        <f t="shared" ref="M51:M53" si="10">SUM(H51:L51)</f>
        <v>0</v>
      </c>
    </row>
    <row r="52" spans="1:13" x14ac:dyDescent="0.25">
      <c r="A52" s="11" t="s">
        <v>17</v>
      </c>
      <c r="B52" s="9">
        <v>59</v>
      </c>
      <c r="C52" s="4"/>
      <c r="D52" s="4"/>
      <c r="E52" s="4"/>
      <c r="F52" s="11"/>
      <c r="G52" s="11"/>
      <c r="H52" s="9">
        <f t="shared" si="9"/>
        <v>0</v>
      </c>
      <c r="I52" s="9">
        <f t="shared" si="8"/>
        <v>0</v>
      </c>
      <c r="J52" s="9">
        <f t="shared" si="8"/>
        <v>0</v>
      </c>
      <c r="K52" s="9">
        <f t="shared" si="8"/>
        <v>0</v>
      </c>
      <c r="L52" s="9">
        <f t="shared" si="8"/>
        <v>0</v>
      </c>
      <c r="M52" s="9">
        <f t="shared" si="10"/>
        <v>0</v>
      </c>
    </row>
    <row r="53" spans="1:13" x14ac:dyDescent="0.25">
      <c r="A53" s="11" t="s">
        <v>62</v>
      </c>
      <c r="B53" s="21">
        <v>0.67</v>
      </c>
      <c r="C53" s="4"/>
      <c r="D53" s="4"/>
      <c r="E53" s="4"/>
      <c r="F53" s="11"/>
      <c r="G53" s="11"/>
      <c r="H53" s="9">
        <f t="shared" si="9"/>
        <v>0</v>
      </c>
      <c r="I53" s="9">
        <f t="shared" si="8"/>
        <v>0</v>
      </c>
      <c r="J53" s="9">
        <f t="shared" si="8"/>
        <v>0</v>
      </c>
      <c r="K53" s="9">
        <f t="shared" si="8"/>
        <v>0</v>
      </c>
      <c r="L53" s="9">
        <f t="shared" si="8"/>
        <v>0</v>
      </c>
      <c r="M53" s="9">
        <f t="shared" si="10"/>
        <v>0</v>
      </c>
    </row>
    <row r="54" spans="1:13" x14ac:dyDescent="0.25">
      <c r="A54" s="3"/>
      <c r="B54" s="3"/>
      <c r="C54" s="3"/>
      <c r="D54" s="3"/>
      <c r="E54" s="3"/>
      <c r="F54" s="11"/>
      <c r="G54" s="11"/>
      <c r="H54" s="4"/>
      <c r="I54" s="4"/>
      <c r="J54" s="4"/>
      <c r="K54" s="4"/>
      <c r="L54" s="4"/>
      <c r="M54" s="4"/>
    </row>
    <row r="55" spans="1:13" x14ac:dyDescent="0.25">
      <c r="A55" s="3" t="s">
        <v>45</v>
      </c>
      <c r="B55" s="4" t="s">
        <v>11</v>
      </c>
      <c r="C55" s="4" t="s">
        <v>12</v>
      </c>
      <c r="D55" s="4" t="s">
        <v>13</v>
      </c>
      <c r="E55" s="4" t="s">
        <v>14</v>
      </c>
      <c r="F55" s="11"/>
      <c r="G55" s="11"/>
      <c r="H55" s="9"/>
      <c r="I55" s="9"/>
      <c r="J55" s="9"/>
      <c r="K55" s="9"/>
      <c r="L55" s="9"/>
      <c r="M55" s="9"/>
    </row>
    <row r="56" spans="1:13" x14ac:dyDescent="0.25">
      <c r="A56" s="11" t="s">
        <v>15</v>
      </c>
      <c r="B56" s="9">
        <v>500</v>
      </c>
      <c r="C56" s="4"/>
      <c r="D56" s="4"/>
      <c r="E56" s="4"/>
      <c r="F56" s="11"/>
      <c r="G56" s="11"/>
      <c r="H56" s="9">
        <f>ROUND($B56*$C56*$D56*$E56,0)</f>
        <v>0</v>
      </c>
      <c r="I56" s="9">
        <f t="shared" ref="I56:L59" si="11">ROUND($B56*$C56*$D56*$E56,0)</f>
        <v>0</v>
      </c>
      <c r="J56" s="9">
        <f t="shared" si="11"/>
        <v>0</v>
      </c>
      <c r="K56" s="9">
        <f t="shared" si="11"/>
        <v>0</v>
      </c>
      <c r="L56" s="9">
        <f t="shared" si="11"/>
        <v>0</v>
      </c>
      <c r="M56" s="9">
        <f>SUM(H56:L56)</f>
        <v>0</v>
      </c>
    </row>
    <row r="57" spans="1:13" x14ac:dyDescent="0.25">
      <c r="A57" s="11" t="s">
        <v>16</v>
      </c>
      <c r="B57" s="9">
        <v>200</v>
      </c>
      <c r="C57" s="4"/>
      <c r="D57" s="4"/>
      <c r="E57" s="4"/>
      <c r="F57" s="11"/>
      <c r="G57" s="11"/>
      <c r="H57" s="9">
        <f t="shared" ref="H57:H59" si="12">ROUND($B57*$C57*$D57*$E57,0)</f>
        <v>0</v>
      </c>
      <c r="I57" s="9">
        <f t="shared" si="11"/>
        <v>0</v>
      </c>
      <c r="J57" s="9">
        <f t="shared" si="11"/>
        <v>0</v>
      </c>
      <c r="K57" s="9">
        <f t="shared" si="11"/>
        <v>0</v>
      </c>
      <c r="L57" s="9">
        <f t="shared" si="11"/>
        <v>0</v>
      </c>
      <c r="M57" s="9">
        <f t="shared" ref="M57:M59" si="13">SUM(H57:L57)</f>
        <v>0</v>
      </c>
    </row>
    <row r="58" spans="1:13" x14ac:dyDescent="0.25">
      <c r="A58" s="11" t="s">
        <v>17</v>
      </c>
      <c r="B58" s="9">
        <v>59</v>
      </c>
      <c r="C58" s="4"/>
      <c r="D58" s="4"/>
      <c r="E58" s="4"/>
      <c r="F58" s="11"/>
      <c r="G58" s="11"/>
      <c r="H58" s="9">
        <f t="shared" si="12"/>
        <v>0</v>
      </c>
      <c r="I58" s="9">
        <f t="shared" si="11"/>
        <v>0</v>
      </c>
      <c r="J58" s="9">
        <f t="shared" si="11"/>
        <v>0</v>
      </c>
      <c r="K58" s="9">
        <f t="shared" si="11"/>
        <v>0</v>
      </c>
      <c r="L58" s="9">
        <f t="shared" si="11"/>
        <v>0</v>
      </c>
      <c r="M58" s="9">
        <f t="shared" si="13"/>
        <v>0</v>
      </c>
    </row>
    <row r="59" spans="1:13" x14ac:dyDescent="0.25">
      <c r="A59" s="11" t="s">
        <v>62</v>
      </c>
      <c r="B59" s="21">
        <v>0.67</v>
      </c>
      <c r="C59" s="4"/>
      <c r="D59" s="4"/>
      <c r="E59" s="4"/>
      <c r="F59" s="11"/>
      <c r="G59" s="11"/>
      <c r="H59" s="9">
        <f t="shared" si="12"/>
        <v>0</v>
      </c>
      <c r="I59" s="9">
        <f t="shared" si="11"/>
        <v>0</v>
      </c>
      <c r="J59" s="9">
        <f t="shared" si="11"/>
        <v>0</v>
      </c>
      <c r="K59" s="9">
        <f t="shared" si="11"/>
        <v>0</v>
      </c>
      <c r="L59" s="9">
        <f t="shared" si="11"/>
        <v>0</v>
      </c>
      <c r="M59" s="9">
        <f t="shared" si="13"/>
        <v>0</v>
      </c>
    </row>
    <row r="60" spans="1:13" x14ac:dyDescent="0.25">
      <c r="A60" s="3"/>
      <c r="B60" s="3"/>
      <c r="C60" s="3"/>
      <c r="D60" s="3"/>
      <c r="E60" s="3"/>
      <c r="F60" s="11"/>
      <c r="G60" s="11"/>
      <c r="H60" s="4"/>
      <c r="I60" s="4"/>
      <c r="J60" s="4"/>
      <c r="K60" s="4"/>
      <c r="L60" s="4"/>
      <c r="M60" s="4"/>
    </row>
    <row r="61" spans="1:13" x14ac:dyDescent="0.25">
      <c r="A61" s="18" t="s">
        <v>18</v>
      </c>
      <c r="B61" s="18"/>
      <c r="C61" s="18"/>
      <c r="D61" s="18"/>
      <c r="E61" s="18"/>
      <c r="F61" s="18"/>
      <c r="G61" s="18"/>
      <c r="H61" s="19">
        <f>SUM(H50:H59)</f>
        <v>0</v>
      </c>
      <c r="I61" s="19">
        <f>SUM(I50:I59)</f>
        <v>0</v>
      </c>
      <c r="J61" s="19">
        <f>SUM(J50:J59)</f>
        <v>0</v>
      </c>
      <c r="K61" s="19">
        <f>SUM(K50:K59)</f>
        <v>0</v>
      </c>
      <c r="L61" s="19">
        <f>SUM(L50:L59)</f>
        <v>0</v>
      </c>
      <c r="M61" s="19">
        <f>SUM(H61:L61)</f>
        <v>0</v>
      </c>
    </row>
    <row r="62" spans="1:13" x14ac:dyDescent="0.25">
      <c r="A62" s="3"/>
      <c r="B62" s="3"/>
      <c r="C62" s="3"/>
      <c r="D62" s="3"/>
      <c r="E62" s="3"/>
      <c r="F62" s="3"/>
      <c r="G62" s="3"/>
      <c r="H62" s="4"/>
      <c r="I62" s="4"/>
      <c r="J62" s="4"/>
      <c r="K62" s="4"/>
      <c r="L62" s="4"/>
      <c r="M62" s="4"/>
    </row>
    <row r="63" spans="1:13" x14ac:dyDescent="0.25">
      <c r="A63" s="2" t="s">
        <v>29</v>
      </c>
      <c r="B63" s="5"/>
      <c r="C63" s="5"/>
      <c r="D63" s="5"/>
      <c r="E63" s="5"/>
      <c r="F63" s="5"/>
      <c r="G63" s="5"/>
      <c r="H63" s="6" t="s">
        <v>0</v>
      </c>
      <c r="I63" s="6" t="s">
        <v>1</v>
      </c>
      <c r="J63" s="6" t="s">
        <v>2</v>
      </c>
      <c r="K63" s="6" t="s">
        <v>36</v>
      </c>
      <c r="L63" s="6" t="s">
        <v>37</v>
      </c>
      <c r="M63" s="6" t="s">
        <v>3</v>
      </c>
    </row>
    <row r="64" spans="1:13" x14ac:dyDescent="0.25">
      <c r="A64" s="3" t="s">
        <v>46</v>
      </c>
      <c r="B64" s="3"/>
      <c r="C64" s="3"/>
      <c r="D64" s="3"/>
      <c r="E64" s="3"/>
      <c r="F64" s="3"/>
      <c r="G64" s="3"/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f>SUM(H64:L64)</f>
        <v>0</v>
      </c>
    </row>
    <row r="65" spans="1:13" x14ac:dyDescent="0.25">
      <c r="A65" s="3"/>
      <c r="B65" s="3"/>
      <c r="C65" s="3"/>
      <c r="D65" s="3"/>
      <c r="E65" s="3"/>
      <c r="F65" s="3"/>
      <c r="G65" s="3"/>
      <c r="H65" s="4"/>
      <c r="I65" s="4"/>
      <c r="J65" s="4"/>
      <c r="K65" s="4"/>
      <c r="L65" s="4"/>
      <c r="M65" s="4"/>
    </row>
    <row r="66" spans="1:13" x14ac:dyDescent="0.25">
      <c r="A66" s="18" t="s">
        <v>30</v>
      </c>
      <c r="B66" s="18"/>
      <c r="C66" s="18"/>
      <c r="D66" s="18"/>
      <c r="E66" s="18"/>
      <c r="F66" s="18"/>
      <c r="G66" s="18"/>
      <c r="H66" s="19">
        <f>SUM(H64:H65)</f>
        <v>0</v>
      </c>
      <c r="I66" s="19">
        <f t="shared" ref="I66:L66" si="14">SUM(I64:I65)</f>
        <v>0</v>
      </c>
      <c r="J66" s="19">
        <f t="shared" si="14"/>
        <v>0</v>
      </c>
      <c r="K66" s="19">
        <f t="shared" si="14"/>
        <v>0</v>
      </c>
      <c r="L66" s="19">
        <f t="shared" si="14"/>
        <v>0</v>
      </c>
      <c r="M66" s="19">
        <f>SUM(H66:L66)</f>
        <v>0</v>
      </c>
    </row>
    <row r="67" spans="1:13" x14ac:dyDescent="0.25">
      <c r="A67" s="3"/>
      <c r="B67" s="3"/>
      <c r="C67" s="3"/>
      <c r="D67" s="3"/>
      <c r="E67" s="3"/>
      <c r="F67" s="3"/>
      <c r="G67" s="3"/>
      <c r="H67" s="4"/>
      <c r="I67" s="4"/>
      <c r="J67" s="4"/>
      <c r="K67" s="4"/>
      <c r="L67" s="4"/>
      <c r="M67" s="4"/>
    </row>
    <row r="68" spans="1:13" x14ac:dyDescent="0.25">
      <c r="A68" s="2" t="s">
        <v>32</v>
      </c>
      <c r="B68" s="5"/>
      <c r="C68" s="5"/>
      <c r="D68" s="5"/>
      <c r="E68" s="5"/>
      <c r="F68" s="5"/>
      <c r="G68" s="5"/>
      <c r="H68" s="6" t="s">
        <v>0</v>
      </c>
      <c r="I68" s="6" t="s">
        <v>1</v>
      </c>
      <c r="J68" s="6" t="s">
        <v>2</v>
      </c>
      <c r="K68" s="6" t="s">
        <v>36</v>
      </c>
      <c r="L68" s="6" t="s">
        <v>37</v>
      </c>
      <c r="M68" s="6" t="s">
        <v>3</v>
      </c>
    </row>
    <row r="69" spans="1:13" x14ac:dyDescent="0.25">
      <c r="A69" s="3" t="s">
        <v>47</v>
      </c>
      <c r="B69" s="9"/>
      <c r="C69" s="9"/>
      <c r="D69" s="9"/>
      <c r="E69" s="9"/>
      <c r="F69" s="3"/>
      <c r="G69" s="3"/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f>SUM(H69:L69)</f>
        <v>0</v>
      </c>
    </row>
    <row r="70" spans="1:13" x14ac:dyDescent="0.25">
      <c r="A70" s="3"/>
      <c r="B70" s="9"/>
      <c r="C70" s="9"/>
      <c r="D70" s="9"/>
      <c r="E70" s="9"/>
      <c r="F70" s="3"/>
      <c r="G70" s="3"/>
      <c r="H70" s="9"/>
      <c r="I70" s="9"/>
      <c r="J70" s="9"/>
      <c r="K70" s="9"/>
      <c r="L70" s="9"/>
      <c r="M70" s="9"/>
    </row>
    <row r="71" spans="1:13" x14ac:dyDescent="0.25">
      <c r="A71" s="18" t="s">
        <v>33</v>
      </c>
      <c r="B71" s="18"/>
      <c r="C71" s="18"/>
      <c r="D71" s="18"/>
      <c r="E71" s="18"/>
      <c r="F71" s="18"/>
      <c r="G71" s="18"/>
      <c r="H71" s="19">
        <f>SUM(H69:H70)</f>
        <v>0</v>
      </c>
      <c r="I71" s="19">
        <f>SUM(I69:I70)</f>
        <v>0</v>
      </c>
      <c r="J71" s="19">
        <f>SUM(J69:J70)</f>
        <v>0</v>
      </c>
      <c r="K71" s="19">
        <f>SUM(K69:K70)</f>
        <v>0</v>
      </c>
      <c r="L71" s="19">
        <f>SUM(L69:L70)</f>
        <v>0</v>
      </c>
      <c r="M71" s="19">
        <f>SUM(H71:L71)</f>
        <v>0</v>
      </c>
    </row>
    <row r="72" spans="1:13" x14ac:dyDescent="0.25">
      <c r="A72" s="3"/>
      <c r="B72" s="3"/>
      <c r="C72" s="3"/>
      <c r="D72" s="3"/>
      <c r="E72" s="3"/>
      <c r="F72" s="3"/>
      <c r="G72" s="3"/>
      <c r="H72" s="4"/>
      <c r="I72" s="4"/>
      <c r="J72" s="4"/>
      <c r="K72" s="4"/>
      <c r="L72" s="4"/>
      <c r="M72" s="4"/>
    </row>
    <row r="73" spans="1:13" x14ac:dyDescent="0.25">
      <c r="A73" s="2" t="s">
        <v>50</v>
      </c>
      <c r="B73" s="5"/>
      <c r="C73" s="5"/>
      <c r="D73" s="5"/>
      <c r="E73" s="5"/>
      <c r="F73" s="5"/>
      <c r="G73" s="5"/>
      <c r="H73" s="6" t="s">
        <v>0</v>
      </c>
      <c r="I73" s="6" t="s">
        <v>1</v>
      </c>
      <c r="J73" s="6" t="s">
        <v>2</v>
      </c>
      <c r="K73" s="6" t="s">
        <v>36</v>
      </c>
      <c r="L73" s="6" t="s">
        <v>37</v>
      </c>
      <c r="M73" s="6" t="s">
        <v>3</v>
      </c>
    </row>
    <row r="74" spans="1:13" x14ac:dyDescent="0.25">
      <c r="A74" s="3" t="s">
        <v>51</v>
      </c>
      <c r="B74" s="9"/>
      <c r="C74" s="9"/>
      <c r="D74" s="9"/>
      <c r="E74" s="9"/>
      <c r="F74" s="3"/>
      <c r="G74" s="3"/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f>SUM(H74:L74)</f>
        <v>0</v>
      </c>
    </row>
    <row r="75" spans="1:13" x14ac:dyDescent="0.25">
      <c r="A75" s="3" t="s">
        <v>52</v>
      </c>
      <c r="B75" s="9"/>
      <c r="C75" s="9"/>
      <c r="D75" s="9"/>
      <c r="E75" s="9"/>
      <c r="F75" s="3"/>
      <c r="G75" s="3"/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f>SUM(H75:L75)</f>
        <v>0</v>
      </c>
    </row>
    <row r="76" spans="1:13" x14ac:dyDescent="0.25">
      <c r="A76" s="3"/>
      <c r="B76" s="9"/>
      <c r="C76" s="9"/>
      <c r="D76" s="9"/>
      <c r="E76" s="9"/>
      <c r="F76" s="3"/>
      <c r="G76" s="3"/>
      <c r="H76" s="9"/>
      <c r="I76" s="9"/>
      <c r="J76" s="9"/>
      <c r="K76" s="9"/>
      <c r="L76" s="9"/>
      <c r="M76" s="9"/>
    </row>
    <row r="77" spans="1:13" x14ac:dyDescent="0.25">
      <c r="A77" s="18" t="s">
        <v>53</v>
      </c>
      <c r="B77" s="18"/>
      <c r="C77" s="18"/>
      <c r="D77" s="18"/>
      <c r="E77" s="18"/>
      <c r="F77" s="18"/>
      <c r="G77" s="18"/>
      <c r="H77" s="19">
        <f>SUM(H74:H76)</f>
        <v>0</v>
      </c>
      <c r="I77" s="19">
        <f t="shared" ref="I77:L77" si="15">SUM(I74:I76)</f>
        <v>0</v>
      </c>
      <c r="J77" s="19">
        <f t="shared" si="15"/>
        <v>0</v>
      </c>
      <c r="K77" s="19">
        <f t="shared" si="15"/>
        <v>0</v>
      </c>
      <c r="L77" s="19">
        <f t="shared" si="15"/>
        <v>0</v>
      </c>
      <c r="M77" s="19">
        <f>SUM(H77:L77)</f>
        <v>0</v>
      </c>
    </row>
    <row r="78" spans="1:13" x14ac:dyDescent="0.25">
      <c r="A78" s="3"/>
      <c r="B78" s="9"/>
      <c r="C78" s="9"/>
      <c r="D78" s="9"/>
      <c r="E78" s="9"/>
      <c r="F78" s="3"/>
      <c r="G78" s="3"/>
      <c r="H78" s="9"/>
      <c r="I78" s="9"/>
      <c r="J78" s="9"/>
      <c r="K78" s="9"/>
      <c r="L78" s="9"/>
      <c r="M78" s="9"/>
    </row>
    <row r="79" spans="1:13" x14ac:dyDescent="0.25">
      <c r="A79" s="2" t="s">
        <v>31</v>
      </c>
      <c r="B79" s="5"/>
      <c r="C79" s="5"/>
      <c r="D79" s="5"/>
      <c r="E79" s="5"/>
      <c r="F79" s="5"/>
      <c r="G79" s="5"/>
      <c r="H79" s="6" t="s">
        <v>0</v>
      </c>
      <c r="I79" s="6" t="s">
        <v>1</v>
      </c>
      <c r="J79" s="6" t="s">
        <v>2</v>
      </c>
      <c r="K79" s="6" t="s">
        <v>36</v>
      </c>
      <c r="L79" s="6" t="s">
        <v>37</v>
      </c>
      <c r="M79" s="6" t="s">
        <v>3</v>
      </c>
    </row>
    <row r="80" spans="1:13" x14ac:dyDescent="0.25">
      <c r="A80" s="1"/>
      <c r="B80" s="4" t="s">
        <v>48</v>
      </c>
      <c r="C80" s="4" t="s">
        <v>61</v>
      </c>
      <c r="D80" s="4" t="s">
        <v>63</v>
      </c>
      <c r="E80" s="4" t="s">
        <v>64</v>
      </c>
      <c r="F80" s="4" t="s">
        <v>65</v>
      </c>
      <c r="G80" s="4"/>
      <c r="H80" s="4"/>
      <c r="I80" s="4"/>
      <c r="J80" s="4"/>
      <c r="K80" s="4"/>
      <c r="L80" s="4"/>
      <c r="M80" s="4"/>
    </row>
    <row r="81" spans="1:13" x14ac:dyDescent="0.25">
      <c r="A81" s="3" t="s">
        <v>25</v>
      </c>
      <c r="B81" s="9">
        <v>1133</v>
      </c>
      <c r="C81" s="9">
        <f t="shared" ref="C81:F82" si="16">ROUND(B81*1.05,0)</f>
        <v>1190</v>
      </c>
      <c r="D81" s="9">
        <f t="shared" si="16"/>
        <v>1250</v>
      </c>
      <c r="E81" s="9">
        <f t="shared" si="16"/>
        <v>1313</v>
      </c>
      <c r="F81" s="9">
        <f t="shared" si="16"/>
        <v>1379</v>
      </c>
      <c r="G81" s="3"/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f>SUM(H81:L81)</f>
        <v>0</v>
      </c>
    </row>
    <row r="82" spans="1:13" x14ac:dyDescent="0.25">
      <c r="A82" s="3" t="s">
        <v>24</v>
      </c>
      <c r="B82" s="9">
        <v>148</v>
      </c>
      <c r="C82" s="9">
        <f t="shared" si="16"/>
        <v>155</v>
      </c>
      <c r="D82" s="9">
        <f t="shared" si="16"/>
        <v>163</v>
      </c>
      <c r="E82" s="9">
        <f t="shared" si="16"/>
        <v>171</v>
      </c>
      <c r="F82" s="9">
        <f t="shared" si="16"/>
        <v>180</v>
      </c>
      <c r="G82" s="4"/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f>SUM(H82:L82)</f>
        <v>0</v>
      </c>
    </row>
    <row r="83" spans="1:13" x14ac:dyDescent="0.25">
      <c r="A83" s="3"/>
      <c r="B83" s="9"/>
      <c r="C83" s="9"/>
      <c r="D83" s="9"/>
      <c r="E83" s="9"/>
      <c r="F83" s="4"/>
      <c r="G83" s="4"/>
      <c r="H83" s="9"/>
      <c r="I83" s="9"/>
      <c r="J83" s="9"/>
      <c r="K83" s="9"/>
      <c r="L83" s="9"/>
      <c r="M83" s="9"/>
    </row>
    <row r="84" spans="1:13" x14ac:dyDescent="0.25">
      <c r="A84" s="3" t="s">
        <v>203</v>
      </c>
      <c r="B84" s="9"/>
      <c r="C84" s="9"/>
      <c r="D84" s="9"/>
      <c r="E84" s="9"/>
      <c r="F84" s="4"/>
      <c r="G84" s="4"/>
      <c r="H84" s="9">
        <v>0</v>
      </c>
      <c r="I84" s="9">
        <v>100000</v>
      </c>
      <c r="J84" s="9">
        <v>0</v>
      </c>
      <c r="K84" s="9">
        <v>0</v>
      </c>
      <c r="L84" s="9">
        <v>0</v>
      </c>
      <c r="M84" s="9">
        <f>SUM(H84:L84)</f>
        <v>100000</v>
      </c>
    </row>
    <row r="85" spans="1:13" x14ac:dyDescent="0.25">
      <c r="A85" s="3"/>
      <c r="B85" s="9"/>
      <c r="C85" s="9"/>
      <c r="D85" s="9"/>
      <c r="E85" s="9"/>
      <c r="F85" s="4"/>
      <c r="G85" s="4"/>
      <c r="H85" s="9"/>
      <c r="I85" s="9"/>
      <c r="J85" s="9"/>
      <c r="K85" s="9"/>
      <c r="L85" s="9"/>
      <c r="M85" s="9"/>
    </row>
    <row r="86" spans="1:13" x14ac:dyDescent="0.25">
      <c r="A86" s="18" t="s">
        <v>20</v>
      </c>
      <c r="B86" s="18"/>
      <c r="C86" s="18"/>
      <c r="D86" s="18"/>
      <c r="E86" s="18"/>
      <c r="F86" s="18"/>
      <c r="G86" s="18"/>
      <c r="H86" s="19">
        <f>SUM(H81:H85)</f>
        <v>0</v>
      </c>
      <c r="I86" s="19">
        <f>SUM(I81:I85)</f>
        <v>100000</v>
      </c>
      <c r="J86" s="19">
        <f>SUM(J81:J85)</f>
        <v>0</v>
      </c>
      <c r="K86" s="19">
        <f>SUM(K81:K85)</f>
        <v>0</v>
      </c>
      <c r="L86" s="19">
        <f>SUM(L81:L85)</f>
        <v>0</v>
      </c>
      <c r="M86" s="19">
        <f>SUM(H86:L86)</f>
        <v>100000</v>
      </c>
    </row>
    <row r="87" spans="1:13" x14ac:dyDescent="0.25">
      <c r="A87" s="3"/>
      <c r="B87" s="3"/>
      <c r="C87" s="3"/>
      <c r="D87" s="3"/>
      <c r="E87" s="3"/>
      <c r="F87" s="3"/>
      <c r="G87" s="3"/>
      <c r="H87" s="4"/>
      <c r="I87" s="4"/>
      <c r="J87" s="4"/>
      <c r="K87" s="4"/>
      <c r="L87" s="4"/>
      <c r="M87" s="4"/>
    </row>
    <row r="88" spans="1:13" x14ac:dyDescent="0.25">
      <c r="A88" s="5" t="s">
        <v>21</v>
      </c>
      <c r="B88" s="5"/>
      <c r="C88" s="5"/>
      <c r="D88" s="5"/>
      <c r="E88" s="5"/>
      <c r="F88" s="5"/>
      <c r="G88" s="5"/>
      <c r="H88" s="12">
        <f>SUM(H12,H25,H37,H46,H61,H66,H71,H77,H86)</f>
        <v>101109</v>
      </c>
      <c r="I88" s="12">
        <f>SUM(I12,I25,I37,I46,I61,I66,I71,I77,I86)</f>
        <v>1241619</v>
      </c>
      <c r="J88" s="12">
        <f>SUM(J12,J25,J37,J46,J61,J66,J71,J77,J86)</f>
        <v>42143</v>
      </c>
      <c r="K88" s="12">
        <f>SUM(K12,K25,K37,K46,K61,K66,K71,K77,K86)</f>
        <v>0</v>
      </c>
      <c r="L88" s="12">
        <f>SUM(L12,L25,L37,L46,L61,L66,L71,L77,L86)</f>
        <v>0</v>
      </c>
      <c r="M88" s="12">
        <f>SUM(H88:L88)</f>
        <v>1384871</v>
      </c>
    </row>
  </sheetData>
  <mergeCells count="2">
    <mergeCell ref="A1:M1"/>
    <mergeCell ref="A2:M2"/>
  </mergeCells>
  <conditionalFormatting sqref="B16">
    <cfRule type="duplicateValues" dxfId="1" priority="2"/>
  </conditionalFormatting>
  <conditionalFormatting sqref="B17">
    <cfRule type="duplicateValues" dxfId="0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B731E-A548-47B6-8048-FFC5ACDA953E}">
  <dimension ref="A1:M86"/>
  <sheetViews>
    <sheetView topLeftCell="A53" workbookViewId="0">
      <selection activeCell="M84" sqref="M84"/>
    </sheetView>
  </sheetViews>
  <sheetFormatPr defaultRowHeight="15" x14ac:dyDescent="0.25"/>
  <cols>
    <col min="1" max="1" width="12.5703125" customWidth="1"/>
    <col min="2" max="2" width="13.7109375" customWidth="1"/>
  </cols>
  <sheetData>
    <row r="1" spans="1:13" ht="18.75" x14ac:dyDescent="0.25">
      <c r="A1" s="39" t="s">
        <v>68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5.75" x14ac:dyDescent="0.25">
      <c r="A2" s="40" t="s">
        <v>69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x14ac:dyDescent="0.25">
      <c r="A4" s="2" t="s">
        <v>40</v>
      </c>
      <c r="B4" s="5"/>
      <c r="C4" s="5"/>
      <c r="D4" s="5"/>
      <c r="E4" s="5"/>
      <c r="F4" s="5"/>
      <c r="G4" s="5"/>
      <c r="H4" s="6" t="s">
        <v>0</v>
      </c>
      <c r="I4" s="6" t="s">
        <v>1</v>
      </c>
      <c r="J4" s="6" t="s">
        <v>2</v>
      </c>
      <c r="K4" s="6" t="s">
        <v>36</v>
      </c>
      <c r="L4" s="6" t="s">
        <v>37</v>
      </c>
      <c r="M4" s="6" t="s">
        <v>3</v>
      </c>
    </row>
    <row r="5" spans="1:13" ht="30" x14ac:dyDescent="0.25">
      <c r="A5" t="s">
        <v>4</v>
      </c>
      <c r="B5" s="7" t="s">
        <v>54</v>
      </c>
      <c r="C5" s="7" t="s">
        <v>5</v>
      </c>
      <c r="D5" s="8" t="s">
        <v>6</v>
      </c>
      <c r="E5" s="8" t="s">
        <v>7</v>
      </c>
      <c r="F5" s="8" t="s">
        <v>8</v>
      </c>
      <c r="G5" s="8"/>
      <c r="H5" s="7"/>
      <c r="I5" s="7"/>
      <c r="J5" s="7"/>
      <c r="K5" s="7"/>
      <c r="L5" s="7"/>
      <c r="M5" s="7"/>
    </row>
    <row r="7" spans="1:13" x14ac:dyDescent="0.25">
      <c r="A7" s="3"/>
      <c r="B7" s="4"/>
      <c r="C7" s="9"/>
      <c r="D7" s="4"/>
      <c r="E7" s="10"/>
      <c r="F7" s="10">
        <v>0</v>
      </c>
      <c r="G7" s="10"/>
      <c r="H7" s="9">
        <f>ROUND($C13/9*12*$F7,0)</f>
        <v>0</v>
      </c>
      <c r="I7" s="9">
        <f>ROUND(H7*1.03,0)</f>
        <v>0</v>
      </c>
      <c r="J7" s="9">
        <f t="shared" ref="J7:L7" si="0">ROUND(I7*1.03,0)</f>
        <v>0</v>
      </c>
      <c r="K7" s="9">
        <f t="shared" si="0"/>
        <v>0</v>
      </c>
      <c r="L7" s="9">
        <f t="shared" si="0"/>
        <v>0</v>
      </c>
      <c r="M7" s="9">
        <f t="shared" ref="M7:M19" si="1">SUM(H7:L7)</f>
        <v>0</v>
      </c>
    </row>
    <row r="8" spans="1:13" x14ac:dyDescent="0.25">
      <c r="A8" s="3"/>
      <c r="B8" s="4"/>
      <c r="C8" s="9"/>
      <c r="D8" s="4"/>
      <c r="E8" s="10"/>
      <c r="F8" s="10"/>
      <c r="G8" s="10"/>
      <c r="H8" s="9"/>
      <c r="I8" s="9"/>
      <c r="J8" s="9"/>
      <c r="K8" s="9"/>
      <c r="L8" s="9"/>
      <c r="M8" s="9"/>
    </row>
    <row r="9" spans="1:13" x14ac:dyDescent="0.25">
      <c r="A9" s="18" t="s">
        <v>38</v>
      </c>
      <c r="B9" s="18"/>
      <c r="C9" s="18"/>
      <c r="D9" s="18"/>
      <c r="E9" s="18"/>
      <c r="F9" s="18"/>
      <c r="G9" s="18"/>
      <c r="H9" s="19">
        <f>SUM(H6:H8)</f>
        <v>0</v>
      </c>
      <c r="I9" s="19">
        <f>SUM(I6:I8)</f>
        <v>0</v>
      </c>
      <c r="J9" s="19">
        <f>SUM(J6:J8)</f>
        <v>0</v>
      </c>
      <c r="K9" s="19">
        <f>SUM(K6:K8)</f>
        <v>0</v>
      </c>
      <c r="L9" s="19">
        <f>SUM(L6:L8)</f>
        <v>0</v>
      </c>
      <c r="M9" s="19">
        <f>SUM(H9:L9)</f>
        <v>0</v>
      </c>
    </row>
    <row r="10" spans="1:13" x14ac:dyDescent="0.25">
      <c r="A10" s="3"/>
      <c r="B10" s="3"/>
      <c r="C10" s="9"/>
      <c r="D10" s="4"/>
      <c r="E10" s="10"/>
      <c r="F10" s="10"/>
      <c r="G10" s="10"/>
      <c r="H10" s="9"/>
      <c r="I10" s="9"/>
      <c r="J10" s="9"/>
      <c r="K10" s="9"/>
      <c r="L10" s="9"/>
      <c r="M10" s="9"/>
    </row>
    <row r="11" spans="1:13" x14ac:dyDescent="0.25">
      <c r="A11" s="2" t="s">
        <v>39</v>
      </c>
      <c r="B11" s="5"/>
      <c r="C11" s="5"/>
      <c r="D11" s="5"/>
      <c r="E11" s="5"/>
      <c r="F11" s="5"/>
      <c r="G11" s="5"/>
      <c r="H11" s="6" t="s">
        <v>0</v>
      </c>
      <c r="I11" s="6" t="s">
        <v>1</v>
      </c>
      <c r="J11" s="6" t="s">
        <v>2</v>
      </c>
      <c r="K11" s="6" t="s">
        <v>36</v>
      </c>
      <c r="L11" s="6" t="s">
        <v>37</v>
      </c>
      <c r="M11" s="6" t="s">
        <v>3</v>
      </c>
    </row>
    <row r="12" spans="1:13" x14ac:dyDescent="0.25">
      <c r="A12" s="3" t="s">
        <v>41</v>
      </c>
      <c r="B12" s="4" t="s">
        <v>44</v>
      </c>
      <c r="C12" s="9" t="s">
        <v>5</v>
      </c>
      <c r="D12" s="4" t="s">
        <v>42</v>
      </c>
      <c r="E12" s="10" t="s">
        <v>7</v>
      </c>
      <c r="F12" s="10" t="s">
        <v>8</v>
      </c>
      <c r="G12" s="10"/>
      <c r="H12" s="9"/>
      <c r="I12" s="9"/>
      <c r="J12" s="9"/>
      <c r="K12" s="9"/>
      <c r="L12" s="9"/>
      <c r="M12" s="9"/>
    </row>
    <row r="13" spans="1:13" x14ac:dyDescent="0.25">
      <c r="A13" s="3" t="s">
        <v>216</v>
      </c>
      <c r="B13" s="4">
        <v>902832784</v>
      </c>
      <c r="C13" s="9">
        <v>110313</v>
      </c>
      <c r="D13" s="4">
        <v>12</v>
      </c>
      <c r="E13" s="10">
        <v>0.04</v>
      </c>
      <c r="F13" s="10"/>
      <c r="G13" s="10"/>
      <c r="H13" s="9">
        <f>ROUND($C13*$E13,0)</f>
        <v>4413</v>
      </c>
      <c r="I13" s="9">
        <f>ROUND(H13*1.03,0)</f>
        <v>4545</v>
      </c>
      <c r="J13" s="9">
        <f>ROUND(I13*1.03,0)</f>
        <v>4681</v>
      </c>
      <c r="K13" s="9">
        <f>ROUND(J13*1.03,0)</f>
        <v>4821</v>
      </c>
      <c r="L13" s="9">
        <f>ROUND(K13*1.03,0)</f>
        <v>4966</v>
      </c>
      <c r="M13" s="9">
        <f>SUM(H13:L13)</f>
        <v>23426</v>
      </c>
    </row>
    <row r="14" spans="1:13" x14ac:dyDescent="0.25">
      <c r="A14" s="3"/>
      <c r="B14" s="4"/>
      <c r="C14" s="9"/>
      <c r="D14" s="4"/>
      <c r="E14" s="10"/>
      <c r="F14" s="10"/>
      <c r="G14" s="10"/>
      <c r="H14" s="9"/>
      <c r="I14" s="9"/>
      <c r="J14" s="9"/>
      <c r="K14" s="9"/>
      <c r="L14" s="9"/>
      <c r="M14" s="9"/>
    </row>
    <row r="15" spans="1:13" x14ac:dyDescent="0.25">
      <c r="A15" s="3" t="s">
        <v>55</v>
      </c>
      <c r="B15" s="4">
        <v>0</v>
      </c>
      <c r="C15" s="9">
        <v>0</v>
      </c>
      <c r="D15" s="4">
        <v>9</v>
      </c>
      <c r="E15" s="10">
        <v>0</v>
      </c>
      <c r="F15" s="10"/>
      <c r="G15" s="10"/>
      <c r="H15" s="9">
        <f>ROUND($B$15*$C15*$E15,0)</f>
        <v>0</v>
      </c>
      <c r="I15" s="9">
        <f t="shared" ref="I15:L15" si="2">ROUND($B$15*$C15*$E15,0)</f>
        <v>0</v>
      </c>
      <c r="J15" s="9">
        <f t="shared" si="2"/>
        <v>0</v>
      </c>
      <c r="K15" s="9">
        <f t="shared" si="2"/>
        <v>0</v>
      </c>
      <c r="L15" s="9">
        <f t="shared" si="2"/>
        <v>0</v>
      </c>
      <c r="M15" s="9">
        <f t="shared" si="1"/>
        <v>0</v>
      </c>
    </row>
    <row r="16" spans="1:13" x14ac:dyDescent="0.25">
      <c r="A16" s="3"/>
      <c r="B16" s="4"/>
      <c r="C16" s="9">
        <v>0</v>
      </c>
      <c r="D16" s="4">
        <v>3</v>
      </c>
      <c r="E16" s="10"/>
      <c r="F16" s="10">
        <v>0</v>
      </c>
      <c r="G16" s="10"/>
      <c r="H16" s="9">
        <f>ROUND($B$15*$C16*$F16,0)</f>
        <v>0</v>
      </c>
      <c r="I16" s="9">
        <f t="shared" ref="I16:L16" si="3">ROUND($B$15*$C16*$F16,0)</f>
        <v>0</v>
      </c>
      <c r="J16" s="9">
        <f t="shared" si="3"/>
        <v>0</v>
      </c>
      <c r="K16" s="9">
        <f t="shared" si="3"/>
        <v>0</v>
      </c>
      <c r="L16" s="9">
        <f t="shared" si="3"/>
        <v>0</v>
      </c>
      <c r="M16" s="9">
        <f t="shared" si="1"/>
        <v>0</v>
      </c>
    </row>
    <row r="17" spans="1:13" x14ac:dyDescent="0.25">
      <c r="A17" s="3"/>
      <c r="B17" s="4"/>
      <c r="C17" s="9"/>
      <c r="D17" s="4"/>
      <c r="E17" s="10"/>
      <c r="F17" s="10"/>
      <c r="G17" s="10"/>
      <c r="H17" s="9"/>
      <c r="I17" s="9"/>
      <c r="J17" s="9"/>
      <c r="K17" s="9"/>
      <c r="L17" s="9"/>
      <c r="M17" s="9"/>
    </row>
    <row r="18" spans="1:13" x14ac:dyDescent="0.25">
      <c r="A18" s="3" t="s">
        <v>56</v>
      </c>
      <c r="B18" s="4">
        <v>0</v>
      </c>
      <c r="C18" s="9">
        <v>0</v>
      </c>
      <c r="D18" s="4">
        <v>9</v>
      </c>
      <c r="E18" s="10">
        <v>0</v>
      </c>
      <c r="F18" s="10"/>
      <c r="G18" s="10"/>
      <c r="H18" s="9">
        <f>ROUND($B$18*$C18*$E18,0)</f>
        <v>0</v>
      </c>
      <c r="I18" s="9">
        <f t="shared" ref="I18:L18" si="4">ROUND($B$18*$C18*$E18,0)</f>
        <v>0</v>
      </c>
      <c r="J18" s="9">
        <f t="shared" si="4"/>
        <v>0</v>
      </c>
      <c r="K18" s="9">
        <f t="shared" si="4"/>
        <v>0</v>
      </c>
      <c r="L18" s="9">
        <f t="shared" si="4"/>
        <v>0</v>
      </c>
      <c r="M18" s="9">
        <f t="shared" si="1"/>
        <v>0</v>
      </c>
    </row>
    <row r="19" spans="1:13" x14ac:dyDescent="0.25">
      <c r="A19" s="3"/>
      <c r="B19" s="4"/>
      <c r="C19" s="9">
        <v>0</v>
      </c>
      <c r="D19" s="4">
        <v>3</v>
      </c>
      <c r="E19" s="10"/>
      <c r="F19" s="10">
        <v>0</v>
      </c>
      <c r="G19" s="10"/>
      <c r="H19" s="9">
        <f>ROUND($B$18*$C19*$F19,0)</f>
        <v>0</v>
      </c>
      <c r="I19" s="9">
        <f t="shared" ref="I19:L19" si="5">ROUND($B$18*$C19*$F19,0)</f>
        <v>0</v>
      </c>
      <c r="J19" s="9">
        <f t="shared" si="5"/>
        <v>0</v>
      </c>
      <c r="K19" s="9">
        <f t="shared" si="5"/>
        <v>0</v>
      </c>
      <c r="L19" s="9">
        <f t="shared" si="5"/>
        <v>0</v>
      </c>
      <c r="M19" s="9">
        <f t="shared" si="1"/>
        <v>0</v>
      </c>
    </row>
    <row r="20" spans="1:13" x14ac:dyDescent="0.25">
      <c r="A20" s="3"/>
      <c r="B20" s="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x14ac:dyDescent="0.25">
      <c r="A21" s="18" t="s">
        <v>43</v>
      </c>
      <c r="B21" s="18"/>
      <c r="C21" s="18"/>
      <c r="D21" s="18"/>
      <c r="E21" s="18"/>
      <c r="F21" s="18"/>
      <c r="G21" s="18"/>
      <c r="H21" s="19">
        <f>SUM(H13:H19)</f>
        <v>4413</v>
      </c>
      <c r="I21" s="19">
        <f>SUM(I13:I19)</f>
        <v>4545</v>
      </c>
      <c r="J21" s="19">
        <f>SUM(J13:J19)</f>
        <v>4681</v>
      </c>
      <c r="K21" s="19">
        <f>SUM(K13:K19)</f>
        <v>4821</v>
      </c>
      <c r="L21" s="19">
        <f>SUM(L13:L19)</f>
        <v>4966</v>
      </c>
      <c r="M21" s="19">
        <f>SUM(H21:L21)</f>
        <v>23426</v>
      </c>
    </row>
    <row r="22" spans="1:13" x14ac:dyDescent="0.25">
      <c r="A22" s="3"/>
      <c r="B22" s="3"/>
      <c r="C22" s="3"/>
      <c r="D22" s="3"/>
      <c r="E22" s="3"/>
      <c r="F22" s="3"/>
      <c r="G22" s="3"/>
      <c r="H22" s="4"/>
      <c r="I22" s="4"/>
      <c r="J22" s="4"/>
      <c r="K22" s="4"/>
      <c r="L22" s="4"/>
      <c r="M22" s="4"/>
    </row>
    <row r="23" spans="1:13" x14ac:dyDescent="0.25">
      <c r="A23" s="2" t="s">
        <v>26</v>
      </c>
      <c r="B23" s="5"/>
      <c r="C23" s="5"/>
      <c r="D23" s="5"/>
      <c r="E23" s="5"/>
      <c r="F23" s="5"/>
      <c r="G23" s="5"/>
      <c r="H23" s="6" t="s">
        <v>0</v>
      </c>
      <c r="I23" s="6" t="s">
        <v>1</v>
      </c>
      <c r="J23" s="6" t="s">
        <v>2</v>
      </c>
      <c r="K23" s="6" t="s">
        <v>36</v>
      </c>
      <c r="L23" s="6" t="s">
        <v>37</v>
      </c>
      <c r="M23" s="6" t="s">
        <v>3</v>
      </c>
    </row>
    <row r="24" spans="1:13" x14ac:dyDescent="0.25">
      <c r="A24" s="3"/>
      <c r="B24" s="3"/>
      <c r="C24" s="3"/>
      <c r="D24" s="4"/>
      <c r="E24" s="4" t="s">
        <v>9</v>
      </c>
      <c r="F24" s="4"/>
      <c r="G24" s="4"/>
      <c r="H24" s="4"/>
      <c r="I24" s="4"/>
      <c r="J24" s="4"/>
      <c r="K24" s="4"/>
      <c r="L24" s="4"/>
      <c r="M24" s="4"/>
    </row>
    <row r="25" spans="1:13" x14ac:dyDescent="0.25">
      <c r="A25" s="3" t="s">
        <v>57</v>
      </c>
      <c r="B25" s="3"/>
      <c r="C25" s="3"/>
      <c r="D25" s="3"/>
      <c r="E25" s="10">
        <v>0.41020000000000001</v>
      </c>
      <c r="F25" s="10"/>
      <c r="G25" s="10"/>
      <c r="H25" s="9">
        <f>ROUND($E25*SUM(H13),0)</f>
        <v>1810</v>
      </c>
      <c r="I25" s="9">
        <f>ROUND($E25*SUM(I13),0)</f>
        <v>1864</v>
      </c>
      <c r="J25" s="9">
        <f>ROUND($E25*SUM(J13),0)</f>
        <v>1920</v>
      </c>
      <c r="K25" s="9">
        <f>ROUND($E25*SUM(K13),0)</f>
        <v>1978</v>
      </c>
      <c r="L25" s="9">
        <f>ROUND($E25*SUM(L13),0)</f>
        <v>2037</v>
      </c>
      <c r="M25" s="9">
        <f>SUM(H25:L25)</f>
        <v>9609</v>
      </c>
    </row>
    <row r="26" spans="1:13" x14ac:dyDescent="0.25">
      <c r="A26" s="3"/>
      <c r="B26" s="3"/>
      <c r="C26" s="3"/>
      <c r="D26" s="9"/>
      <c r="E26" s="10"/>
      <c r="F26" s="10"/>
      <c r="G26" s="10"/>
      <c r="H26" s="9"/>
      <c r="I26" s="9"/>
      <c r="J26" s="9"/>
      <c r="K26" s="9"/>
      <c r="L26" s="9"/>
      <c r="M26" s="9"/>
    </row>
    <row r="27" spans="1:13" x14ac:dyDescent="0.25">
      <c r="A27" s="3" t="s">
        <v>58</v>
      </c>
      <c r="B27" s="3"/>
      <c r="C27" s="3"/>
      <c r="D27" s="9"/>
      <c r="E27" s="10">
        <v>0.25669999999999998</v>
      </c>
      <c r="F27" s="10"/>
      <c r="G27" s="10"/>
      <c r="H27" s="9">
        <f>ROUND($E27*SUM(H7),0)</f>
        <v>0</v>
      </c>
      <c r="I27" s="9">
        <f>ROUND($E27*SUM(I7),0)</f>
        <v>0</v>
      </c>
      <c r="J27" s="9">
        <f>ROUND($E27*SUM(J7),0)</f>
        <v>0</v>
      </c>
      <c r="K27" s="9">
        <f>ROUND($E27*SUM(K7),0)</f>
        <v>0</v>
      </c>
      <c r="L27" s="9">
        <f>ROUND($E27*SUM(L7),0)</f>
        <v>0</v>
      </c>
      <c r="M27" s="9">
        <f t="shared" ref="M27:M31" si="6">SUM(H27:L27)</f>
        <v>0</v>
      </c>
    </row>
    <row r="28" spans="1:13" x14ac:dyDescent="0.25">
      <c r="A28" s="3"/>
      <c r="B28" s="3"/>
      <c r="C28" s="3"/>
      <c r="D28" s="9"/>
      <c r="E28" s="10"/>
      <c r="F28" s="10"/>
      <c r="G28" s="10"/>
      <c r="H28" s="9"/>
      <c r="I28" s="9"/>
      <c r="J28" s="9"/>
      <c r="K28" s="9"/>
      <c r="L28" s="9"/>
      <c r="M28" s="9"/>
    </row>
    <row r="29" spans="1:13" x14ac:dyDescent="0.25">
      <c r="A29" s="3" t="s">
        <v>59</v>
      </c>
      <c r="B29" s="3"/>
      <c r="C29" s="3"/>
      <c r="D29" s="9"/>
      <c r="E29" s="10">
        <v>6.1999999999999998E-3</v>
      </c>
      <c r="F29" s="10"/>
      <c r="G29" s="10"/>
      <c r="H29" s="9">
        <f>ROUND($E29*SUM(H15,H18),0)</f>
        <v>0</v>
      </c>
      <c r="I29" s="9">
        <f>ROUND($E29*SUM(I15,I18),0)</f>
        <v>0</v>
      </c>
      <c r="J29" s="9">
        <f>ROUND($E29*SUM(J15,J18),0)</f>
        <v>0</v>
      </c>
      <c r="K29" s="9">
        <f>ROUND($E29*SUM(K15,K18),0)</f>
        <v>0</v>
      </c>
      <c r="L29" s="9">
        <f>ROUND($E29*SUM(L15,L18),0)</f>
        <v>0</v>
      </c>
      <c r="M29" s="9">
        <f t="shared" si="6"/>
        <v>0</v>
      </c>
    </row>
    <row r="30" spans="1:13" x14ac:dyDescent="0.25">
      <c r="A30" s="3"/>
      <c r="B30" s="3"/>
      <c r="C30" s="3"/>
      <c r="D30" s="9"/>
      <c r="E30" s="10"/>
      <c r="F30" s="10"/>
      <c r="G30" s="10"/>
      <c r="H30" s="9"/>
      <c r="I30" s="9"/>
      <c r="J30" s="9"/>
      <c r="K30" s="9"/>
      <c r="L30" s="9"/>
      <c r="M30" s="9"/>
    </row>
    <row r="31" spans="1:13" x14ac:dyDescent="0.25">
      <c r="A31" s="3" t="s">
        <v>60</v>
      </c>
      <c r="B31" s="3"/>
      <c r="C31" s="3"/>
      <c r="D31" s="9"/>
      <c r="E31" s="10">
        <v>8.3299999999999999E-2</v>
      </c>
      <c r="F31" s="10"/>
      <c r="G31" s="10"/>
      <c r="H31" s="9">
        <f>ROUND($E31*SUM(H16,H19),0)</f>
        <v>0</v>
      </c>
      <c r="I31" s="9">
        <f>ROUND($E31*SUM(I16,I19),0)</f>
        <v>0</v>
      </c>
      <c r="J31" s="9">
        <f>ROUND($E31*SUM(J16,J19),0)</f>
        <v>0</v>
      </c>
      <c r="K31" s="9">
        <f>ROUND($E31*SUM(K16,K19),0)</f>
        <v>0</v>
      </c>
      <c r="L31" s="9">
        <f>ROUND($E31*SUM(L16,L19),0)</f>
        <v>0</v>
      </c>
      <c r="M31" s="9">
        <f t="shared" si="6"/>
        <v>0</v>
      </c>
    </row>
    <row r="32" spans="1:13" x14ac:dyDescent="0.25">
      <c r="A32" s="3"/>
      <c r="B32" s="3"/>
      <c r="C32" s="3"/>
      <c r="D32" s="3"/>
      <c r="E32" s="3"/>
      <c r="F32" s="3"/>
      <c r="G32" s="3"/>
      <c r="H32" s="4"/>
      <c r="I32" s="4"/>
      <c r="J32" s="4"/>
      <c r="K32" s="4"/>
      <c r="L32" s="4"/>
      <c r="M32" s="4"/>
    </row>
    <row r="33" spans="1:13" x14ac:dyDescent="0.25">
      <c r="A33" s="18" t="s">
        <v>10</v>
      </c>
      <c r="B33" s="18"/>
      <c r="C33" s="18"/>
      <c r="D33" s="18"/>
      <c r="E33" s="18"/>
      <c r="F33" s="18"/>
      <c r="G33" s="18"/>
      <c r="H33" s="19">
        <f>SUM(H25:H31)</f>
        <v>1810</v>
      </c>
      <c r="I33" s="19">
        <f>SUM(I25:I31)</f>
        <v>1864</v>
      </c>
      <c r="J33" s="19">
        <f>SUM(J25:J31)</f>
        <v>1920</v>
      </c>
      <c r="K33" s="19">
        <f>SUM(K25:K31)</f>
        <v>1978</v>
      </c>
      <c r="L33" s="19">
        <f>SUM(L25:L31)</f>
        <v>2037</v>
      </c>
      <c r="M33" s="19">
        <f>SUM(H33:L33)</f>
        <v>9609</v>
      </c>
    </row>
    <row r="34" spans="1:13" x14ac:dyDescent="0.25">
      <c r="A34" s="3"/>
      <c r="B34" s="3"/>
      <c r="C34" s="3"/>
      <c r="D34" s="3"/>
      <c r="E34" s="3"/>
      <c r="F34" s="3"/>
      <c r="G34" s="3"/>
      <c r="H34" s="4"/>
      <c r="I34" s="4"/>
      <c r="J34" s="4"/>
      <c r="K34" s="4"/>
      <c r="L34" s="4"/>
      <c r="M34" s="4"/>
    </row>
    <row r="35" spans="1:13" x14ac:dyDescent="0.25">
      <c r="A35" s="2" t="s">
        <v>28</v>
      </c>
      <c r="B35" s="5"/>
      <c r="C35" s="5"/>
      <c r="D35" s="5"/>
      <c r="E35" s="5"/>
      <c r="F35" s="5"/>
      <c r="G35" s="5"/>
      <c r="H35" s="6" t="s">
        <v>0</v>
      </c>
      <c r="I35" s="6" t="s">
        <v>1</v>
      </c>
      <c r="J35" s="6" t="s">
        <v>2</v>
      </c>
      <c r="K35" s="6" t="s">
        <v>36</v>
      </c>
      <c r="L35" s="6" t="s">
        <v>37</v>
      </c>
      <c r="M35" s="6" t="s">
        <v>3</v>
      </c>
    </row>
    <row r="36" spans="1:13" x14ac:dyDescent="0.25">
      <c r="A36" t="s">
        <v>125</v>
      </c>
      <c r="B36" s="3"/>
      <c r="C36" s="3"/>
      <c r="D36" s="3"/>
      <c r="E36" s="3"/>
      <c r="F36" s="3"/>
      <c r="G36" s="3"/>
      <c r="H36" s="9">
        <v>0</v>
      </c>
      <c r="I36" s="9">
        <v>120000</v>
      </c>
      <c r="J36" s="9">
        <v>0</v>
      </c>
      <c r="K36" s="9">
        <v>0</v>
      </c>
      <c r="L36" s="9">
        <v>0</v>
      </c>
      <c r="M36" s="9">
        <f t="shared" ref="M36" si="7">SUM(H36:L36)</f>
        <v>120000</v>
      </c>
    </row>
    <row r="37" spans="1:13" x14ac:dyDescent="0.25">
      <c r="A37" s="3"/>
      <c r="B37" s="3"/>
      <c r="C37" s="3"/>
      <c r="D37" s="3"/>
      <c r="E37" s="3"/>
      <c r="F37" s="3"/>
      <c r="G37" s="3"/>
      <c r="H37" s="4"/>
      <c r="I37" s="4"/>
      <c r="J37" s="4"/>
      <c r="K37" s="4"/>
      <c r="L37" s="4"/>
      <c r="M37" s="4"/>
    </row>
    <row r="38" spans="1:13" x14ac:dyDescent="0.25">
      <c r="A38" s="18" t="s">
        <v>19</v>
      </c>
      <c r="B38" s="18"/>
      <c r="C38" s="18"/>
      <c r="D38" s="18"/>
      <c r="E38" s="18"/>
      <c r="F38" s="18"/>
      <c r="G38" s="18"/>
      <c r="H38" s="19">
        <f>SUM(H36:H37)</f>
        <v>0</v>
      </c>
      <c r="I38" s="19">
        <f>SUM(I36:I37)</f>
        <v>120000</v>
      </c>
      <c r="J38" s="19">
        <f>SUM(J36:J37)</f>
        <v>0</v>
      </c>
      <c r="K38" s="19">
        <f>SUM(K36:K37)</f>
        <v>0</v>
      </c>
      <c r="L38" s="19">
        <f>SUM(L36:L37)</f>
        <v>0</v>
      </c>
      <c r="M38" s="19">
        <f>SUM(H38:L38)</f>
        <v>120000</v>
      </c>
    </row>
    <row r="39" spans="1:13" x14ac:dyDescent="0.25">
      <c r="A39" s="3"/>
      <c r="B39" s="3"/>
      <c r="C39" s="3"/>
      <c r="D39" s="3"/>
      <c r="E39" s="3"/>
      <c r="F39" s="3"/>
      <c r="G39" s="3"/>
      <c r="H39" s="4"/>
      <c r="I39" s="4"/>
      <c r="J39" s="4"/>
      <c r="K39" s="4"/>
      <c r="L39" s="4"/>
      <c r="M39" s="4"/>
    </row>
    <row r="40" spans="1:13" x14ac:dyDescent="0.25">
      <c r="A40" s="2" t="s">
        <v>27</v>
      </c>
      <c r="B40" s="5"/>
      <c r="C40" s="5"/>
      <c r="D40" s="5"/>
      <c r="E40" s="5"/>
      <c r="F40" s="5"/>
      <c r="G40" s="5"/>
      <c r="H40" s="6" t="s">
        <v>0</v>
      </c>
      <c r="I40" s="6" t="s">
        <v>1</v>
      </c>
      <c r="J40" s="6" t="s">
        <v>2</v>
      </c>
      <c r="K40" s="6" t="s">
        <v>36</v>
      </c>
      <c r="L40" s="6" t="s">
        <v>37</v>
      </c>
      <c r="M40" s="6" t="s">
        <v>3</v>
      </c>
    </row>
    <row r="41" spans="1:13" x14ac:dyDescent="0.25">
      <c r="A41" s="3" t="s">
        <v>45</v>
      </c>
      <c r="B41" s="4" t="s">
        <v>11</v>
      </c>
      <c r="C41" s="4" t="s">
        <v>12</v>
      </c>
      <c r="D41" s="4" t="s">
        <v>13</v>
      </c>
      <c r="E41" s="4" t="s">
        <v>14</v>
      </c>
      <c r="F41" s="11"/>
      <c r="G41" s="11"/>
      <c r="H41" s="9"/>
      <c r="I41" s="9"/>
      <c r="J41" s="9"/>
      <c r="K41" s="9"/>
      <c r="L41" s="9"/>
      <c r="M41" s="9"/>
    </row>
    <row r="42" spans="1:13" x14ac:dyDescent="0.25">
      <c r="A42" s="11" t="s">
        <v>15</v>
      </c>
      <c r="B42" s="9">
        <v>500</v>
      </c>
      <c r="C42" s="4"/>
      <c r="D42" s="4"/>
      <c r="E42" s="4"/>
      <c r="F42" s="11"/>
      <c r="G42" s="11"/>
      <c r="H42" s="9">
        <f>ROUND($B42*$C42*$D42*$E42,0)</f>
        <v>0</v>
      </c>
      <c r="I42" s="9">
        <f t="shared" ref="I42:L45" si="8">ROUND($B42*$C42*$D42*$E42,0)</f>
        <v>0</v>
      </c>
      <c r="J42" s="9">
        <f t="shared" si="8"/>
        <v>0</v>
      </c>
      <c r="K42" s="9">
        <f t="shared" si="8"/>
        <v>0</v>
      </c>
      <c r="L42" s="9">
        <f t="shared" si="8"/>
        <v>0</v>
      </c>
      <c r="M42" s="9">
        <f>SUM(H42:L42)</f>
        <v>0</v>
      </c>
    </row>
    <row r="43" spans="1:13" x14ac:dyDescent="0.25">
      <c r="A43" s="11" t="s">
        <v>16</v>
      </c>
      <c r="B43" s="9">
        <v>200</v>
      </c>
      <c r="C43" s="4"/>
      <c r="D43" s="4"/>
      <c r="E43" s="4"/>
      <c r="F43" s="11"/>
      <c r="G43" s="11"/>
      <c r="H43" s="9">
        <f t="shared" ref="H43:H45" si="9">ROUND($B43*$C43*$D43*$E43,0)</f>
        <v>0</v>
      </c>
      <c r="I43" s="9">
        <f t="shared" si="8"/>
        <v>0</v>
      </c>
      <c r="J43" s="9">
        <f t="shared" si="8"/>
        <v>0</v>
      </c>
      <c r="K43" s="9">
        <f t="shared" si="8"/>
        <v>0</v>
      </c>
      <c r="L43" s="9">
        <f t="shared" si="8"/>
        <v>0</v>
      </c>
      <c r="M43" s="9">
        <f t="shared" ref="M43:M45" si="10">SUM(H43:L43)</f>
        <v>0</v>
      </c>
    </row>
    <row r="44" spans="1:13" x14ac:dyDescent="0.25">
      <c r="A44" s="11" t="s">
        <v>17</v>
      </c>
      <c r="B44" s="9">
        <v>59</v>
      </c>
      <c r="C44" s="4"/>
      <c r="D44" s="4"/>
      <c r="E44" s="4"/>
      <c r="F44" s="11"/>
      <c r="G44" s="11"/>
      <c r="H44" s="9">
        <f t="shared" si="9"/>
        <v>0</v>
      </c>
      <c r="I44" s="9">
        <f t="shared" si="8"/>
        <v>0</v>
      </c>
      <c r="J44" s="9">
        <f t="shared" si="8"/>
        <v>0</v>
      </c>
      <c r="K44" s="9">
        <f t="shared" si="8"/>
        <v>0</v>
      </c>
      <c r="L44" s="9">
        <f t="shared" si="8"/>
        <v>0</v>
      </c>
      <c r="M44" s="9">
        <f t="shared" si="10"/>
        <v>0</v>
      </c>
    </row>
    <row r="45" spans="1:13" x14ac:dyDescent="0.25">
      <c r="A45" s="11" t="s">
        <v>62</v>
      </c>
      <c r="B45" s="21">
        <v>0.67</v>
      </c>
      <c r="C45" s="4"/>
      <c r="D45" s="4"/>
      <c r="E45" s="4"/>
      <c r="F45" s="11"/>
      <c r="G45" s="11"/>
      <c r="H45" s="9">
        <f t="shared" si="9"/>
        <v>0</v>
      </c>
      <c r="I45" s="9">
        <f t="shared" si="8"/>
        <v>0</v>
      </c>
      <c r="J45" s="9">
        <f t="shared" si="8"/>
        <v>0</v>
      </c>
      <c r="K45" s="9">
        <f t="shared" si="8"/>
        <v>0</v>
      </c>
      <c r="L45" s="9">
        <f t="shared" si="8"/>
        <v>0</v>
      </c>
      <c r="M45" s="9">
        <f t="shared" si="10"/>
        <v>0</v>
      </c>
    </row>
    <row r="46" spans="1:13" x14ac:dyDescent="0.25">
      <c r="A46" s="3"/>
      <c r="B46" s="3"/>
      <c r="C46" s="3"/>
      <c r="D46" s="3"/>
      <c r="E46" s="3"/>
      <c r="F46" s="11"/>
      <c r="G46" s="11"/>
      <c r="H46" s="4"/>
      <c r="I46" s="4"/>
      <c r="J46" s="4"/>
      <c r="K46" s="4"/>
      <c r="L46" s="4"/>
      <c r="M46" s="4"/>
    </row>
    <row r="47" spans="1:13" x14ac:dyDescent="0.25">
      <c r="A47" s="3" t="s">
        <v>45</v>
      </c>
      <c r="B47" s="4" t="s">
        <v>11</v>
      </c>
      <c r="C47" s="4" t="s">
        <v>12</v>
      </c>
      <c r="D47" s="4" t="s">
        <v>13</v>
      </c>
      <c r="E47" s="4" t="s">
        <v>14</v>
      </c>
      <c r="F47" s="11"/>
      <c r="G47" s="11"/>
      <c r="H47" s="9"/>
      <c r="I47" s="9"/>
      <c r="J47" s="9"/>
      <c r="K47" s="9"/>
      <c r="L47" s="9"/>
      <c r="M47" s="9"/>
    </row>
    <row r="48" spans="1:13" x14ac:dyDescent="0.25">
      <c r="A48" s="11" t="s">
        <v>15</v>
      </c>
      <c r="B48" s="9">
        <v>500</v>
      </c>
      <c r="C48" s="4"/>
      <c r="D48" s="4"/>
      <c r="E48" s="4"/>
      <c r="F48" s="11"/>
      <c r="G48" s="11"/>
      <c r="H48" s="9">
        <f>ROUND($B48*$C48*$D48*$E48,0)</f>
        <v>0</v>
      </c>
      <c r="I48" s="9">
        <f t="shared" ref="I48:L51" si="11">ROUND($B48*$C48*$D48*$E48,0)</f>
        <v>0</v>
      </c>
      <c r="J48" s="9">
        <f t="shared" si="11"/>
        <v>0</v>
      </c>
      <c r="K48" s="9">
        <f t="shared" si="11"/>
        <v>0</v>
      </c>
      <c r="L48" s="9">
        <f t="shared" si="11"/>
        <v>0</v>
      </c>
      <c r="M48" s="9">
        <f>SUM(H48:L48)</f>
        <v>0</v>
      </c>
    </row>
    <row r="49" spans="1:13" x14ac:dyDescent="0.25">
      <c r="A49" s="11" t="s">
        <v>16</v>
      </c>
      <c r="B49" s="9">
        <v>200</v>
      </c>
      <c r="C49" s="4"/>
      <c r="D49" s="4"/>
      <c r="E49" s="4"/>
      <c r="F49" s="11"/>
      <c r="G49" s="11"/>
      <c r="H49" s="9">
        <f t="shared" ref="H49:H51" si="12">ROUND($B49*$C49*$D49*$E49,0)</f>
        <v>0</v>
      </c>
      <c r="I49" s="9">
        <f t="shared" si="11"/>
        <v>0</v>
      </c>
      <c r="J49" s="9">
        <f t="shared" si="11"/>
        <v>0</v>
      </c>
      <c r="K49" s="9">
        <f t="shared" si="11"/>
        <v>0</v>
      </c>
      <c r="L49" s="9">
        <f t="shared" si="11"/>
        <v>0</v>
      </c>
      <c r="M49" s="9">
        <f t="shared" ref="M49:M51" si="13">SUM(H49:L49)</f>
        <v>0</v>
      </c>
    </row>
    <row r="50" spans="1:13" x14ac:dyDescent="0.25">
      <c r="A50" s="11" t="s">
        <v>17</v>
      </c>
      <c r="B50" s="9">
        <v>59</v>
      </c>
      <c r="C50" s="4"/>
      <c r="D50" s="4"/>
      <c r="E50" s="4"/>
      <c r="F50" s="11"/>
      <c r="G50" s="11"/>
      <c r="H50" s="9">
        <f t="shared" si="12"/>
        <v>0</v>
      </c>
      <c r="I50" s="9">
        <f t="shared" si="11"/>
        <v>0</v>
      </c>
      <c r="J50" s="9">
        <f t="shared" si="11"/>
        <v>0</v>
      </c>
      <c r="K50" s="9">
        <f t="shared" si="11"/>
        <v>0</v>
      </c>
      <c r="L50" s="9">
        <f t="shared" si="11"/>
        <v>0</v>
      </c>
      <c r="M50" s="9">
        <f t="shared" si="13"/>
        <v>0</v>
      </c>
    </row>
    <row r="51" spans="1:13" x14ac:dyDescent="0.25">
      <c r="A51" s="11" t="s">
        <v>62</v>
      </c>
      <c r="B51" s="21">
        <v>0.67</v>
      </c>
      <c r="C51" s="4"/>
      <c r="D51" s="4"/>
      <c r="E51" s="4"/>
      <c r="F51" s="11"/>
      <c r="G51" s="11"/>
      <c r="H51" s="9">
        <f t="shared" si="12"/>
        <v>0</v>
      </c>
      <c r="I51" s="9">
        <f t="shared" si="11"/>
        <v>0</v>
      </c>
      <c r="J51" s="9">
        <f t="shared" si="11"/>
        <v>0</v>
      </c>
      <c r="K51" s="9">
        <f t="shared" si="11"/>
        <v>0</v>
      </c>
      <c r="L51" s="9">
        <f t="shared" si="11"/>
        <v>0</v>
      </c>
      <c r="M51" s="9">
        <f t="shared" si="13"/>
        <v>0</v>
      </c>
    </row>
    <row r="52" spans="1:13" x14ac:dyDescent="0.25">
      <c r="A52" s="3"/>
      <c r="B52" s="3"/>
      <c r="C52" s="3"/>
      <c r="D52" s="3"/>
      <c r="E52" s="3"/>
      <c r="F52" s="11"/>
      <c r="G52" s="11"/>
      <c r="H52" s="4"/>
      <c r="I52" s="4"/>
      <c r="J52" s="4"/>
      <c r="K52" s="4"/>
      <c r="L52" s="4"/>
      <c r="M52" s="4"/>
    </row>
    <row r="53" spans="1:13" x14ac:dyDescent="0.25">
      <c r="A53" s="18" t="s">
        <v>18</v>
      </c>
      <c r="B53" s="18"/>
      <c r="C53" s="18"/>
      <c r="D53" s="18"/>
      <c r="E53" s="18"/>
      <c r="F53" s="18"/>
      <c r="G53" s="18"/>
      <c r="H53" s="19">
        <f>SUM(H42:H51)</f>
        <v>0</v>
      </c>
      <c r="I53" s="19">
        <f>SUM(I42:I51)</f>
        <v>0</v>
      </c>
      <c r="J53" s="19">
        <f>SUM(J42:J51)</f>
        <v>0</v>
      </c>
      <c r="K53" s="19">
        <f>SUM(K42:K51)</f>
        <v>0</v>
      </c>
      <c r="L53" s="19">
        <f>SUM(L42:L51)</f>
        <v>0</v>
      </c>
      <c r="M53" s="19">
        <f>SUM(H53:L53)</f>
        <v>0</v>
      </c>
    </row>
    <row r="54" spans="1:13" x14ac:dyDescent="0.25">
      <c r="A54" s="3"/>
      <c r="B54" s="3"/>
      <c r="C54" s="3"/>
      <c r="D54" s="3"/>
      <c r="E54" s="3"/>
      <c r="F54" s="3"/>
      <c r="G54" s="3"/>
      <c r="H54" s="4"/>
      <c r="I54" s="4"/>
      <c r="J54" s="4"/>
      <c r="K54" s="4"/>
      <c r="L54" s="4"/>
      <c r="M54" s="4"/>
    </row>
    <row r="55" spans="1:13" x14ac:dyDescent="0.25">
      <c r="A55" s="2" t="s">
        <v>29</v>
      </c>
      <c r="B55" s="5"/>
      <c r="C55" s="5"/>
      <c r="D55" s="5"/>
      <c r="E55" s="5"/>
      <c r="F55" s="5"/>
      <c r="G55" s="5"/>
      <c r="H55" s="6" t="s">
        <v>0</v>
      </c>
      <c r="I55" s="6" t="s">
        <v>1</v>
      </c>
      <c r="J55" s="6" t="s">
        <v>2</v>
      </c>
      <c r="K55" s="6" t="s">
        <v>36</v>
      </c>
      <c r="L55" s="6" t="s">
        <v>37</v>
      </c>
      <c r="M55" s="6" t="s">
        <v>3</v>
      </c>
    </row>
    <row r="56" spans="1:13" x14ac:dyDescent="0.25">
      <c r="A56" s="3" t="s">
        <v>46</v>
      </c>
      <c r="B56" s="3"/>
      <c r="C56" s="3"/>
      <c r="D56" s="3"/>
      <c r="E56" s="3"/>
      <c r="F56" s="3"/>
      <c r="G56" s="3"/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f>SUM(H56:L56)</f>
        <v>0</v>
      </c>
    </row>
    <row r="57" spans="1:13" x14ac:dyDescent="0.25">
      <c r="A57" s="3"/>
      <c r="B57" s="3"/>
      <c r="C57" s="3"/>
      <c r="D57" s="3"/>
      <c r="E57" s="3"/>
      <c r="F57" s="3"/>
      <c r="G57" s="3"/>
      <c r="H57" s="4"/>
      <c r="I57" s="4"/>
      <c r="J57" s="4"/>
      <c r="K57" s="4"/>
      <c r="L57" s="4"/>
      <c r="M57" s="4"/>
    </row>
    <row r="58" spans="1:13" x14ac:dyDescent="0.25">
      <c r="A58" s="18" t="s">
        <v>30</v>
      </c>
      <c r="B58" s="18"/>
      <c r="C58" s="18"/>
      <c r="D58" s="18"/>
      <c r="E58" s="18"/>
      <c r="F58" s="18"/>
      <c r="G58" s="18"/>
      <c r="H58" s="19">
        <f>SUM(H56:H57)</f>
        <v>0</v>
      </c>
      <c r="I58" s="19">
        <f t="shared" ref="I58:L58" si="14">SUM(I56:I57)</f>
        <v>0</v>
      </c>
      <c r="J58" s="19">
        <f t="shared" si="14"/>
        <v>0</v>
      </c>
      <c r="K58" s="19">
        <f t="shared" si="14"/>
        <v>0</v>
      </c>
      <c r="L58" s="19">
        <f t="shared" si="14"/>
        <v>0</v>
      </c>
      <c r="M58" s="19">
        <f>SUM(H58:L58)</f>
        <v>0</v>
      </c>
    </row>
    <row r="59" spans="1:13" x14ac:dyDescent="0.25">
      <c r="A59" s="3"/>
      <c r="B59" s="3"/>
      <c r="C59" s="3"/>
      <c r="D59" s="3"/>
      <c r="E59" s="3"/>
      <c r="F59" s="3"/>
      <c r="G59" s="3"/>
      <c r="H59" s="4"/>
      <c r="I59" s="4"/>
      <c r="J59" s="4"/>
      <c r="K59" s="4"/>
      <c r="L59" s="4"/>
      <c r="M59" s="4"/>
    </row>
    <row r="60" spans="1:13" x14ac:dyDescent="0.25">
      <c r="A60" s="2" t="s">
        <v>32</v>
      </c>
      <c r="B60" s="5"/>
      <c r="C60" s="5"/>
      <c r="D60" s="5"/>
      <c r="E60" s="5"/>
      <c r="F60" s="5"/>
      <c r="G60" s="5"/>
      <c r="H60" s="6" t="s">
        <v>0</v>
      </c>
      <c r="I60" s="6" t="s">
        <v>1</v>
      </c>
      <c r="J60" s="6" t="s">
        <v>2</v>
      </c>
      <c r="K60" s="6" t="s">
        <v>36</v>
      </c>
      <c r="L60" s="6" t="s">
        <v>37</v>
      </c>
      <c r="M60" s="6" t="s">
        <v>3</v>
      </c>
    </row>
    <row r="61" spans="1:13" x14ac:dyDescent="0.25">
      <c r="A61" s="3" t="s">
        <v>137</v>
      </c>
      <c r="B61" s="9"/>
      <c r="C61" s="9"/>
      <c r="D61" s="9"/>
      <c r="E61" s="9"/>
      <c r="F61" s="3"/>
      <c r="G61" s="3"/>
      <c r="H61" s="9">
        <v>60000</v>
      </c>
      <c r="I61" s="9">
        <v>0</v>
      </c>
      <c r="J61" s="9">
        <v>0</v>
      </c>
      <c r="K61" s="9">
        <v>0</v>
      </c>
      <c r="L61" s="9">
        <v>0</v>
      </c>
      <c r="M61" s="9">
        <f t="shared" ref="M61:M67" si="15">SUM(H61:L61)</f>
        <v>60000</v>
      </c>
    </row>
    <row r="62" spans="1:13" x14ac:dyDescent="0.25">
      <c r="A62" s="3" t="s">
        <v>138</v>
      </c>
      <c r="B62" s="9"/>
      <c r="C62" s="9"/>
      <c r="D62" s="9"/>
      <c r="E62" s="9"/>
      <c r="F62" s="3"/>
      <c r="G62" s="3"/>
      <c r="H62" s="9">
        <v>20000</v>
      </c>
      <c r="I62" s="9">
        <v>0</v>
      </c>
      <c r="J62" s="9">
        <v>0</v>
      </c>
      <c r="K62" s="9">
        <v>0</v>
      </c>
      <c r="L62" s="9">
        <v>0</v>
      </c>
      <c r="M62" s="9">
        <f t="shared" si="15"/>
        <v>20000</v>
      </c>
    </row>
    <row r="63" spans="1:13" x14ac:dyDescent="0.25">
      <c r="A63" s="3" t="s">
        <v>139</v>
      </c>
      <c r="B63" s="9"/>
      <c r="C63" s="9"/>
      <c r="D63" s="9"/>
      <c r="E63" s="9"/>
      <c r="F63" s="3"/>
      <c r="G63" s="3"/>
      <c r="H63" s="9">
        <v>0</v>
      </c>
      <c r="I63" s="9">
        <v>80000</v>
      </c>
      <c r="J63" s="9">
        <v>0</v>
      </c>
      <c r="K63" s="9">
        <v>0</v>
      </c>
      <c r="L63" s="9">
        <v>0</v>
      </c>
      <c r="M63" s="9">
        <f t="shared" si="15"/>
        <v>80000</v>
      </c>
    </row>
    <row r="64" spans="1:13" x14ac:dyDescent="0.25">
      <c r="A64" s="3" t="s">
        <v>140</v>
      </c>
      <c r="B64" s="9"/>
      <c r="C64" s="9"/>
      <c r="D64" s="9"/>
      <c r="E64" s="9"/>
      <c r="F64" s="3"/>
      <c r="G64" s="3"/>
      <c r="H64" s="9">
        <v>0</v>
      </c>
      <c r="I64" s="9">
        <v>20000</v>
      </c>
      <c r="J64" s="9">
        <v>0</v>
      </c>
      <c r="K64" s="9">
        <v>0</v>
      </c>
      <c r="L64" s="9">
        <v>0</v>
      </c>
      <c r="M64" s="9">
        <f t="shared" si="15"/>
        <v>20000</v>
      </c>
    </row>
    <row r="65" spans="1:13" x14ac:dyDescent="0.25">
      <c r="A65" s="3" t="s">
        <v>141</v>
      </c>
      <c r="B65" s="9"/>
      <c r="C65" s="9"/>
      <c r="D65" s="9"/>
      <c r="E65" s="9"/>
      <c r="F65" s="3"/>
      <c r="G65" s="3"/>
      <c r="H65" s="9">
        <v>0</v>
      </c>
      <c r="I65" s="9">
        <v>10000</v>
      </c>
      <c r="J65" s="9">
        <v>0</v>
      </c>
      <c r="K65" s="9">
        <v>0</v>
      </c>
      <c r="L65" s="9">
        <v>0</v>
      </c>
      <c r="M65" s="9">
        <f t="shared" si="15"/>
        <v>10000</v>
      </c>
    </row>
    <row r="66" spans="1:13" x14ac:dyDescent="0.25">
      <c r="A66" s="3" t="s">
        <v>143</v>
      </c>
      <c r="B66" s="9"/>
      <c r="C66" s="9"/>
      <c r="D66" s="9"/>
      <c r="E66" s="9"/>
      <c r="F66" s="3"/>
      <c r="G66" s="3"/>
      <c r="H66" s="9">
        <v>0</v>
      </c>
      <c r="I66" s="9">
        <v>20000</v>
      </c>
      <c r="J66" s="9">
        <v>20000</v>
      </c>
      <c r="K66" s="9">
        <v>20000</v>
      </c>
      <c r="L66" s="9">
        <v>20000</v>
      </c>
      <c r="M66" s="9">
        <f t="shared" si="15"/>
        <v>80000</v>
      </c>
    </row>
    <row r="67" spans="1:13" x14ac:dyDescent="0.25">
      <c r="A67" s="18" t="s">
        <v>33</v>
      </c>
      <c r="B67" s="18"/>
      <c r="C67" s="18"/>
      <c r="D67" s="18"/>
      <c r="E67" s="18"/>
      <c r="F67" s="18"/>
      <c r="G67" s="18"/>
      <c r="H67" s="19">
        <f>SUM(H61:H66)</f>
        <v>80000</v>
      </c>
      <c r="I67" s="19">
        <f t="shared" ref="I67:L67" si="16">SUM(I61:I66)</f>
        <v>130000</v>
      </c>
      <c r="J67" s="19">
        <f t="shared" si="16"/>
        <v>20000</v>
      </c>
      <c r="K67" s="19">
        <f t="shared" si="16"/>
        <v>20000</v>
      </c>
      <c r="L67" s="19">
        <f t="shared" si="16"/>
        <v>20000</v>
      </c>
      <c r="M67" s="19">
        <f t="shared" si="15"/>
        <v>270000</v>
      </c>
    </row>
    <row r="68" spans="1:13" x14ac:dyDescent="0.25">
      <c r="A68" s="3"/>
      <c r="B68" s="3"/>
      <c r="C68" s="3"/>
      <c r="D68" s="3"/>
      <c r="E68" s="3"/>
      <c r="F68" s="3"/>
      <c r="G68" s="3"/>
      <c r="H68" s="4"/>
      <c r="I68" s="4"/>
      <c r="J68" s="4"/>
      <c r="K68" s="4"/>
      <c r="L68" s="4"/>
      <c r="M68" s="4"/>
    </row>
    <row r="69" spans="1:13" x14ac:dyDescent="0.25">
      <c r="A69" s="2" t="s">
        <v>50</v>
      </c>
      <c r="B69" s="5"/>
      <c r="C69" s="5"/>
      <c r="D69" s="5"/>
      <c r="E69" s="5"/>
      <c r="F69" s="5"/>
      <c r="G69" s="5"/>
      <c r="H69" s="6" t="s">
        <v>0</v>
      </c>
      <c r="I69" s="6" t="s">
        <v>1</v>
      </c>
      <c r="J69" s="6" t="s">
        <v>2</v>
      </c>
      <c r="K69" s="6" t="s">
        <v>36</v>
      </c>
      <c r="L69" s="6" t="s">
        <v>37</v>
      </c>
      <c r="M69" s="6" t="s">
        <v>3</v>
      </c>
    </row>
    <row r="70" spans="1:13" x14ac:dyDescent="0.25">
      <c r="A70" s="3" t="s">
        <v>51</v>
      </c>
      <c r="B70" s="9"/>
      <c r="C70" s="9"/>
      <c r="D70" s="9"/>
      <c r="E70" s="9"/>
      <c r="F70" s="3"/>
      <c r="G70" s="3"/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f>SUM(H70:L70)</f>
        <v>0</v>
      </c>
    </row>
    <row r="71" spans="1:13" x14ac:dyDescent="0.25">
      <c r="A71" s="3" t="s">
        <v>52</v>
      </c>
      <c r="B71" s="9"/>
      <c r="C71" s="9"/>
      <c r="D71" s="9"/>
      <c r="E71" s="9"/>
      <c r="F71" s="3"/>
      <c r="G71" s="3"/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f>SUM(H71:L71)</f>
        <v>0</v>
      </c>
    </row>
    <row r="72" spans="1:13" x14ac:dyDescent="0.25">
      <c r="A72" s="3"/>
      <c r="B72" s="9"/>
      <c r="C72" s="9"/>
      <c r="D72" s="9"/>
      <c r="E72" s="9"/>
      <c r="F72" s="3"/>
      <c r="G72" s="3"/>
      <c r="H72" s="9"/>
      <c r="I72" s="9"/>
      <c r="J72" s="9"/>
      <c r="K72" s="9"/>
      <c r="L72" s="9"/>
      <c r="M72" s="9"/>
    </row>
    <row r="73" spans="1:13" x14ac:dyDescent="0.25">
      <c r="A73" s="18" t="s">
        <v>53</v>
      </c>
      <c r="B73" s="18"/>
      <c r="C73" s="18"/>
      <c r="D73" s="18"/>
      <c r="E73" s="18"/>
      <c r="F73" s="18"/>
      <c r="G73" s="18"/>
      <c r="H73" s="19">
        <f>SUM(H70:H72)</f>
        <v>0</v>
      </c>
      <c r="I73" s="19">
        <f t="shared" ref="I73:L73" si="17">SUM(I70:I72)</f>
        <v>0</v>
      </c>
      <c r="J73" s="19">
        <f t="shared" si="17"/>
        <v>0</v>
      </c>
      <c r="K73" s="19">
        <f t="shared" si="17"/>
        <v>0</v>
      </c>
      <c r="L73" s="19">
        <f t="shared" si="17"/>
        <v>0</v>
      </c>
      <c r="M73" s="19">
        <f>SUM(H73:L73)</f>
        <v>0</v>
      </c>
    </row>
    <row r="74" spans="1:13" x14ac:dyDescent="0.25">
      <c r="A74" s="3"/>
      <c r="B74" s="9"/>
      <c r="C74" s="9"/>
      <c r="D74" s="9"/>
      <c r="E74" s="9"/>
      <c r="F74" s="3"/>
      <c r="G74" s="3"/>
      <c r="H74" s="9"/>
      <c r="I74" s="9"/>
      <c r="J74" s="9"/>
      <c r="K74" s="9"/>
      <c r="L74" s="9"/>
      <c r="M74" s="9"/>
    </row>
    <row r="75" spans="1:13" x14ac:dyDescent="0.25">
      <c r="A75" s="2" t="s">
        <v>31</v>
      </c>
      <c r="B75" s="5"/>
      <c r="C75" s="5"/>
      <c r="D75" s="5"/>
      <c r="E75" s="5"/>
      <c r="F75" s="5"/>
      <c r="G75" s="5"/>
      <c r="H75" s="6" t="s">
        <v>0</v>
      </c>
      <c r="I75" s="6" t="s">
        <v>1</v>
      </c>
      <c r="J75" s="6" t="s">
        <v>2</v>
      </c>
      <c r="K75" s="6" t="s">
        <v>36</v>
      </c>
      <c r="L75" s="6" t="s">
        <v>37</v>
      </c>
      <c r="M75" s="6" t="s">
        <v>3</v>
      </c>
    </row>
    <row r="76" spans="1:13" x14ac:dyDescent="0.25">
      <c r="A76" s="1"/>
      <c r="B76" s="4" t="s">
        <v>48</v>
      </c>
      <c r="C76" s="4" t="s">
        <v>61</v>
      </c>
      <c r="D76" s="4" t="s">
        <v>63</v>
      </c>
      <c r="E76" s="4" t="s">
        <v>64</v>
      </c>
      <c r="F76" s="4" t="s">
        <v>65</v>
      </c>
      <c r="G76" s="4"/>
      <c r="H76" s="4"/>
      <c r="I76" s="4"/>
      <c r="J76" s="4"/>
      <c r="K76" s="4"/>
      <c r="L76" s="4"/>
      <c r="M76" s="4"/>
    </row>
    <row r="77" spans="1:13" x14ac:dyDescent="0.25">
      <c r="A77" s="3" t="s">
        <v>25</v>
      </c>
      <c r="B77" s="9">
        <v>1133</v>
      </c>
      <c r="C77" s="9">
        <f t="shared" ref="C77:F78" si="18">ROUND(B77*1.05,0)</f>
        <v>1190</v>
      </c>
      <c r="D77" s="9">
        <f t="shared" si="18"/>
        <v>1250</v>
      </c>
      <c r="E77" s="9">
        <f t="shared" si="18"/>
        <v>1313</v>
      </c>
      <c r="F77" s="9">
        <f t="shared" si="18"/>
        <v>1379</v>
      </c>
      <c r="G77" s="3"/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f>SUM(H77:L77)</f>
        <v>0</v>
      </c>
    </row>
    <row r="78" spans="1:13" x14ac:dyDescent="0.25">
      <c r="A78" s="3" t="s">
        <v>24</v>
      </c>
      <c r="B78" s="9">
        <v>148</v>
      </c>
      <c r="C78" s="9">
        <f t="shared" si="18"/>
        <v>155</v>
      </c>
      <c r="D78" s="9">
        <f t="shared" si="18"/>
        <v>163</v>
      </c>
      <c r="E78" s="9">
        <f t="shared" si="18"/>
        <v>171</v>
      </c>
      <c r="F78" s="9">
        <f t="shared" si="18"/>
        <v>180</v>
      </c>
      <c r="G78" s="4"/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f>SUM(H78:L78)</f>
        <v>0</v>
      </c>
    </row>
    <row r="79" spans="1:13" x14ac:dyDescent="0.25">
      <c r="A79" s="3"/>
      <c r="B79" s="9"/>
      <c r="C79" s="9"/>
      <c r="D79" s="9"/>
      <c r="E79" s="9"/>
      <c r="F79" s="4"/>
      <c r="G79" s="4"/>
      <c r="H79" s="9"/>
      <c r="I79" s="9"/>
      <c r="J79" s="9"/>
      <c r="K79" s="9"/>
      <c r="L79" s="9"/>
      <c r="M79" s="9"/>
    </row>
    <row r="80" spans="1:13" x14ac:dyDescent="0.25">
      <c r="A80" s="3" t="s">
        <v>204</v>
      </c>
      <c r="B80" s="9"/>
      <c r="C80" s="9"/>
      <c r="D80" s="9"/>
      <c r="E80" s="9"/>
      <c r="F80" s="4"/>
      <c r="G80" s="4"/>
      <c r="H80" s="9">
        <v>120000</v>
      </c>
      <c r="I80" s="9">
        <v>0</v>
      </c>
      <c r="J80" s="9">
        <v>0</v>
      </c>
      <c r="K80" s="9">
        <v>0</v>
      </c>
      <c r="L80" s="9">
        <v>0</v>
      </c>
      <c r="M80" s="9">
        <f>SUM(H80:L80)</f>
        <v>120000</v>
      </c>
    </row>
    <row r="81" spans="1:13" x14ac:dyDescent="0.25">
      <c r="A81" s="3" t="s">
        <v>31</v>
      </c>
      <c r="B81" s="9"/>
      <c r="C81" s="9"/>
      <c r="D81" s="9"/>
      <c r="E81" s="9"/>
      <c r="F81" s="4"/>
      <c r="G81" s="4"/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f>SUM(H81:L81)</f>
        <v>0</v>
      </c>
    </row>
    <row r="82" spans="1:13" x14ac:dyDescent="0.25">
      <c r="A82" s="3"/>
      <c r="B82" s="9"/>
      <c r="C82" s="9"/>
      <c r="D82" s="9"/>
      <c r="E82" s="9"/>
      <c r="F82" s="4"/>
      <c r="G82" s="4"/>
      <c r="H82" s="9"/>
      <c r="I82" s="9"/>
      <c r="J82" s="9"/>
      <c r="K82" s="9"/>
      <c r="L82" s="9"/>
      <c r="M82" s="9"/>
    </row>
    <row r="83" spans="1:13" x14ac:dyDescent="0.25">
      <c r="A83" s="3"/>
      <c r="B83" s="9"/>
      <c r="C83" s="9"/>
      <c r="D83" s="9"/>
      <c r="E83" s="9"/>
      <c r="F83" s="4"/>
      <c r="G83" s="4"/>
      <c r="H83" s="9"/>
      <c r="I83" s="9"/>
      <c r="J83" s="9"/>
      <c r="K83" s="9"/>
      <c r="L83" s="9"/>
      <c r="M83" s="9"/>
    </row>
    <row r="84" spans="1:13" x14ac:dyDescent="0.25">
      <c r="A84" s="18" t="s">
        <v>20</v>
      </c>
      <c r="B84" s="18"/>
      <c r="C84" s="18"/>
      <c r="D84" s="18"/>
      <c r="E84" s="18"/>
      <c r="F84" s="18"/>
      <c r="G84" s="18"/>
      <c r="H84" s="19">
        <f>SUM(H77:H83)</f>
        <v>120000</v>
      </c>
      <c r="I84" s="19">
        <f>SUM(I77:I83)</f>
        <v>0</v>
      </c>
      <c r="J84" s="19">
        <f>SUM(J77:J83)</f>
        <v>0</v>
      </c>
      <c r="K84" s="19">
        <f>SUM(K77:K83)</f>
        <v>0</v>
      </c>
      <c r="L84" s="19">
        <f>SUM(L77:L83)</f>
        <v>0</v>
      </c>
      <c r="M84" s="19">
        <f>SUM(H84:L84)</f>
        <v>120000</v>
      </c>
    </row>
    <row r="85" spans="1:13" x14ac:dyDescent="0.25">
      <c r="A85" s="3"/>
      <c r="B85" s="3"/>
      <c r="C85" s="3"/>
      <c r="D85" s="3"/>
      <c r="E85" s="3"/>
      <c r="F85" s="3"/>
      <c r="G85" s="3"/>
      <c r="H85" s="4"/>
      <c r="I85" s="4"/>
      <c r="J85" s="4"/>
      <c r="K85" s="4"/>
      <c r="L85" s="4"/>
      <c r="M85" s="4"/>
    </row>
    <row r="86" spans="1:13" x14ac:dyDescent="0.25">
      <c r="A86" s="5" t="s">
        <v>21</v>
      </c>
      <c r="B86" s="5"/>
      <c r="C86" s="5"/>
      <c r="D86" s="5"/>
      <c r="E86" s="5"/>
      <c r="F86" s="5"/>
      <c r="G86" s="5"/>
      <c r="H86" s="12">
        <f>SUM(H9,H21,H33,H38,H53,H58,H67,H73,H84)</f>
        <v>206223</v>
      </c>
      <c r="I86" s="12">
        <f>SUM(I9,I21,I33,I38,I53,I58,I67,I73,I84)</f>
        <v>256409</v>
      </c>
      <c r="J86" s="12">
        <f>SUM(J9,J21,J33,J38,J53,J58,J67,J73,J84)</f>
        <v>26601</v>
      </c>
      <c r="K86" s="12">
        <f>SUM(K9,K21,K33,K38,K53,K58,K67,K73,K84)</f>
        <v>26799</v>
      </c>
      <c r="L86" s="12">
        <f>SUM(L9,L21,L33,L38,L53,L58,L67,L73,L84)</f>
        <v>27003</v>
      </c>
      <c r="M86" s="12">
        <f>SUM(H86:L86)</f>
        <v>543035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97409-8E6F-4A4D-B5D2-6BAA6FFCEC44}">
  <dimension ref="A1:M90"/>
  <sheetViews>
    <sheetView workbookViewId="0">
      <selection activeCell="A80" sqref="A80:XFD81"/>
    </sheetView>
  </sheetViews>
  <sheetFormatPr defaultRowHeight="15" x14ac:dyDescent="0.25"/>
  <cols>
    <col min="1" max="1" width="19.85546875" customWidth="1"/>
    <col min="2" max="2" width="11.140625" customWidth="1"/>
    <col min="8" max="8" width="10.140625" bestFit="1" customWidth="1"/>
    <col min="13" max="13" width="10.140625" bestFit="1" customWidth="1"/>
  </cols>
  <sheetData>
    <row r="1" spans="1:13" ht="18.75" x14ac:dyDescent="0.25">
      <c r="A1" s="39" t="s">
        <v>86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5.75" x14ac:dyDescent="0.25">
      <c r="A2" s="40" t="s">
        <v>87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x14ac:dyDescent="0.25">
      <c r="A3" s="4"/>
      <c r="B3" s="4"/>
      <c r="C3" s="4"/>
      <c r="D3" s="4"/>
      <c r="E3" s="4"/>
      <c r="F3" s="4"/>
      <c r="G3" s="4"/>
      <c r="H3" s="4"/>
      <c r="I3" s="4"/>
      <c r="J3" s="25"/>
      <c r="K3" s="25"/>
      <c r="L3" s="25"/>
      <c r="M3" s="4"/>
    </row>
    <row r="4" spans="1:13" x14ac:dyDescent="0.25">
      <c r="A4" s="2" t="s">
        <v>40</v>
      </c>
      <c r="B4" s="5"/>
      <c r="C4" s="5"/>
      <c r="D4" s="5"/>
      <c r="E4" s="5"/>
      <c r="F4" s="5"/>
      <c r="G4" s="5"/>
      <c r="H4" s="6" t="s">
        <v>0</v>
      </c>
      <c r="I4" s="6" t="s">
        <v>1</v>
      </c>
      <c r="J4" s="6" t="s">
        <v>2</v>
      </c>
      <c r="K4" s="6" t="s">
        <v>36</v>
      </c>
      <c r="L4" s="6" t="s">
        <v>37</v>
      </c>
      <c r="M4" s="6" t="s">
        <v>3</v>
      </c>
    </row>
    <row r="5" spans="1:13" ht="30" x14ac:dyDescent="0.25">
      <c r="A5" t="s">
        <v>4</v>
      </c>
      <c r="B5" s="7" t="s">
        <v>54</v>
      </c>
      <c r="C5" s="7" t="s">
        <v>5</v>
      </c>
      <c r="D5" s="8" t="s">
        <v>6</v>
      </c>
      <c r="E5" s="8" t="s">
        <v>7</v>
      </c>
      <c r="F5" s="8" t="s">
        <v>8</v>
      </c>
      <c r="G5" s="8"/>
      <c r="H5" s="7"/>
      <c r="I5" s="7"/>
      <c r="J5" s="7"/>
      <c r="K5" s="7"/>
      <c r="L5" s="7"/>
      <c r="M5" s="7"/>
    </row>
    <row r="7" spans="1:13" x14ac:dyDescent="0.25">
      <c r="A7" s="3"/>
      <c r="B7" s="4"/>
      <c r="C7" s="9"/>
      <c r="D7" s="4"/>
      <c r="E7" s="10"/>
      <c r="F7" s="10">
        <v>0</v>
      </c>
      <c r="G7" s="10"/>
      <c r="H7" s="9">
        <f>ROUND($C16/9*12*$F7,0)</f>
        <v>0</v>
      </c>
      <c r="I7" s="9">
        <f>ROUND(H7*1.03,0)</f>
        <v>0</v>
      </c>
      <c r="J7" s="9">
        <f t="shared" ref="J7:L7" si="0">ROUND(I7*1.03,0)</f>
        <v>0</v>
      </c>
      <c r="K7" s="9">
        <f t="shared" si="0"/>
        <v>0</v>
      </c>
      <c r="L7" s="9">
        <f t="shared" si="0"/>
        <v>0</v>
      </c>
      <c r="M7" s="9">
        <f t="shared" ref="M7:M23" si="1">SUM(H7:L7)</f>
        <v>0</v>
      </c>
    </row>
    <row r="8" spans="1:13" x14ac:dyDescent="0.25">
      <c r="A8" s="3"/>
      <c r="B8" s="4"/>
      <c r="C8" s="9"/>
      <c r="D8" s="4"/>
      <c r="E8" s="10"/>
      <c r="F8" s="10"/>
      <c r="G8" s="10"/>
      <c r="H8" s="9"/>
      <c r="I8" s="9"/>
      <c r="J8" s="9"/>
      <c r="K8" s="9"/>
      <c r="L8" s="9"/>
      <c r="M8" s="9"/>
    </row>
    <row r="10" spans="1:13" x14ac:dyDescent="0.25">
      <c r="A10" s="3"/>
      <c r="B10" s="4"/>
      <c r="C10" s="9"/>
      <c r="D10" s="4"/>
      <c r="E10" s="10"/>
      <c r="F10" s="10">
        <v>0</v>
      </c>
      <c r="G10" s="10"/>
      <c r="H10" s="9">
        <f>ROUND($C17/9*12*$F10,0)</f>
        <v>0</v>
      </c>
      <c r="I10" s="9">
        <f>ROUND(H10*1.03,0)</f>
        <v>0</v>
      </c>
      <c r="J10" s="9">
        <f>ROUND(I10*1.03,0)</f>
        <v>0</v>
      </c>
      <c r="K10" s="9">
        <f t="shared" ref="K10:L10" si="2">ROUND(J10*1.03,0)</f>
        <v>0</v>
      </c>
      <c r="L10" s="9">
        <f t="shared" si="2"/>
        <v>0</v>
      </c>
      <c r="M10" s="9">
        <f t="shared" si="1"/>
        <v>0</v>
      </c>
    </row>
    <row r="11" spans="1:13" x14ac:dyDescent="0.25">
      <c r="A11" s="3"/>
      <c r="B11" s="3"/>
      <c r="C11" s="9"/>
      <c r="D11" s="4"/>
      <c r="E11" s="10"/>
      <c r="F11" s="10"/>
      <c r="G11" s="10"/>
      <c r="H11" s="9"/>
      <c r="I11" s="9"/>
      <c r="J11" s="9"/>
      <c r="K11" s="9"/>
      <c r="L11" s="9"/>
      <c r="M11" s="9"/>
    </row>
    <row r="12" spans="1:13" x14ac:dyDescent="0.25">
      <c r="A12" s="18" t="s">
        <v>38</v>
      </c>
      <c r="B12" s="18"/>
      <c r="C12" s="18"/>
      <c r="D12" s="18"/>
      <c r="E12" s="18"/>
      <c r="F12" s="18"/>
      <c r="G12" s="18"/>
      <c r="H12" s="19">
        <f>SUM(H6:H11)</f>
        <v>0</v>
      </c>
      <c r="I12" s="19">
        <f>SUM(I6:I11)</f>
        <v>0</v>
      </c>
      <c r="J12" s="19">
        <f>SUM(J6:J10)</f>
        <v>0</v>
      </c>
      <c r="K12" s="19">
        <f>SUM(K6:K10)</f>
        <v>0</v>
      </c>
      <c r="L12" s="19">
        <f>SUM(L6:L10)</f>
        <v>0</v>
      </c>
      <c r="M12" s="19">
        <f>SUM(H12:L12)</f>
        <v>0</v>
      </c>
    </row>
    <row r="13" spans="1:13" x14ac:dyDescent="0.25">
      <c r="A13" s="3"/>
      <c r="B13" s="3"/>
      <c r="C13" s="9"/>
      <c r="D13" s="4"/>
      <c r="E13" s="10"/>
      <c r="F13" s="10"/>
      <c r="G13" s="10"/>
      <c r="H13" s="9"/>
      <c r="I13" s="9"/>
      <c r="J13" s="9"/>
      <c r="K13" s="9"/>
      <c r="L13" s="9"/>
      <c r="M13" s="9"/>
    </row>
    <row r="14" spans="1:13" x14ac:dyDescent="0.25">
      <c r="A14" s="2" t="s">
        <v>39</v>
      </c>
      <c r="B14" s="5"/>
      <c r="C14" s="5"/>
      <c r="D14" s="5"/>
      <c r="E14" s="5"/>
      <c r="F14" s="5"/>
      <c r="G14" s="5"/>
      <c r="H14" s="6" t="s">
        <v>0</v>
      </c>
      <c r="I14" s="6" t="s">
        <v>1</v>
      </c>
      <c r="J14" s="6" t="s">
        <v>2</v>
      </c>
      <c r="K14" s="6" t="s">
        <v>36</v>
      </c>
      <c r="L14" s="6" t="s">
        <v>37</v>
      </c>
      <c r="M14" s="6" t="s">
        <v>3</v>
      </c>
    </row>
    <row r="15" spans="1:13" x14ac:dyDescent="0.25">
      <c r="A15" s="3" t="s">
        <v>41</v>
      </c>
      <c r="B15" s="4" t="s">
        <v>44</v>
      </c>
      <c r="C15" s="9" t="s">
        <v>5</v>
      </c>
      <c r="D15" s="4" t="s">
        <v>42</v>
      </c>
      <c r="E15" s="10" t="s">
        <v>7</v>
      </c>
      <c r="F15" s="10" t="s">
        <v>8</v>
      </c>
      <c r="G15" s="10"/>
      <c r="H15" s="9"/>
      <c r="I15" s="9"/>
      <c r="J15" s="9"/>
      <c r="K15" s="9"/>
      <c r="L15" s="9"/>
      <c r="M15" s="9"/>
    </row>
    <row r="16" spans="1:13" x14ac:dyDescent="0.25">
      <c r="A16" s="3" t="s">
        <v>217</v>
      </c>
      <c r="B16" s="4">
        <v>903069403</v>
      </c>
      <c r="C16" s="9">
        <v>185000</v>
      </c>
      <c r="D16" s="4">
        <v>12</v>
      </c>
      <c r="E16" s="10">
        <v>0.02</v>
      </c>
      <c r="F16" s="10"/>
      <c r="G16" s="10"/>
      <c r="H16" s="9">
        <f>ROUND($C16*$E16,0)</f>
        <v>3700</v>
      </c>
      <c r="I16" s="9">
        <f t="shared" ref="I16:L17" si="3">ROUND(H16*1.03,0)</f>
        <v>3811</v>
      </c>
      <c r="J16" s="9">
        <f t="shared" si="3"/>
        <v>3925</v>
      </c>
      <c r="K16" s="9">
        <f t="shared" si="3"/>
        <v>4043</v>
      </c>
      <c r="L16" s="9">
        <f t="shared" si="3"/>
        <v>4164</v>
      </c>
      <c r="M16" s="9">
        <f>SUM(H16:L16)</f>
        <v>19643</v>
      </c>
    </row>
    <row r="17" spans="1:13" x14ac:dyDescent="0.25">
      <c r="A17" s="3" t="s">
        <v>118</v>
      </c>
      <c r="B17" s="4">
        <v>904301711</v>
      </c>
      <c r="C17" s="9">
        <v>217110</v>
      </c>
      <c r="D17" s="4">
        <v>12</v>
      </c>
      <c r="E17" s="10">
        <v>0.02</v>
      </c>
      <c r="F17" s="10"/>
      <c r="G17" s="10"/>
      <c r="H17" s="9">
        <f>ROUND($C17*$E17,0)</f>
        <v>4342</v>
      </c>
      <c r="I17" s="9">
        <f t="shared" si="3"/>
        <v>4472</v>
      </c>
      <c r="J17" s="9">
        <f t="shared" si="3"/>
        <v>4606</v>
      </c>
      <c r="K17" s="9">
        <f t="shared" si="3"/>
        <v>4744</v>
      </c>
      <c r="L17" s="9">
        <f t="shared" si="3"/>
        <v>4886</v>
      </c>
      <c r="M17" s="9">
        <f>SUM(H17:L17)</f>
        <v>23050</v>
      </c>
    </row>
    <row r="18" spans="1:13" x14ac:dyDescent="0.25">
      <c r="A18" s="3"/>
      <c r="B18" s="4"/>
      <c r="C18" s="9"/>
      <c r="D18" s="4"/>
      <c r="E18" s="10"/>
      <c r="F18" s="10"/>
      <c r="G18" s="10"/>
      <c r="H18" s="9"/>
      <c r="I18" s="9"/>
      <c r="J18" s="9"/>
      <c r="K18" s="9"/>
      <c r="L18" s="9"/>
      <c r="M18" s="9"/>
    </row>
    <row r="19" spans="1:13" x14ac:dyDescent="0.25">
      <c r="A19" s="3" t="s">
        <v>55</v>
      </c>
      <c r="B19" s="4">
        <v>1</v>
      </c>
      <c r="C19" s="9">
        <v>16550</v>
      </c>
      <c r="D19" s="4">
        <v>9</v>
      </c>
      <c r="E19" s="10">
        <v>1</v>
      </c>
      <c r="F19" s="10"/>
      <c r="G19" s="10"/>
      <c r="H19" s="9">
        <f>ROUND($B$19*$C19*$E19,0)</f>
        <v>16550</v>
      </c>
      <c r="I19" s="9">
        <v>16550</v>
      </c>
      <c r="J19" s="9">
        <v>16550</v>
      </c>
      <c r="K19" s="9">
        <v>16550</v>
      </c>
      <c r="L19" s="9">
        <v>16550</v>
      </c>
      <c r="M19" s="9">
        <f t="shared" si="1"/>
        <v>82750</v>
      </c>
    </row>
    <row r="20" spans="1:13" x14ac:dyDescent="0.25">
      <c r="A20" s="3"/>
      <c r="B20" s="4"/>
      <c r="C20" s="9">
        <v>5500</v>
      </c>
      <c r="D20" s="4">
        <v>3</v>
      </c>
      <c r="E20" s="10"/>
      <c r="F20" s="10">
        <v>1</v>
      </c>
      <c r="G20" s="10"/>
      <c r="H20" s="9">
        <f>ROUND($B$19*$C20*$F20,0)</f>
        <v>5500</v>
      </c>
      <c r="I20" s="9">
        <f t="shared" ref="I20:L20" si="4">ROUND($B$19*$C20*$F20,0)</f>
        <v>5500</v>
      </c>
      <c r="J20" s="9">
        <f t="shared" si="4"/>
        <v>5500</v>
      </c>
      <c r="K20" s="9">
        <f t="shared" si="4"/>
        <v>5500</v>
      </c>
      <c r="L20" s="9">
        <f t="shared" si="4"/>
        <v>5500</v>
      </c>
      <c r="M20" s="9">
        <f t="shared" si="1"/>
        <v>27500</v>
      </c>
    </row>
    <row r="21" spans="1:13" x14ac:dyDescent="0.25">
      <c r="A21" s="3"/>
      <c r="B21" s="4"/>
      <c r="C21" s="9"/>
      <c r="D21" s="4"/>
      <c r="E21" s="10"/>
      <c r="F21" s="10"/>
      <c r="G21" s="10"/>
      <c r="H21" s="9"/>
      <c r="I21" s="9"/>
      <c r="J21" s="9"/>
      <c r="K21" s="9"/>
      <c r="L21" s="9"/>
      <c r="M21" s="9"/>
    </row>
    <row r="22" spans="1:13" x14ac:dyDescent="0.25">
      <c r="A22" s="3" t="s">
        <v>56</v>
      </c>
      <c r="B22" s="4">
        <v>0</v>
      </c>
      <c r="C22" s="9">
        <v>0</v>
      </c>
      <c r="D22" s="4">
        <v>9</v>
      </c>
      <c r="E22" s="10">
        <v>0</v>
      </c>
      <c r="F22" s="10"/>
      <c r="G22" s="10"/>
      <c r="H22" s="9">
        <f>ROUND($B$22*$C22*$E22,0)</f>
        <v>0</v>
      </c>
      <c r="I22" s="9">
        <f t="shared" ref="I22:L22" si="5">ROUND($B$22*$C22*$E22,0)</f>
        <v>0</v>
      </c>
      <c r="J22" s="9">
        <f t="shared" si="5"/>
        <v>0</v>
      </c>
      <c r="K22" s="9">
        <f t="shared" si="5"/>
        <v>0</v>
      </c>
      <c r="L22" s="9">
        <f t="shared" si="5"/>
        <v>0</v>
      </c>
      <c r="M22" s="9">
        <f t="shared" si="1"/>
        <v>0</v>
      </c>
    </row>
    <row r="23" spans="1:13" x14ac:dyDescent="0.25">
      <c r="A23" s="3"/>
      <c r="B23" s="4"/>
      <c r="C23" s="9">
        <v>0</v>
      </c>
      <c r="D23" s="4">
        <v>3</v>
      </c>
      <c r="E23" s="10"/>
      <c r="F23" s="10">
        <v>0</v>
      </c>
      <c r="G23" s="10"/>
      <c r="H23" s="9">
        <f>ROUND($B$22*$C23*$F23,0)</f>
        <v>0</v>
      </c>
      <c r="I23" s="9">
        <f t="shared" ref="I23:L23" si="6">ROUND($B$22*$C23*$F23,0)</f>
        <v>0</v>
      </c>
      <c r="J23" s="9">
        <f t="shared" si="6"/>
        <v>0</v>
      </c>
      <c r="K23" s="9">
        <f t="shared" si="6"/>
        <v>0</v>
      </c>
      <c r="L23" s="9">
        <f t="shared" si="6"/>
        <v>0</v>
      </c>
      <c r="M23" s="9">
        <f t="shared" si="1"/>
        <v>0</v>
      </c>
    </row>
    <row r="24" spans="1:13" x14ac:dyDescent="0.25">
      <c r="A24" s="3"/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x14ac:dyDescent="0.25">
      <c r="A25" s="18" t="s">
        <v>43</v>
      </c>
      <c r="B25" s="18"/>
      <c r="C25" s="18"/>
      <c r="D25" s="18"/>
      <c r="E25" s="18"/>
      <c r="F25" s="18"/>
      <c r="G25" s="18"/>
      <c r="H25" s="19">
        <f>SUM(H16:H23)</f>
        <v>30092</v>
      </c>
      <c r="I25" s="19">
        <f>SUM(I16:I23)</f>
        <v>30333</v>
      </c>
      <c r="J25" s="19">
        <f>SUM(J16:J23)</f>
        <v>30581</v>
      </c>
      <c r="K25" s="19">
        <f>SUM(K16:K23)</f>
        <v>30837</v>
      </c>
      <c r="L25" s="19">
        <f>SUM(L16:L23)</f>
        <v>31100</v>
      </c>
      <c r="M25" s="19">
        <f>SUM(H25:L25)</f>
        <v>152943</v>
      </c>
    </row>
    <row r="26" spans="1:13" x14ac:dyDescent="0.25">
      <c r="A26" s="3"/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</row>
    <row r="27" spans="1:13" x14ac:dyDescent="0.25">
      <c r="A27" s="2" t="s">
        <v>26</v>
      </c>
      <c r="B27" s="5"/>
      <c r="C27" s="5"/>
      <c r="D27" s="5"/>
      <c r="E27" s="5"/>
      <c r="F27" s="5"/>
      <c r="G27" s="5"/>
      <c r="H27" s="6" t="s">
        <v>0</v>
      </c>
      <c r="I27" s="6" t="s">
        <v>1</v>
      </c>
      <c r="J27" s="6" t="s">
        <v>2</v>
      </c>
      <c r="K27" s="6" t="s">
        <v>36</v>
      </c>
      <c r="L27" s="6" t="s">
        <v>37</v>
      </c>
      <c r="M27" s="6" t="s">
        <v>3</v>
      </c>
    </row>
    <row r="28" spans="1:13" x14ac:dyDescent="0.25">
      <c r="A28" s="3"/>
      <c r="B28" s="3"/>
      <c r="C28" s="3"/>
      <c r="D28" s="4"/>
      <c r="E28" s="4" t="s">
        <v>9</v>
      </c>
      <c r="F28" s="4"/>
      <c r="G28" s="4"/>
      <c r="H28" s="4"/>
      <c r="I28" s="4"/>
      <c r="J28" s="4"/>
      <c r="K28" s="4"/>
      <c r="L28" s="4"/>
      <c r="M28" s="4"/>
    </row>
    <row r="29" spans="1:13" x14ac:dyDescent="0.25">
      <c r="A29" s="3" t="s">
        <v>57</v>
      </c>
      <c r="B29" s="3"/>
      <c r="C29" s="3"/>
      <c r="D29" s="3"/>
      <c r="E29" s="10">
        <v>0.41020000000000001</v>
      </c>
      <c r="F29" s="10"/>
      <c r="G29" s="10"/>
      <c r="H29" s="9">
        <f>ROUND($E29*SUM(H16,H17),0)</f>
        <v>3299</v>
      </c>
      <c r="I29" s="9">
        <f>ROUND($E29*SUM(I16,I17),0)</f>
        <v>3398</v>
      </c>
      <c r="J29" s="9">
        <f>ROUND($E29*SUM(J16,J17),0)</f>
        <v>3499</v>
      </c>
      <c r="K29" s="9">
        <f>ROUND($E29*SUM(K16,K17),0)</f>
        <v>3604</v>
      </c>
      <c r="L29" s="9">
        <f>ROUND($E29*SUM(L16,L17),0)</f>
        <v>3712</v>
      </c>
      <c r="M29" s="9">
        <f>SUM(H29:L29)</f>
        <v>17512</v>
      </c>
    </row>
    <row r="30" spans="1:13" x14ac:dyDescent="0.25">
      <c r="A30" s="3"/>
      <c r="B30" s="3"/>
      <c r="C30" s="3"/>
      <c r="D30" s="9"/>
      <c r="E30" s="10"/>
      <c r="F30" s="10"/>
      <c r="G30" s="10"/>
      <c r="H30" s="9"/>
      <c r="I30" s="9"/>
      <c r="J30" s="9"/>
      <c r="K30" s="9"/>
      <c r="L30" s="9"/>
      <c r="M30" s="9"/>
    </row>
    <row r="31" spans="1:13" x14ac:dyDescent="0.25">
      <c r="A31" s="3" t="s">
        <v>58</v>
      </c>
      <c r="B31" s="3"/>
      <c r="C31" s="3"/>
      <c r="D31" s="9"/>
      <c r="E31" s="10">
        <v>0.25669999999999998</v>
      </c>
      <c r="F31" s="10"/>
      <c r="G31" s="10"/>
      <c r="H31" s="9">
        <f>ROUND($E31*SUM(H7,H10),0)</f>
        <v>0</v>
      </c>
      <c r="I31" s="9">
        <f>ROUND($E31*SUM(I7,I10),0)</f>
        <v>0</v>
      </c>
      <c r="J31" s="9">
        <f>ROUND($E31*SUM(J7,J10),0)</f>
        <v>0</v>
      </c>
      <c r="K31" s="9">
        <f>ROUND($E31*SUM(K7,K10),0)</f>
        <v>0</v>
      </c>
      <c r="L31" s="9">
        <f>ROUND($E31*SUM(L7,L10),0)</f>
        <v>0</v>
      </c>
      <c r="M31" s="9">
        <f t="shared" ref="M31:M35" si="7">SUM(H31:L31)</f>
        <v>0</v>
      </c>
    </row>
    <row r="32" spans="1:13" x14ac:dyDescent="0.25">
      <c r="A32" s="3"/>
      <c r="B32" s="3"/>
      <c r="C32" s="3"/>
      <c r="D32" s="9"/>
      <c r="E32" s="10"/>
      <c r="F32" s="10"/>
      <c r="G32" s="10"/>
      <c r="H32" s="9"/>
      <c r="I32" s="9"/>
      <c r="J32" s="9"/>
      <c r="K32" s="9"/>
      <c r="L32" s="9"/>
      <c r="M32" s="9"/>
    </row>
    <row r="33" spans="1:13" x14ac:dyDescent="0.25">
      <c r="A33" s="3" t="s">
        <v>59</v>
      </c>
      <c r="B33" s="3"/>
      <c r="C33" s="3"/>
      <c r="D33" s="9"/>
      <c r="E33" s="10">
        <v>6.1999999999999998E-3</v>
      </c>
      <c r="F33" s="10"/>
      <c r="G33" s="10"/>
      <c r="H33" s="9">
        <f>ROUND($E33*SUM(H19,H22),0)</f>
        <v>103</v>
      </c>
      <c r="I33" s="9">
        <f>ROUND($E33*SUM(I19,I22),0)</f>
        <v>103</v>
      </c>
      <c r="J33" s="9">
        <f>ROUND($E33*SUM(J19,J22),0)</f>
        <v>103</v>
      </c>
      <c r="K33" s="9">
        <f>ROUND($E33*SUM(K19,K22),0)</f>
        <v>103</v>
      </c>
      <c r="L33" s="9">
        <f>ROUND($E33*SUM(L19,L22),0)</f>
        <v>103</v>
      </c>
      <c r="M33" s="9">
        <f t="shared" si="7"/>
        <v>515</v>
      </c>
    </row>
    <row r="34" spans="1:13" x14ac:dyDescent="0.25">
      <c r="A34" s="3"/>
      <c r="B34" s="3"/>
      <c r="C34" s="3"/>
      <c r="D34" s="9"/>
      <c r="E34" s="10"/>
      <c r="F34" s="10"/>
      <c r="G34" s="10"/>
      <c r="H34" s="9"/>
      <c r="I34" s="9"/>
      <c r="J34" s="9"/>
      <c r="K34" s="9"/>
      <c r="L34" s="9"/>
      <c r="M34" s="9"/>
    </row>
    <row r="35" spans="1:13" x14ac:dyDescent="0.25">
      <c r="A35" s="3" t="s">
        <v>60</v>
      </c>
      <c r="B35" s="3"/>
      <c r="C35" s="3"/>
      <c r="D35" s="9"/>
      <c r="E35" s="10">
        <v>8.3299999999999999E-2</v>
      </c>
      <c r="F35" s="10"/>
      <c r="G35" s="10"/>
      <c r="H35" s="9">
        <f>ROUND($E35*SUM(H20,H23),0)</f>
        <v>458</v>
      </c>
      <c r="I35" s="9">
        <f>ROUND($E35*SUM(I20,I23),0)</f>
        <v>458</v>
      </c>
      <c r="J35" s="9">
        <f>ROUND($E35*SUM(J20,J23),0)</f>
        <v>458</v>
      </c>
      <c r="K35" s="9">
        <f>ROUND($E35*SUM(K20,K23),0)</f>
        <v>458</v>
      </c>
      <c r="L35" s="9">
        <f>ROUND($E35*SUM(L20,L23),0)</f>
        <v>458</v>
      </c>
      <c r="M35" s="9">
        <f t="shared" si="7"/>
        <v>2290</v>
      </c>
    </row>
    <row r="36" spans="1:13" x14ac:dyDescent="0.25">
      <c r="A36" s="3"/>
      <c r="B36" s="3"/>
      <c r="C36" s="3"/>
      <c r="D36" s="3"/>
      <c r="E36" s="3"/>
      <c r="F36" s="3"/>
      <c r="G36" s="3"/>
      <c r="H36" s="4"/>
      <c r="I36" s="4"/>
      <c r="J36" s="4"/>
      <c r="K36" s="4"/>
      <c r="L36" s="4"/>
      <c r="M36" s="4"/>
    </row>
    <row r="37" spans="1:13" x14ac:dyDescent="0.25">
      <c r="A37" s="18" t="s">
        <v>10</v>
      </c>
      <c r="B37" s="18"/>
      <c r="C37" s="18"/>
      <c r="D37" s="18"/>
      <c r="E37" s="18"/>
      <c r="F37" s="18"/>
      <c r="G37" s="18"/>
      <c r="H37" s="19">
        <f>SUM(H29:H35)</f>
        <v>3860</v>
      </c>
      <c r="I37" s="19">
        <f>SUM(I29:I35)</f>
        <v>3959</v>
      </c>
      <c r="J37" s="19">
        <f>SUM(J29:J35)</f>
        <v>4060</v>
      </c>
      <c r="K37" s="19">
        <f>SUM(K29:K35)</f>
        <v>4165</v>
      </c>
      <c r="L37" s="19">
        <f>SUM(L29:L35)</f>
        <v>4273</v>
      </c>
      <c r="M37" s="19">
        <f>SUM(H37:L37)</f>
        <v>20317</v>
      </c>
    </row>
    <row r="38" spans="1:13" x14ac:dyDescent="0.25">
      <c r="A38" s="3"/>
      <c r="B38" s="3"/>
      <c r="C38" s="3"/>
      <c r="D38" s="3"/>
      <c r="E38" s="3"/>
      <c r="F38" s="3"/>
      <c r="G38" s="3"/>
      <c r="H38" s="4"/>
      <c r="I38" s="4"/>
      <c r="J38" s="4"/>
      <c r="K38" s="4"/>
      <c r="L38" s="4"/>
      <c r="M38" s="4"/>
    </row>
    <row r="39" spans="1:13" x14ac:dyDescent="0.25">
      <c r="A39" s="2" t="s">
        <v>28</v>
      </c>
      <c r="B39" s="5"/>
      <c r="C39" s="5"/>
      <c r="D39" s="5"/>
      <c r="E39" s="5"/>
      <c r="F39" s="5"/>
      <c r="G39" s="5"/>
      <c r="H39" s="6" t="s">
        <v>0</v>
      </c>
      <c r="I39" s="6" t="s">
        <v>1</v>
      </c>
      <c r="J39" s="6" t="s">
        <v>2</v>
      </c>
      <c r="K39" s="6" t="s">
        <v>36</v>
      </c>
      <c r="L39" s="6" t="s">
        <v>37</v>
      </c>
      <c r="M39" s="6" t="s">
        <v>3</v>
      </c>
    </row>
    <row r="40" spans="1:13" s="3" customFormat="1" x14ac:dyDescent="0.25">
      <c r="A40" t="s">
        <v>173</v>
      </c>
      <c r="H40" s="9">
        <v>660000</v>
      </c>
      <c r="I40" s="9">
        <v>0</v>
      </c>
      <c r="J40" s="9">
        <v>0</v>
      </c>
      <c r="K40" s="9">
        <v>0</v>
      </c>
      <c r="L40" s="9">
        <v>0</v>
      </c>
      <c r="M40" s="9">
        <f t="shared" ref="M40" si="8">SUM(H40:L40)</f>
        <v>660000</v>
      </c>
    </row>
    <row r="41" spans="1:13" s="3" customFormat="1" x14ac:dyDescent="0.25">
      <c r="A41" t="s">
        <v>174</v>
      </c>
      <c r="H41" s="9">
        <v>200000</v>
      </c>
      <c r="I41" s="9">
        <v>0</v>
      </c>
      <c r="J41" s="9">
        <v>0</v>
      </c>
      <c r="K41" s="9">
        <v>0</v>
      </c>
      <c r="L41" s="9">
        <v>0</v>
      </c>
      <c r="M41" s="9">
        <v>200000</v>
      </c>
    </row>
    <row r="42" spans="1:13" s="3" customFormat="1" x14ac:dyDescent="0.25">
      <c r="A42" t="s">
        <v>175</v>
      </c>
      <c r="H42" s="9">
        <v>200000</v>
      </c>
      <c r="I42" s="9">
        <v>0</v>
      </c>
      <c r="J42" s="9">
        <v>0</v>
      </c>
      <c r="K42" s="9">
        <v>0</v>
      </c>
      <c r="L42" s="9">
        <v>0</v>
      </c>
      <c r="M42" s="9">
        <v>200000</v>
      </c>
    </row>
    <row r="43" spans="1:13" s="3" customFormat="1" x14ac:dyDescent="0.25">
      <c r="A43" s="3" t="s">
        <v>155</v>
      </c>
      <c r="B43" s="9"/>
      <c r="C43" s="9"/>
      <c r="D43" s="9"/>
      <c r="E43" s="9"/>
      <c r="F43" s="4"/>
      <c r="G43" s="4"/>
      <c r="H43" s="9">
        <v>0</v>
      </c>
      <c r="I43" s="9">
        <v>32000</v>
      </c>
      <c r="J43" s="9">
        <v>0</v>
      </c>
      <c r="K43" s="9">
        <v>0</v>
      </c>
      <c r="L43" s="9">
        <v>0</v>
      </c>
      <c r="M43" s="9">
        <f>SUM(H43:L43)</f>
        <v>32000</v>
      </c>
    </row>
    <row r="44" spans="1:13" x14ac:dyDescent="0.25">
      <c r="A44" s="3"/>
      <c r="B44" s="3"/>
      <c r="C44" s="3"/>
      <c r="D44" s="3"/>
      <c r="E44" s="3"/>
      <c r="F44" s="3"/>
      <c r="G44" s="3"/>
      <c r="H44" s="4"/>
      <c r="I44" s="4"/>
      <c r="J44" s="4"/>
      <c r="K44" s="4"/>
      <c r="L44" s="4"/>
      <c r="M44" s="4"/>
    </row>
    <row r="45" spans="1:13" x14ac:dyDescent="0.25">
      <c r="A45" s="18" t="s">
        <v>19</v>
      </c>
      <c r="B45" s="18"/>
      <c r="C45" s="18"/>
      <c r="D45" s="18"/>
      <c r="E45" s="18"/>
      <c r="F45" s="18"/>
      <c r="G45" s="18"/>
      <c r="H45" s="19">
        <f>SUM(H40:H44)</f>
        <v>1060000</v>
      </c>
      <c r="I45" s="19">
        <f>SUM(I40:I44)</f>
        <v>32000</v>
      </c>
      <c r="J45" s="19">
        <f>SUM(J44:J44)</f>
        <v>0</v>
      </c>
      <c r="K45" s="19">
        <f>SUM(K44:K44)</f>
        <v>0</v>
      </c>
      <c r="L45" s="19">
        <f>SUM(L44:L44)</f>
        <v>0</v>
      </c>
      <c r="M45" s="19">
        <f>SUM(H45:L45)</f>
        <v>1092000</v>
      </c>
    </row>
    <row r="46" spans="1:13" x14ac:dyDescent="0.25">
      <c r="A46" s="3"/>
      <c r="B46" s="3"/>
      <c r="C46" s="3"/>
      <c r="D46" s="3"/>
      <c r="E46" s="3"/>
      <c r="F46" s="3"/>
      <c r="G46" s="3"/>
      <c r="H46" s="4"/>
      <c r="I46" s="4"/>
      <c r="J46" s="4"/>
      <c r="K46" s="4"/>
      <c r="L46" s="4"/>
      <c r="M46" s="4"/>
    </row>
    <row r="47" spans="1:13" x14ac:dyDescent="0.25">
      <c r="A47" s="2" t="s">
        <v>27</v>
      </c>
      <c r="B47" s="5"/>
      <c r="C47" s="5"/>
      <c r="D47" s="5"/>
      <c r="E47" s="5"/>
      <c r="F47" s="5"/>
      <c r="G47" s="5"/>
      <c r="H47" s="6" t="s">
        <v>0</v>
      </c>
      <c r="I47" s="6" t="s">
        <v>1</v>
      </c>
      <c r="J47" s="6" t="s">
        <v>2</v>
      </c>
      <c r="K47" s="6" t="s">
        <v>36</v>
      </c>
      <c r="L47" s="6" t="s">
        <v>37</v>
      </c>
      <c r="M47" s="6" t="s">
        <v>3</v>
      </c>
    </row>
    <row r="48" spans="1:13" x14ac:dyDescent="0.25">
      <c r="A48" s="3" t="s">
        <v>45</v>
      </c>
      <c r="B48" s="4" t="s">
        <v>11</v>
      </c>
      <c r="C48" s="4" t="s">
        <v>12</v>
      </c>
      <c r="D48" s="4" t="s">
        <v>13</v>
      </c>
      <c r="E48" s="4" t="s">
        <v>14</v>
      </c>
      <c r="F48" s="11"/>
      <c r="G48" s="11"/>
      <c r="H48" s="9"/>
      <c r="I48" s="9"/>
      <c r="J48" s="9"/>
      <c r="K48" s="9"/>
      <c r="L48" s="9"/>
      <c r="M48" s="9"/>
    </row>
    <row r="49" spans="1:13" x14ac:dyDescent="0.25">
      <c r="A49" s="11" t="s">
        <v>15</v>
      </c>
      <c r="B49" s="9">
        <v>500</v>
      </c>
      <c r="C49" s="4"/>
      <c r="D49" s="4"/>
      <c r="E49" s="4"/>
      <c r="F49" s="11"/>
      <c r="G49" s="11"/>
      <c r="H49" s="9">
        <f>ROUND($B49*$C49*$D49*$E49,0)</f>
        <v>0</v>
      </c>
      <c r="I49" s="9">
        <f t="shared" ref="I49:L52" si="9">ROUND($B49*$C49*$D49*$E49,0)</f>
        <v>0</v>
      </c>
      <c r="J49" s="9">
        <f t="shared" si="9"/>
        <v>0</v>
      </c>
      <c r="K49" s="9">
        <f t="shared" si="9"/>
        <v>0</v>
      </c>
      <c r="L49" s="9">
        <f t="shared" si="9"/>
        <v>0</v>
      </c>
      <c r="M49" s="9">
        <f>SUM(H49:L49)</f>
        <v>0</v>
      </c>
    </row>
    <row r="50" spans="1:13" x14ac:dyDescent="0.25">
      <c r="A50" s="11" t="s">
        <v>16</v>
      </c>
      <c r="B50" s="9">
        <v>200</v>
      </c>
      <c r="C50" s="4"/>
      <c r="D50" s="4"/>
      <c r="E50" s="4"/>
      <c r="F50" s="11"/>
      <c r="G50" s="11"/>
      <c r="H50" s="9">
        <f t="shared" ref="H50:H52" si="10">ROUND($B50*$C50*$D50*$E50,0)</f>
        <v>0</v>
      </c>
      <c r="I50" s="9">
        <f t="shared" si="9"/>
        <v>0</v>
      </c>
      <c r="J50" s="9">
        <f t="shared" si="9"/>
        <v>0</v>
      </c>
      <c r="K50" s="9">
        <f t="shared" si="9"/>
        <v>0</v>
      </c>
      <c r="L50" s="9">
        <f t="shared" si="9"/>
        <v>0</v>
      </c>
      <c r="M50" s="9">
        <f t="shared" ref="M50:M52" si="11">SUM(H50:L50)</f>
        <v>0</v>
      </c>
    </row>
    <row r="51" spans="1:13" x14ac:dyDescent="0.25">
      <c r="A51" s="11" t="s">
        <v>17</v>
      </c>
      <c r="B51" s="9">
        <v>56</v>
      </c>
      <c r="C51" s="4"/>
      <c r="D51" s="4"/>
      <c r="E51" s="4"/>
      <c r="F51" s="11"/>
      <c r="G51" s="11"/>
      <c r="H51" s="9">
        <f t="shared" si="10"/>
        <v>0</v>
      </c>
      <c r="I51" s="9">
        <f t="shared" si="9"/>
        <v>0</v>
      </c>
      <c r="J51" s="9">
        <f t="shared" si="9"/>
        <v>0</v>
      </c>
      <c r="K51" s="9">
        <f t="shared" si="9"/>
        <v>0</v>
      </c>
      <c r="L51" s="9">
        <f t="shared" si="9"/>
        <v>0</v>
      </c>
      <c r="M51" s="9">
        <f t="shared" si="11"/>
        <v>0</v>
      </c>
    </row>
    <row r="52" spans="1:13" x14ac:dyDescent="0.25">
      <c r="A52" s="11" t="s">
        <v>62</v>
      </c>
      <c r="B52" s="21">
        <v>0.625</v>
      </c>
      <c r="C52" s="4"/>
      <c r="D52" s="4"/>
      <c r="E52" s="4"/>
      <c r="F52" s="11"/>
      <c r="G52" s="11"/>
      <c r="H52" s="9">
        <f t="shared" si="10"/>
        <v>0</v>
      </c>
      <c r="I52" s="9">
        <f t="shared" si="9"/>
        <v>0</v>
      </c>
      <c r="J52" s="9">
        <f t="shared" si="9"/>
        <v>0</v>
      </c>
      <c r="K52" s="9">
        <f t="shared" si="9"/>
        <v>0</v>
      </c>
      <c r="L52" s="9">
        <f t="shared" si="9"/>
        <v>0</v>
      </c>
      <c r="M52" s="9">
        <f t="shared" si="11"/>
        <v>0</v>
      </c>
    </row>
    <row r="53" spans="1:13" x14ac:dyDescent="0.25">
      <c r="A53" s="3"/>
      <c r="B53" s="3"/>
      <c r="C53" s="3"/>
      <c r="D53" s="3"/>
      <c r="E53" s="3"/>
      <c r="F53" s="11"/>
      <c r="G53" s="11"/>
      <c r="H53" s="4"/>
      <c r="I53" s="4"/>
      <c r="J53" s="4"/>
      <c r="K53" s="4"/>
      <c r="L53" s="4"/>
      <c r="M53" s="4"/>
    </row>
    <row r="54" spans="1:13" x14ac:dyDescent="0.25">
      <c r="A54" s="3" t="s">
        <v>45</v>
      </c>
      <c r="B54" s="4" t="s">
        <v>11</v>
      </c>
      <c r="C54" s="4" t="s">
        <v>12</v>
      </c>
      <c r="D54" s="4" t="s">
        <v>13</v>
      </c>
      <c r="E54" s="4" t="s">
        <v>14</v>
      </c>
      <c r="F54" s="11"/>
      <c r="G54" s="11"/>
      <c r="H54" s="9"/>
      <c r="I54" s="9"/>
      <c r="J54" s="9"/>
      <c r="K54" s="9"/>
      <c r="L54" s="9"/>
      <c r="M54" s="9"/>
    </row>
    <row r="55" spans="1:13" x14ac:dyDescent="0.25">
      <c r="A55" s="11" t="s">
        <v>15</v>
      </c>
      <c r="B55" s="9">
        <v>500</v>
      </c>
      <c r="C55" s="4"/>
      <c r="D55" s="4"/>
      <c r="E55" s="4"/>
      <c r="F55" s="11"/>
      <c r="G55" s="11"/>
      <c r="H55" s="9">
        <f>ROUND($B55*$C55*$D55*$E55,0)</f>
        <v>0</v>
      </c>
      <c r="I55" s="9">
        <f t="shared" ref="I55:L58" si="12">ROUND($B55*$C55*$D55*$E55,0)</f>
        <v>0</v>
      </c>
      <c r="J55" s="9">
        <f t="shared" si="12"/>
        <v>0</v>
      </c>
      <c r="K55" s="9">
        <f t="shared" si="12"/>
        <v>0</v>
      </c>
      <c r="L55" s="9">
        <f t="shared" si="12"/>
        <v>0</v>
      </c>
      <c r="M55" s="9">
        <f>SUM(H55:L55)</f>
        <v>0</v>
      </c>
    </row>
    <row r="56" spans="1:13" x14ac:dyDescent="0.25">
      <c r="A56" s="11" t="s">
        <v>16</v>
      </c>
      <c r="B56" s="9">
        <v>200</v>
      </c>
      <c r="C56" s="4"/>
      <c r="D56" s="4"/>
      <c r="E56" s="4"/>
      <c r="F56" s="11"/>
      <c r="G56" s="11"/>
      <c r="H56" s="9">
        <f t="shared" ref="H56:H58" si="13">ROUND($B56*$C56*$D56*$E56,0)</f>
        <v>0</v>
      </c>
      <c r="I56" s="9">
        <f t="shared" si="12"/>
        <v>0</v>
      </c>
      <c r="J56" s="9">
        <f t="shared" si="12"/>
        <v>0</v>
      </c>
      <c r="K56" s="9">
        <f t="shared" si="12"/>
        <v>0</v>
      </c>
      <c r="L56" s="9">
        <f t="shared" si="12"/>
        <v>0</v>
      </c>
      <c r="M56" s="9">
        <f t="shared" ref="M56:M58" si="14">SUM(H56:L56)</f>
        <v>0</v>
      </c>
    </row>
    <row r="57" spans="1:13" x14ac:dyDescent="0.25">
      <c r="A57" s="11" t="s">
        <v>17</v>
      </c>
      <c r="B57" s="9">
        <v>56</v>
      </c>
      <c r="C57" s="4"/>
      <c r="D57" s="4"/>
      <c r="E57" s="4"/>
      <c r="F57" s="11"/>
      <c r="G57" s="11"/>
      <c r="H57" s="9">
        <f t="shared" si="13"/>
        <v>0</v>
      </c>
      <c r="I57" s="9">
        <f t="shared" si="12"/>
        <v>0</v>
      </c>
      <c r="J57" s="9">
        <f t="shared" si="12"/>
        <v>0</v>
      </c>
      <c r="K57" s="9">
        <f t="shared" si="12"/>
        <v>0</v>
      </c>
      <c r="L57" s="9">
        <f t="shared" si="12"/>
        <v>0</v>
      </c>
      <c r="M57" s="9">
        <f t="shared" si="14"/>
        <v>0</v>
      </c>
    </row>
    <row r="58" spans="1:13" x14ac:dyDescent="0.25">
      <c r="A58" s="11" t="s">
        <v>62</v>
      </c>
      <c r="B58" s="21">
        <v>0.625</v>
      </c>
      <c r="C58" s="4"/>
      <c r="D58" s="4"/>
      <c r="E58" s="4"/>
      <c r="F58" s="11"/>
      <c r="G58" s="11"/>
      <c r="H58" s="9">
        <f t="shared" si="13"/>
        <v>0</v>
      </c>
      <c r="I58" s="9">
        <f t="shared" si="12"/>
        <v>0</v>
      </c>
      <c r="J58" s="9">
        <f t="shared" si="12"/>
        <v>0</v>
      </c>
      <c r="K58" s="9">
        <f t="shared" si="12"/>
        <v>0</v>
      </c>
      <c r="L58" s="9">
        <f t="shared" si="12"/>
        <v>0</v>
      </c>
      <c r="M58" s="9">
        <f t="shared" si="14"/>
        <v>0</v>
      </c>
    </row>
    <row r="59" spans="1:13" x14ac:dyDescent="0.25">
      <c r="A59" s="3"/>
      <c r="B59" s="3"/>
      <c r="C59" s="3"/>
      <c r="D59" s="3"/>
      <c r="E59" s="3"/>
      <c r="F59" s="11"/>
      <c r="G59" s="11"/>
      <c r="H59" s="4"/>
      <c r="I59" s="4"/>
      <c r="J59" s="4"/>
      <c r="K59" s="4"/>
      <c r="L59" s="4"/>
      <c r="M59" s="4"/>
    </row>
    <row r="60" spans="1:13" x14ac:dyDescent="0.25">
      <c r="A60" s="18" t="s">
        <v>18</v>
      </c>
      <c r="B60" s="18"/>
      <c r="C60" s="18"/>
      <c r="D60" s="18"/>
      <c r="E60" s="18"/>
      <c r="F60" s="18"/>
      <c r="G60" s="18"/>
      <c r="H60" s="19">
        <f>SUM(H49:H58)</f>
        <v>0</v>
      </c>
      <c r="I60" s="19">
        <f>SUM(I49:I58)</f>
        <v>0</v>
      </c>
      <c r="J60" s="19">
        <f>SUM(J49:J58)</f>
        <v>0</v>
      </c>
      <c r="K60" s="19">
        <f>SUM(K49:K58)</f>
        <v>0</v>
      </c>
      <c r="L60" s="19">
        <f>SUM(L49:L58)</f>
        <v>0</v>
      </c>
      <c r="M60" s="19">
        <f>SUM(H60:L60)</f>
        <v>0</v>
      </c>
    </row>
    <row r="61" spans="1:13" x14ac:dyDescent="0.25">
      <c r="A61" s="3"/>
      <c r="B61" s="3"/>
      <c r="C61" s="3"/>
      <c r="D61" s="3"/>
      <c r="E61" s="3"/>
      <c r="F61" s="3"/>
      <c r="G61" s="3"/>
      <c r="H61" s="4"/>
      <c r="I61" s="4"/>
      <c r="J61" s="4"/>
      <c r="K61" s="4"/>
      <c r="L61" s="4"/>
      <c r="M61" s="4"/>
    </row>
    <row r="62" spans="1:13" x14ac:dyDescent="0.25">
      <c r="A62" s="2" t="s">
        <v>29</v>
      </c>
      <c r="B62" s="5"/>
      <c r="C62" s="5"/>
      <c r="D62" s="5"/>
      <c r="E62" s="5"/>
      <c r="F62" s="5"/>
      <c r="G62" s="5"/>
      <c r="H62" s="6" t="s">
        <v>0</v>
      </c>
      <c r="I62" s="6" t="s">
        <v>1</v>
      </c>
      <c r="J62" s="6" t="s">
        <v>2</v>
      </c>
      <c r="K62" s="6" t="s">
        <v>36</v>
      </c>
      <c r="L62" s="6" t="s">
        <v>37</v>
      </c>
      <c r="M62" s="6" t="s">
        <v>3</v>
      </c>
    </row>
    <row r="63" spans="1:13" x14ac:dyDescent="0.25">
      <c r="A63" s="3" t="s">
        <v>46</v>
      </c>
      <c r="B63" s="3"/>
      <c r="C63" s="3"/>
      <c r="D63" s="3"/>
      <c r="E63" s="3"/>
      <c r="F63" s="3"/>
      <c r="G63" s="3"/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f>SUM(H63:L63)</f>
        <v>0</v>
      </c>
    </row>
    <row r="64" spans="1:13" x14ac:dyDescent="0.25">
      <c r="A64" s="3"/>
      <c r="B64" s="3"/>
      <c r="C64" s="3"/>
      <c r="D64" s="3"/>
      <c r="E64" s="3"/>
      <c r="F64" s="3"/>
      <c r="G64" s="3"/>
      <c r="H64" s="4"/>
      <c r="I64" s="4"/>
      <c r="J64" s="4"/>
      <c r="K64" s="4"/>
      <c r="L64" s="4"/>
      <c r="M64" s="4"/>
    </row>
    <row r="65" spans="1:13" x14ac:dyDescent="0.25">
      <c r="A65" s="18" t="s">
        <v>30</v>
      </c>
      <c r="B65" s="18"/>
      <c r="C65" s="18"/>
      <c r="D65" s="18"/>
      <c r="E65" s="18"/>
      <c r="F65" s="18"/>
      <c r="G65" s="18"/>
      <c r="H65" s="19">
        <f>SUM(H63:H64)</f>
        <v>0</v>
      </c>
      <c r="I65" s="19">
        <f t="shared" ref="I65:L65" si="15">SUM(I63:I64)</f>
        <v>0</v>
      </c>
      <c r="J65" s="19">
        <f t="shared" si="15"/>
        <v>0</v>
      </c>
      <c r="K65" s="19">
        <f t="shared" si="15"/>
        <v>0</v>
      </c>
      <c r="L65" s="19">
        <f t="shared" si="15"/>
        <v>0</v>
      </c>
      <c r="M65" s="19">
        <f>SUM(H65:L65)</f>
        <v>0</v>
      </c>
    </row>
    <row r="66" spans="1:13" x14ac:dyDescent="0.25">
      <c r="A66" s="3"/>
      <c r="B66" s="3"/>
      <c r="C66" s="3"/>
      <c r="D66" s="3"/>
      <c r="E66" s="3"/>
      <c r="F66" s="3"/>
      <c r="G66" s="3"/>
      <c r="H66" s="4"/>
      <c r="I66" s="4"/>
      <c r="J66" s="4"/>
      <c r="K66" s="4"/>
      <c r="L66" s="4"/>
      <c r="M66" s="4"/>
    </row>
    <row r="67" spans="1:13" x14ac:dyDescent="0.25">
      <c r="A67" s="2" t="s">
        <v>32</v>
      </c>
      <c r="B67" s="5"/>
      <c r="C67" s="5"/>
      <c r="D67" s="5"/>
      <c r="E67" s="5"/>
      <c r="F67" s="5"/>
      <c r="G67" s="5"/>
      <c r="H67" s="6" t="s">
        <v>0</v>
      </c>
      <c r="I67" s="6" t="s">
        <v>1</v>
      </c>
      <c r="J67" s="6" t="s">
        <v>2</v>
      </c>
      <c r="K67" s="6" t="s">
        <v>36</v>
      </c>
      <c r="L67" s="6" t="s">
        <v>37</v>
      </c>
      <c r="M67" s="6" t="s">
        <v>3</v>
      </c>
    </row>
    <row r="68" spans="1:13" x14ac:dyDescent="0.25">
      <c r="A68" s="3" t="s">
        <v>88</v>
      </c>
      <c r="B68" s="9"/>
      <c r="C68" s="9"/>
      <c r="D68" s="9"/>
      <c r="E68" s="9"/>
      <c r="F68" s="3"/>
      <c r="G68" s="3"/>
      <c r="H68" s="9">
        <v>40000</v>
      </c>
      <c r="I68" s="9">
        <v>34000</v>
      </c>
      <c r="J68" s="9">
        <v>34000</v>
      </c>
      <c r="K68" s="9">
        <v>34000</v>
      </c>
      <c r="L68" s="9">
        <v>34000</v>
      </c>
      <c r="M68" s="9">
        <f>SUM(H68:L68)</f>
        <v>176000</v>
      </c>
    </row>
    <row r="69" spans="1:13" x14ac:dyDescent="0.25">
      <c r="A69" s="3" t="s">
        <v>154</v>
      </c>
      <c r="B69" s="9"/>
      <c r="C69" s="9"/>
      <c r="D69" s="9"/>
      <c r="E69" s="9"/>
      <c r="F69" s="3"/>
      <c r="G69" s="3"/>
      <c r="H69" s="9">
        <v>17500</v>
      </c>
      <c r="I69" s="9">
        <v>17500</v>
      </c>
      <c r="J69" s="9">
        <v>17500</v>
      </c>
      <c r="K69" s="9">
        <v>17500</v>
      </c>
      <c r="L69" s="9">
        <v>17500</v>
      </c>
      <c r="M69" s="9">
        <f>SUM(H69:L69)</f>
        <v>87500</v>
      </c>
    </row>
    <row r="70" spans="1:13" x14ac:dyDescent="0.25">
      <c r="A70" s="18" t="s">
        <v>33</v>
      </c>
      <c r="B70" s="18"/>
      <c r="C70" s="18"/>
      <c r="D70" s="18"/>
      <c r="E70" s="18"/>
      <c r="F70" s="18"/>
      <c r="G70" s="18"/>
      <c r="H70" s="19">
        <f>SUM(H68:H69)</f>
        <v>57500</v>
      </c>
      <c r="I70" s="19">
        <f>SUM(I68:I69)</f>
        <v>51500</v>
      </c>
      <c r="J70" s="19">
        <f>SUM(J68:J69)</f>
        <v>51500</v>
      </c>
      <c r="K70" s="19">
        <f>SUM(K68:K69)</f>
        <v>51500</v>
      </c>
      <c r="L70" s="19">
        <f>SUM(L68:L69)</f>
        <v>51500</v>
      </c>
      <c r="M70" s="19">
        <f>SUM(H70:L70)</f>
        <v>263500</v>
      </c>
    </row>
    <row r="71" spans="1:13" x14ac:dyDescent="0.25">
      <c r="A71" s="3"/>
      <c r="B71" s="3"/>
      <c r="C71" s="3"/>
      <c r="D71" s="3"/>
      <c r="E71" s="3"/>
      <c r="F71" s="3"/>
      <c r="G71" s="3"/>
      <c r="H71" s="4"/>
      <c r="I71" s="4"/>
      <c r="J71" s="4"/>
      <c r="K71" s="4"/>
      <c r="L71" s="4"/>
      <c r="M71" s="4"/>
    </row>
    <row r="72" spans="1:13" x14ac:dyDescent="0.25">
      <c r="A72" s="2" t="s">
        <v>50</v>
      </c>
      <c r="B72" s="5"/>
      <c r="C72" s="5"/>
      <c r="D72" s="5"/>
      <c r="E72" s="5"/>
      <c r="F72" s="5"/>
      <c r="G72" s="5"/>
      <c r="H72" s="6" t="s">
        <v>0</v>
      </c>
      <c r="I72" s="6" t="s">
        <v>1</v>
      </c>
      <c r="J72" s="6" t="s">
        <v>2</v>
      </c>
      <c r="K72" s="6" t="s">
        <v>36</v>
      </c>
      <c r="L72" s="6" t="s">
        <v>37</v>
      </c>
      <c r="M72" s="6" t="s">
        <v>3</v>
      </c>
    </row>
    <row r="73" spans="1:13" x14ac:dyDescent="0.25">
      <c r="A73" s="3" t="s">
        <v>51</v>
      </c>
      <c r="B73" s="9"/>
      <c r="C73" s="9"/>
      <c r="D73" s="9"/>
      <c r="E73" s="9"/>
      <c r="F73" s="3"/>
      <c r="G73" s="3"/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f>SUM(H73:L73)</f>
        <v>0</v>
      </c>
    </row>
    <row r="74" spans="1:13" x14ac:dyDescent="0.25">
      <c r="A74" s="3" t="s">
        <v>52</v>
      </c>
      <c r="B74" s="9"/>
      <c r="C74" s="9"/>
      <c r="D74" s="9"/>
      <c r="E74" s="9"/>
      <c r="F74" s="3"/>
      <c r="G74" s="3"/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f>SUM(H74:L74)</f>
        <v>0</v>
      </c>
    </row>
    <row r="75" spans="1:13" x14ac:dyDescent="0.25">
      <c r="A75" s="3"/>
      <c r="B75" s="9"/>
      <c r="C75" s="9"/>
      <c r="D75" s="9"/>
      <c r="E75" s="9"/>
      <c r="F75" s="3"/>
      <c r="G75" s="3"/>
      <c r="H75" s="9"/>
      <c r="I75" s="9"/>
      <c r="J75" s="9"/>
      <c r="K75" s="9"/>
      <c r="L75" s="9"/>
      <c r="M75" s="9"/>
    </row>
    <row r="76" spans="1:13" x14ac:dyDescent="0.25">
      <c r="A76" s="18" t="s">
        <v>53</v>
      </c>
      <c r="B76" s="18"/>
      <c r="C76" s="18"/>
      <c r="D76" s="18"/>
      <c r="E76" s="18"/>
      <c r="F76" s="18"/>
      <c r="G76" s="18"/>
      <c r="H76" s="19">
        <f>SUM(H73:H75)</f>
        <v>0</v>
      </c>
      <c r="I76" s="19">
        <f t="shared" ref="I76:L76" si="16">SUM(I73:I75)</f>
        <v>0</v>
      </c>
      <c r="J76" s="19">
        <f t="shared" si="16"/>
        <v>0</v>
      </c>
      <c r="K76" s="19">
        <f t="shared" si="16"/>
        <v>0</v>
      </c>
      <c r="L76" s="19">
        <f t="shared" si="16"/>
        <v>0</v>
      </c>
      <c r="M76" s="19">
        <f>SUM(H76:L76)</f>
        <v>0</v>
      </c>
    </row>
    <row r="77" spans="1:13" x14ac:dyDescent="0.25">
      <c r="A77" s="3"/>
      <c r="B77" s="9"/>
      <c r="C77" s="9"/>
      <c r="D77" s="9"/>
      <c r="E77" s="9"/>
      <c r="F77" s="3"/>
      <c r="G77" s="3"/>
      <c r="H77" s="9"/>
      <c r="I77" s="9"/>
      <c r="J77" s="9"/>
      <c r="K77" s="9"/>
      <c r="L77" s="9"/>
      <c r="M77" s="9"/>
    </row>
    <row r="78" spans="1:13" ht="15.75" customHeight="1" x14ac:dyDescent="0.25">
      <c r="A78" s="2" t="s">
        <v>31</v>
      </c>
      <c r="B78" s="5"/>
      <c r="C78" s="5"/>
      <c r="D78" s="5"/>
      <c r="E78" s="5"/>
      <c r="F78" s="5"/>
      <c r="G78" s="5"/>
      <c r="H78" s="6" t="s">
        <v>0</v>
      </c>
      <c r="I78" s="6" t="s">
        <v>1</v>
      </c>
      <c r="J78" s="6" t="s">
        <v>2</v>
      </c>
      <c r="K78" s="6" t="s">
        <v>36</v>
      </c>
      <c r="L78" s="6" t="s">
        <v>37</v>
      </c>
      <c r="M78" s="6" t="s">
        <v>3</v>
      </c>
    </row>
    <row r="79" spans="1:13" x14ac:dyDescent="0.25">
      <c r="A79" s="1"/>
      <c r="B79" s="4" t="s">
        <v>48</v>
      </c>
      <c r="C79" s="4" t="s">
        <v>61</v>
      </c>
      <c r="D79" s="4" t="s">
        <v>63</v>
      </c>
      <c r="E79" s="4" t="s">
        <v>64</v>
      </c>
      <c r="F79" s="4" t="s">
        <v>65</v>
      </c>
      <c r="G79" s="26"/>
      <c r="H79" s="4"/>
      <c r="I79" s="4"/>
      <c r="J79" s="4"/>
      <c r="K79" s="4"/>
      <c r="L79" s="4"/>
      <c r="M79" s="4"/>
    </row>
    <row r="80" spans="1:13" x14ac:dyDescent="0.25">
      <c r="A80" s="3" t="s">
        <v>25</v>
      </c>
      <c r="B80" s="9">
        <v>1128</v>
      </c>
      <c r="C80" s="9">
        <v>1184</v>
      </c>
      <c r="D80" s="9">
        <v>1243</v>
      </c>
      <c r="E80" s="9">
        <v>1305</v>
      </c>
      <c r="F80" s="9">
        <f>ROUND(E80*1.05,0)</f>
        <v>1370</v>
      </c>
      <c r="G80" s="3"/>
      <c r="H80" s="9">
        <f>ROUND((B80*9)+(C80*3),0)</f>
        <v>13704</v>
      </c>
      <c r="I80" s="9">
        <f t="shared" ref="I80:K81" si="17">ROUND((C80*9)+(D80*3),0)</f>
        <v>14385</v>
      </c>
      <c r="J80" s="9">
        <f t="shared" si="17"/>
        <v>15102</v>
      </c>
      <c r="K80" s="9">
        <f t="shared" si="17"/>
        <v>15855</v>
      </c>
      <c r="L80" s="9">
        <f>ROUND((F80*9)+(F80*1.05*3),0)</f>
        <v>16646</v>
      </c>
      <c r="M80" s="9">
        <f>SUM(H80:L80)</f>
        <v>75692</v>
      </c>
    </row>
    <row r="81" spans="1:13" x14ac:dyDescent="0.25">
      <c r="A81" s="3" t="s">
        <v>24</v>
      </c>
      <c r="B81" s="9">
        <v>150</v>
      </c>
      <c r="C81" s="9">
        <v>158</v>
      </c>
      <c r="D81" s="9">
        <v>166</v>
      </c>
      <c r="E81" s="9">
        <v>174</v>
      </c>
      <c r="F81" s="9">
        <f>ROUND(E81*1.05,0)</f>
        <v>183</v>
      </c>
      <c r="G81" s="4"/>
      <c r="H81" s="9">
        <f>ROUND((B81*9)+(C81*3),0)</f>
        <v>1824</v>
      </c>
      <c r="I81" s="9">
        <f t="shared" si="17"/>
        <v>1920</v>
      </c>
      <c r="J81" s="9">
        <f t="shared" si="17"/>
        <v>2016</v>
      </c>
      <c r="K81" s="9">
        <f t="shared" si="17"/>
        <v>2115</v>
      </c>
      <c r="L81" s="9">
        <f>ROUND((F81*9)+(F81*1.05*3),0)</f>
        <v>2223</v>
      </c>
      <c r="M81" s="9">
        <f>SUM(H81:L81)</f>
        <v>10098</v>
      </c>
    </row>
    <row r="82" spans="1:13" x14ac:dyDescent="0.25">
      <c r="A82" s="3"/>
      <c r="B82" s="9"/>
      <c r="C82" s="9"/>
      <c r="D82" s="9"/>
      <c r="E82" s="9"/>
      <c r="F82" s="4"/>
      <c r="G82" s="4"/>
      <c r="H82" s="9"/>
      <c r="I82" s="9"/>
      <c r="J82" s="9"/>
      <c r="K82" s="9"/>
      <c r="L82" s="9"/>
      <c r="M82" s="9"/>
    </row>
    <row r="83" spans="1:13" s="3" customFormat="1" x14ac:dyDescent="0.25">
      <c r="A83" s="3" t="s">
        <v>205</v>
      </c>
      <c r="B83" s="9"/>
      <c r="C83" s="9"/>
      <c r="D83" s="9"/>
      <c r="E83" s="9"/>
      <c r="F83" s="4"/>
      <c r="G83" s="4"/>
      <c r="H83" s="9">
        <v>100000</v>
      </c>
      <c r="I83" s="9">
        <v>0</v>
      </c>
      <c r="J83" s="9">
        <v>0</v>
      </c>
      <c r="K83" s="9">
        <v>0</v>
      </c>
      <c r="L83" s="9">
        <v>0</v>
      </c>
      <c r="M83" s="9">
        <f>SUM(H83:L83)</f>
        <v>100000</v>
      </c>
    </row>
    <row r="84" spans="1:13" s="3" customFormat="1" x14ac:dyDescent="0.25">
      <c r="A84" s="3" t="s">
        <v>211</v>
      </c>
      <c r="B84" s="9"/>
      <c r="C84" s="9"/>
      <c r="D84" s="9"/>
      <c r="E84" s="9"/>
      <c r="F84" s="4"/>
      <c r="G84" s="4"/>
      <c r="H84" s="9">
        <v>26000</v>
      </c>
      <c r="I84" s="9">
        <v>0</v>
      </c>
      <c r="J84" s="9">
        <v>0</v>
      </c>
      <c r="K84" s="9">
        <v>0</v>
      </c>
      <c r="L84" s="9">
        <v>0</v>
      </c>
      <c r="M84" s="9">
        <f>SUM(H84:L84)</f>
        <v>26000</v>
      </c>
    </row>
    <row r="85" spans="1:13" s="3" customFormat="1" x14ac:dyDescent="0.25">
      <c r="A85" s="3" t="s">
        <v>206</v>
      </c>
      <c r="B85" s="9"/>
      <c r="C85" s="9"/>
      <c r="D85" s="9"/>
      <c r="E85" s="9"/>
      <c r="F85" s="4"/>
      <c r="G85" s="4"/>
      <c r="H85" s="9">
        <v>7200</v>
      </c>
      <c r="I85" s="9">
        <v>7200</v>
      </c>
      <c r="J85" s="9">
        <v>7200</v>
      </c>
      <c r="K85" s="9">
        <v>7200</v>
      </c>
      <c r="L85" s="9">
        <v>7200</v>
      </c>
      <c r="M85" s="9">
        <f>SUM(H85:L85)</f>
        <v>36000</v>
      </c>
    </row>
    <row r="86" spans="1:13" s="3" customFormat="1" x14ac:dyDescent="0.25">
      <c r="A86" s="3" t="s">
        <v>163</v>
      </c>
      <c r="B86" s="9"/>
      <c r="C86" s="9"/>
      <c r="D86" s="9"/>
      <c r="E86" s="9"/>
      <c r="F86" s="4"/>
      <c r="G86" s="4"/>
      <c r="H86" s="9">
        <v>10000</v>
      </c>
      <c r="I86" s="9">
        <v>10000</v>
      </c>
      <c r="J86" s="9">
        <v>10000</v>
      </c>
      <c r="K86" s="9">
        <v>0</v>
      </c>
      <c r="L86" s="9">
        <v>0</v>
      </c>
      <c r="M86" s="9">
        <f>SUM(H86:L86)</f>
        <v>30000</v>
      </c>
    </row>
    <row r="87" spans="1:13" x14ac:dyDescent="0.25">
      <c r="A87" s="3"/>
      <c r="B87" s="9"/>
      <c r="C87" s="9"/>
      <c r="D87" s="9"/>
      <c r="E87" s="9"/>
      <c r="F87" s="4"/>
      <c r="G87" s="4"/>
      <c r="H87" s="9"/>
      <c r="I87" s="9"/>
      <c r="J87" s="9"/>
      <c r="K87" s="9"/>
      <c r="L87" s="9"/>
      <c r="M87" s="9"/>
    </row>
    <row r="88" spans="1:13" x14ac:dyDescent="0.25">
      <c r="A88" s="18" t="s">
        <v>20</v>
      </c>
      <c r="B88" s="18"/>
      <c r="C88" s="18"/>
      <c r="D88" s="18"/>
      <c r="E88" s="18"/>
      <c r="F88" s="18"/>
      <c r="G88" s="18"/>
      <c r="H88" s="19">
        <f>SUM(H80:H87)</f>
        <v>158728</v>
      </c>
      <c r="I88" s="19">
        <f>SUM(I80:I87)</f>
        <v>33505</v>
      </c>
      <c r="J88" s="19">
        <f>SUM(J80:J87)</f>
        <v>34318</v>
      </c>
      <c r="K88" s="19">
        <f>SUM(K80:K87)</f>
        <v>25170</v>
      </c>
      <c r="L88" s="19">
        <f>SUM(L80:L87)</f>
        <v>26069</v>
      </c>
      <c r="M88" s="19">
        <f>SUM(H88:L88)</f>
        <v>277790</v>
      </c>
    </row>
    <row r="89" spans="1:13" x14ac:dyDescent="0.25">
      <c r="A89" s="3"/>
      <c r="B89" s="3"/>
      <c r="C89" s="3"/>
      <c r="D89" s="3"/>
      <c r="E89" s="3"/>
      <c r="F89" s="3"/>
      <c r="G89" s="3"/>
      <c r="H89" s="4"/>
      <c r="I89" s="4"/>
      <c r="J89" s="4"/>
      <c r="K89" s="4"/>
      <c r="L89" s="4"/>
      <c r="M89" s="4"/>
    </row>
    <row r="90" spans="1:13" x14ac:dyDescent="0.25">
      <c r="A90" s="5" t="s">
        <v>21</v>
      </c>
      <c r="B90" s="5"/>
      <c r="C90" s="5"/>
      <c r="D90" s="5"/>
      <c r="E90" s="5"/>
      <c r="F90" s="5"/>
      <c r="G90" s="5"/>
      <c r="H90" s="12">
        <f>SUM(H12,H25,H37,H45,H60,H65,H70,H76,H88)</f>
        <v>1310180</v>
      </c>
      <c r="I90" s="12">
        <f>SUM(I12,I25,I37,I45,I60,I65,I70,I76,I88)</f>
        <v>151297</v>
      </c>
      <c r="J90" s="12">
        <f>SUM(J12,J25,J37,J45,J60,J65,J70,J76,J88)</f>
        <v>120459</v>
      </c>
      <c r="K90" s="12">
        <f>SUM(K12,K25,K37,K45,K60,K65,K70,K76,K88)</f>
        <v>111672</v>
      </c>
      <c r="L90" s="12">
        <f>SUM(L12,L25,L37,L45,L60,L65,L70,L76,L88)</f>
        <v>112942</v>
      </c>
      <c r="M90" s="12">
        <f>SUM(H90:L90)</f>
        <v>1806550</v>
      </c>
    </row>
  </sheetData>
  <mergeCells count="2">
    <mergeCell ref="A1:M1"/>
    <mergeCell ref="A2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MASTER</vt:lpstr>
      <vt:lpstr>Project Management</vt:lpstr>
      <vt:lpstr>1. GHG Grants Program</vt:lpstr>
      <vt:lpstr>2.1 Seagrass Restoration</vt:lpstr>
      <vt:lpstr>2.2 Biochar Production</vt:lpstr>
      <vt:lpstr>2.3 Forest Infrastructure</vt:lpstr>
      <vt:lpstr>2.4 Composite Recycling</vt:lpstr>
      <vt:lpstr>2.5 No Till &amp; Cover Crops</vt:lpstr>
      <vt:lpstr>2.6 Solar Growing Pods</vt:lpstr>
      <vt:lpstr>2.7 Carbon Sequestration Dash</vt:lpstr>
      <vt:lpstr>2.8 EV  &amp; Charging Demo</vt:lpstr>
      <vt:lpstr>2.9 Solar Demo</vt:lpstr>
      <vt:lpstr>2.10 Climate Smart AG Tools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Rayborn, Kim</dc:creator>
  <cp:lastModifiedBy>Check, Austin</cp:lastModifiedBy>
  <cp:lastPrinted>2024-03-26T18:59:24Z</cp:lastPrinted>
  <dcterms:created xsi:type="dcterms:W3CDTF">2017-12-07T18:51:59Z</dcterms:created>
  <dcterms:modified xsi:type="dcterms:W3CDTF">2024-04-01T19:26:48Z</dcterms:modified>
</cp:coreProperties>
</file>