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1422" documentId="8_{8C794FCC-600B-4574-80D7-A95DE8243E6C}" xr6:coauthVersionLast="47" xr6:coauthVersionMax="47" xr10:uidLastSave="{3E4F4EDF-BD26-452A-AA4C-DE904BED1DED}"/>
  <bookViews>
    <workbookView xWindow="-120" yWindow="-120" windowWidth="29040" windowHeight="15840" tabRatio="979" activeTab="1" xr2:uid="{AAC398A2-E95D-4231-A920-55B8B1C73F3F}"/>
  </bookViews>
  <sheets>
    <sheet name="Overview" sheetId="26" r:id="rId1"/>
    <sheet name="Consolidated Budget" sheetId="30" r:id="rId2"/>
    <sheet name="Measure 1 Budget" sheetId="16" r:id="rId3"/>
    <sheet name="Measure 2 Budget" sheetId="27" r:id="rId4"/>
    <sheet name="Measure 3 Budget" sheetId="28" r:id="rId5"/>
    <sheet name="Measure 4 Budget" sheetId="29" r:id="rId6"/>
    <sheet name="Measure 5 Budget" sheetId="31" r:id="rId7"/>
    <sheet name="Sample Budget 1" sheetId="32" r:id="rId8"/>
    <sheet name="Sample Budget 2" sheetId="33" r:id="rId9"/>
    <sheet name="Sample Budget 3" sheetId="34" r:id="rId10"/>
  </sheets>
  <definedNames>
    <definedName name="_xlnm._FilterDatabase" localSheetId="1" hidden="1">'Consolidated Budget'!#REF!</definedName>
    <definedName name="_xlnm._FilterDatabase" localSheetId="2" hidden="1">'Measure 1 Budget'!#REF!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 name="_xlnm._FilterDatabase" localSheetId="7" hidden="1">'Sample Budget 1'!#REF!</definedName>
    <definedName name="_xlnm._FilterDatabase" localSheetId="8" hidden="1">'Sample Budget 2'!#REF!</definedName>
    <definedName name="_xlnm._FilterDatabase" localSheetId="9" hidden="1">'Sample Budget 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16" l="1"/>
  <c r="J35" i="16"/>
  <c r="E37" i="16"/>
  <c r="F37" i="16"/>
  <c r="G37" i="16"/>
  <c r="F35" i="16"/>
  <c r="G35" i="16"/>
  <c r="J34" i="16"/>
  <c r="J33" i="16"/>
  <c r="J32" i="16"/>
  <c r="J29" i="16"/>
  <c r="K42" i="16"/>
  <c r="G29" i="16"/>
  <c r="K17" i="16"/>
  <c r="K12" i="16"/>
  <c r="J8" i="16"/>
  <c r="D48" i="16"/>
  <c r="F43" i="16"/>
  <c r="E43" i="16"/>
  <c r="D43" i="16"/>
  <c r="J11" i="16"/>
  <c r="E12" i="16"/>
  <c r="F12" i="16"/>
  <c r="G12" i="16"/>
  <c r="H12" i="16"/>
  <c r="J9" i="16"/>
  <c r="J17" i="16"/>
  <c r="H17" i="16"/>
  <c r="G17" i="16"/>
  <c r="F17" i="16"/>
  <c r="E17" i="16"/>
  <c r="D17" i="16"/>
  <c r="D12" i="16"/>
  <c r="J12" i="16"/>
  <c r="D37" i="16"/>
  <c r="K35" i="16" l="1"/>
  <c r="G30" i="16"/>
  <c r="F29" i="16"/>
  <c r="D9" i="16"/>
  <c r="F15" i="16"/>
  <c r="G15" i="16"/>
  <c r="H15" i="16"/>
  <c r="E15" i="16"/>
  <c r="J15" i="16" s="1"/>
  <c r="H10" i="16"/>
  <c r="G10" i="16"/>
  <c r="F10" i="16"/>
  <c r="E10" i="16"/>
  <c r="E14" i="16" s="1"/>
  <c r="D10" i="16"/>
  <c r="J10" i="16" s="1"/>
  <c r="D8" i="16"/>
  <c r="H9" i="16"/>
  <c r="G9" i="16"/>
  <c r="F9" i="16"/>
  <c r="F14" i="16" s="1"/>
  <c r="E9" i="16"/>
  <c r="E8" i="16"/>
  <c r="F8" i="16"/>
  <c r="G8" i="16"/>
  <c r="G14" i="16" s="1"/>
  <c r="H8" i="16"/>
  <c r="H14" i="16" s="1"/>
  <c r="J36" i="16"/>
  <c r="D30" i="16"/>
  <c r="J18" i="31"/>
  <c r="J19" i="31"/>
  <c r="J18" i="29"/>
  <c r="J19" i="29"/>
  <c r="J18" i="28"/>
  <c r="J19" i="28"/>
  <c r="J50" i="27"/>
  <c r="J42" i="27"/>
  <c r="J37" i="27"/>
  <c r="J38" i="27"/>
  <c r="J39" i="27"/>
  <c r="J40" i="27"/>
  <c r="J35" i="27"/>
  <c r="J31" i="27"/>
  <c r="J27" i="27"/>
  <c r="J18" i="27"/>
  <c r="J19" i="27"/>
  <c r="J19" i="16"/>
  <c r="E54" i="34"/>
  <c r="J54" i="34" s="1"/>
  <c r="F54" i="34"/>
  <c r="F56" i="34" s="1"/>
  <c r="J56" i="34" s="1"/>
  <c r="G54" i="34"/>
  <c r="H54" i="34"/>
  <c r="D54" i="34"/>
  <c r="I58" i="34"/>
  <c r="H56" i="34"/>
  <c r="G56" i="34"/>
  <c r="E56" i="34"/>
  <c r="E58" i="34" s="1"/>
  <c r="D56" i="34"/>
  <c r="J55" i="34"/>
  <c r="H50" i="34"/>
  <c r="G50" i="34"/>
  <c r="G51" i="34" s="1"/>
  <c r="G58" i="34" s="1"/>
  <c r="F50" i="34"/>
  <c r="E50" i="34"/>
  <c r="D50" i="34"/>
  <c r="J49" i="34"/>
  <c r="J48" i="34"/>
  <c r="J47" i="34"/>
  <c r="J46" i="34"/>
  <c r="J45" i="34"/>
  <c r="J44" i="34"/>
  <c r="H42" i="34"/>
  <c r="G42" i="34"/>
  <c r="F42" i="34"/>
  <c r="E42" i="34"/>
  <c r="D42" i="34"/>
  <c r="J42" i="34" s="1"/>
  <c r="J41" i="34"/>
  <c r="J40" i="34"/>
  <c r="J39" i="34"/>
  <c r="J38" i="34"/>
  <c r="J37" i="34"/>
  <c r="H35" i="34"/>
  <c r="G35" i="34"/>
  <c r="F35" i="34"/>
  <c r="E35" i="34"/>
  <c r="D35" i="34"/>
  <c r="J35" i="34" s="1"/>
  <c r="J34" i="34"/>
  <c r="J33" i="34"/>
  <c r="H31" i="34"/>
  <c r="G31" i="34"/>
  <c r="F31" i="34"/>
  <c r="E31" i="34"/>
  <c r="D31" i="34"/>
  <c r="J31" i="34" s="1"/>
  <c r="J30" i="34"/>
  <c r="J29" i="34"/>
  <c r="H27" i="34"/>
  <c r="G27" i="34"/>
  <c r="F27" i="34"/>
  <c r="E27" i="34"/>
  <c r="D27" i="34"/>
  <c r="J27" i="34" s="1"/>
  <c r="J26" i="34"/>
  <c r="J25" i="34"/>
  <c r="J24" i="34"/>
  <c r="J23" i="34"/>
  <c r="J22" i="34"/>
  <c r="J21" i="34"/>
  <c r="J20" i="34"/>
  <c r="I16" i="34"/>
  <c r="J15" i="34"/>
  <c r="J14" i="34"/>
  <c r="H13" i="34"/>
  <c r="H16" i="34" s="1"/>
  <c r="E13" i="34"/>
  <c r="E16" i="34" s="1"/>
  <c r="E51" i="34" s="1"/>
  <c r="D13" i="34"/>
  <c r="J13" i="34" s="1"/>
  <c r="J16" i="34" s="1"/>
  <c r="I11" i="34"/>
  <c r="H11" i="34"/>
  <c r="G11" i="34"/>
  <c r="G13" i="34" s="1"/>
  <c r="G16" i="34" s="1"/>
  <c r="F11" i="34"/>
  <c r="F13" i="34" s="1"/>
  <c r="F16" i="34" s="1"/>
  <c r="E11" i="34"/>
  <c r="D11" i="34"/>
  <c r="J10" i="34"/>
  <c r="J9" i="34"/>
  <c r="J8" i="34"/>
  <c r="J11" i="34" s="1"/>
  <c r="I58" i="33"/>
  <c r="J56" i="33"/>
  <c r="H56" i="33"/>
  <c r="G56" i="33"/>
  <c r="F56" i="33"/>
  <c r="E56" i="33"/>
  <c r="D56" i="33"/>
  <c r="J55" i="33"/>
  <c r="J54" i="33"/>
  <c r="H50" i="33"/>
  <c r="G50" i="33"/>
  <c r="F50" i="33"/>
  <c r="E50" i="33"/>
  <c r="D50" i="33"/>
  <c r="J49" i="33"/>
  <c r="J48" i="33"/>
  <c r="J47" i="33"/>
  <c r="J46" i="33"/>
  <c r="J45" i="33"/>
  <c r="J44" i="33"/>
  <c r="H42" i="33"/>
  <c r="H51" i="33" s="1"/>
  <c r="G42" i="33"/>
  <c r="F42" i="33"/>
  <c r="E42" i="33"/>
  <c r="D42" i="33"/>
  <c r="J42" i="33" s="1"/>
  <c r="J41" i="33"/>
  <c r="H35" i="33"/>
  <c r="G35" i="33"/>
  <c r="F35" i="33"/>
  <c r="E35" i="33"/>
  <c r="D35" i="33"/>
  <c r="J35" i="33" s="1"/>
  <c r="J34" i="33"/>
  <c r="J33" i="33"/>
  <c r="H31" i="33"/>
  <c r="G31" i="33"/>
  <c r="F31" i="33"/>
  <c r="E31" i="33"/>
  <c r="D31" i="33"/>
  <c r="J31" i="33" s="1"/>
  <c r="J30" i="33"/>
  <c r="J29" i="33"/>
  <c r="H27" i="33"/>
  <c r="G27" i="33"/>
  <c r="F27" i="33"/>
  <c r="E27" i="33"/>
  <c r="D27" i="33"/>
  <c r="J27" i="33" s="1"/>
  <c r="J26" i="33"/>
  <c r="J25" i="33"/>
  <c r="J24" i="33"/>
  <c r="J23" i="33"/>
  <c r="J22" i="33"/>
  <c r="J21" i="33"/>
  <c r="J20" i="33"/>
  <c r="I16" i="33"/>
  <c r="H16" i="33"/>
  <c r="J15" i="33"/>
  <c r="J14" i="33"/>
  <c r="H13" i="33"/>
  <c r="I11" i="33"/>
  <c r="H11" i="33"/>
  <c r="G11" i="33"/>
  <c r="G13" i="33" s="1"/>
  <c r="G16" i="33" s="1"/>
  <c r="F11" i="33"/>
  <c r="F13" i="33" s="1"/>
  <c r="F16" i="33" s="1"/>
  <c r="E11" i="33"/>
  <c r="E13" i="33" s="1"/>
  <c r="E16" i="33" s="1"/>
  <c r="D11" i="33"/>
  <c r="D13" i="33" s="1"/>
  <c r="J10" i="33"/>
  <c r="J9" i="33"/>
  <c r="J8" i="33"/>
  <c r="J11" i="33" s="1"/>
  <c r="H51" i="32"/>
  <c r="G51" i="32"/>
  <c r="F51" i="32"/>
  <c r="E51" i="32"/>
  <c r="D51" i="32"/>
  <c r="J51" i="32" s="1"/>
  <c r="J50" i="32"/>
  <c r="J49" i="32"/>
  <c r="H45" i="32"/>
  <c r="G45" i="32"/>
  <c r="G46" i="32" s="1"/>
  <c r="G53" i="32" s="1"/>
  <c r="F45" i="32"/>
  <c r="E45" i="32"/>
  <c r="D45" i="32"/>
  <c r="J45" i="32" s="1"/>
  <c r="J44" i="32"/>
  <c r="J43" i="32"/>
  <c r="J42" i="32"/>
  <c r="H40" i="32"/>
  <c r="G40" i="32"/>
  <c r="F40" i="32"/>
  <c r="E40" i="32"/>
  <c r="D40" i="32"/>
  <c r="J40" i="32" s="1"/>
  <c r="J39" i="32"/>
  <c r="J38" i="32"/>
  <c r="J37" i="32"/>
  <c r="J36" i="32"/>
  <c r="H34" i="32"/>
  <c r="G34" i="32"/>
  <c r="F34" i="32"/>
  <c r="E34" i="32"/>
  <c r="D34" i="32"/>
  <c r="J33" i="32"/>
  <c r="J32" i="32"/>
  <c r="H30" i="32"/>
  <c r="G30" i="32"/>
  <c r="F30" i="32"/>
  <c r="E30" i="32"/>
  <c r="J30" i="32" s="1"/>
  <c r="D30" i="32"/>
  <c r="J29" i="32"/>
  <c r="J28" i="32"/>
  <c r="H26" i="32"/>
  <c r="H46" i="32" s="1"/>
  <c r="G26" i="32"/>
  <c r="F26" i="32"/>
  <c r="E26" i="32"/>
  <c r="J26" i="32" s="1"/>
  <c r="D26" i="32"/>
  <c r="J25" i="32"/>
  <c r="J24" i="32"/>
  <c r="J23" i="32"/>
  <c r="J22" i="32"/>
  <c r="J21" i="32"/>
  <c r="J20" i="32"/>
  <c r="J19" i="32"/>
  <c r="J15" i="32"/>
  <c r="J14" i="32"/>
  <c r="H13" i="32"/>
  <c r="H16" i="32" s="1"/>
  <c r="G13" i="32"/>
  <c r="G16" i="32" s="1"/>
  <c r="F13" i="32"/>
  <c r="F16" i="32" s="1"/>
  <c r="E13" i="32"/>
  <c r="E16" i="32" s="1"/>
  <c r="D13" i="32"/>
  <c r="D16" i="32" s="1"/>
  <c r="D46" i="32" s="1"/>
  <c r="H11" i="32"/>
  <c r="G11" i="32"/>
  <c r="F11" i="32"/>
  <c r="E11" i="32"/>
  <c r="D11" i="32"/>
  <c r="J9" i="32"/>
  <c r="J11" i="32" s="1"/>
  <c r="J8" i="32"/>
  <c r="E56" i="28"/>
  <c r="F56" i="28"/>
  <c r="J40" i="28"/>
  <c r="H16" i="28"/>
  <c r="J8" i="29"/>
  <c r="I57" i="31"/>
  <c r="J55" i="31"/>
  <c r="H55" i="31"/>
  <c r="G55" i="31"/>
  <c r="F55" i="31"/>
  <c r="E55" i="31"/>
  <c r="D55" i="31"/>
  <c r="J54" i="31"/>
  <c r="J53" i="31"/>
  <c r="H49" i="31"/>
  <c r="G49" i="31"/>
  <c r="F49" i="31"/>
  <c r="E49" i="31"/>
  <c r="D49" i="31"/>
  <c r="J48" i="31"/>
  <c r="J47" i="31"/>
  <c r="J46" i="31"/>
  <c r="J45" i="31"/>
  <c r="J44" i="31"/>
  <c r="J43"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8" i="27"/>
  <c r="H56" i="27"/>
  <c r="G56" i="27"/>
  <c r="F56" i="27"/>
  <c r="E56" i="27"/>
  <c r="D56" i="27"/>
  <c r="J55" i="27"/>
  <c r="J54" i="27"/>
  <c r="H50" i="27"/>
  <c r="G50" i="27"/>
  <c r="F50" i="27"/>
  <c r="E50" i="27"/>
  <c r="D50" i="27"/>
  <c r="J49" i="27"/>
  <c r="J48" i="27"/>
  <c r="J47" i="27"/>
  <c r="J46" i="27"/>
  <c r="J45" i="27"/>
  <c r="J44" i="27"/>
  <c r="H42" i="27"/>
  <c r="G42" i="27"/>
  <c r="F42" i="27"/>
  <c r="E42" i="27"/>
  <c r="D42" i="27"/>
  <c r="J41" i="27"/>
  <c r="H35" i="27"/>
  <c r="G35" i="27"/>
  <c r="F35" i="27"/>
  <c r="E35" i="27"/>
  <c r="D35" i="27"/>
  <c r="J34" i="27"/>
  <c r="J33" i="27"/>
  <c r="H31" i="27"/>
  <c r="G31" i="27"/>
  <c r="F31" i="27"/>
  <c r="E31" i="27"/>
  <c r="D31" i="27"/>
  <c r="J30" i="27"/>
  <c r="J29"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J11" i="27" s="1"/>
  <c r="J47" i="16"/>
  <c r="E42" i="16"/>
  <c r="F42" i="16"/>
  <c r="G42" i="16"/>
  <c r="H42" i="16"/>
  <c r="D42" i="16"/>
  <c r="E30" i="16"/>
  <c r="F30" i="16"/>
  <c r="H30" i="16"/>
  <c r="J28" i="16"/>
  <c r="J39" i="16"/>
  <c r="J40" i="16"/>
  <c r="J41" i="16"/>
  <c r="E26" i="16"/>
  <c r="F26" i="16"/>
  <c r="G26" i="16"/>
  <c r="H26" i="16"/>
  <c r="D26" i="16"/>
  <c r="J25" i="16"/>
  <c r="J24" i="16"/>
  <c r="J26" i="16" s="1"/>
  <c r="E22" i="16"/>
  <c r="F22" i="16"/>
  <c r="G22" i="16"/>
  <c r="H22" i="16"/>
  <c r="D22" i="16"/>
  <c r="J21" i="16"/>
  <c r="J20" i="16"/>
  <c r="K30" i="16" l="1"/>
  <c r="G43" i="16"/>
  <c r="D14" i="16"/>
  <c r="G46" i="16"/>
  <c r="G48" i="16" s="1"/>
  <c r="F46" i="16"/>
  <c r="F48" i="16" s="1"/>
  <c r="J42" i="16"/>
  <c r="J30" i="16"/>
  <c r="K43" i="16" s="1"/>
  <c r="D46" i="16"/>
  <c r="E10" i="30"/>
  <c r="G10" i="30"/>
  <c r="J22" i="16"/>
  <c r="E9" i="30"/>
  <c r="F9" i="30"/>
  <c r="H11" i="30"/>
  <c r="H51" i="34"/>
  <c r="H58" i="34" s="1"/>
  <c r="F51" i="34"/>
  <c r="F58" i="34" s="1"/>
  <c r="D16" i="34"/>
  <c r="D51" i="34" s="1"/>
  <c r="J50" i="34"/>
  <c r="D16" i="33"/>
  <c r="J13" i="33"/>
  <c r="J16" i="33" s="1"/>
  <c r="D51" i="33"/>
  <c r="E51" i="33"/>
  <c r="E58" i="33" s="1"/>
  <c r="F51" i="33"/>
  <c r="F58" i="33" s="1"/>
  <c r="G58" i="33"/>
  <c r="G51" i="33"/>
  <c r="H58" i="33"/>
  <c r="J50" i="33"/>
  <c r="F46" i="32"/>
  <c r="F53" i="32" s="1"/>
  <c r="E46" i="32"/>
  <c r="E53" i="32" s="1"/>
  <c r="D53" i="32"/>
  <c r="H53" i="32"/>
  <c r="J34" i="32"/>
  <c r="J13" i="32"/>
  <c r="J16" i="32" s="1"/>
  <c r="F11" i="30"/>
  <c r="E11" i="30"/>
  <c r="F10" i="30"/>
  <c r="H10" i="30"/>
  <c r="E7" i="30"/>
  <c r="F12" i="30"/>
  <c r="D10" i="30"/>
  <c r="J10" i="30" s="1"/>
  <c r="H51" i="27"/>
  <c r="H58" i="27" s="1"/>
  <c r="J13" i="27"/>
  <c r="J16" i="27" s="1"/>
  <c r="G51" i="27"/>
  <c r="G58" i="27" s="1"/>
  <c r="E8" i="30"/>
  <c r="D51" i="27"/>
  <c r="D58" i="27" s="1"/>
  <c r="J56" i="28"/>
  <c r="J54" i="28"/>
  <c r="H13" i="30"/>
  <c r="F13" i="30"/>
  <c r="G12" i="30"/>
  <c r="J42" i="28"/>
  <c r="J31" i="28"/>
  <c r="D12" i="30"/>
  <c r="E12" i="30"/>
  <c r="G11" i="30"/>
  <c r="J35" i="28"/>
  <c r="J27" i="28"/>
  <c r="H8" i="30"/>
  <c r="E51" i="28"/>
  <c r="E58" i="28" s="1"/>
  <c r="J13" i="28"/>
  <c r="J16" i="28" s="1"/>
  <c r="D51" i="28"/>
  <c r="D58" i="28" s="1"/>
  <c r="D8" i="30"/>
  <c r="G51" i="28"/>
  <c r="G58" i="28" s="1"/>
  <c r="F8" i="30"/>
  <c r="G8" i="30"/>
  <c r="H51" i="28"/>
  <c r="H58" i="28" s="1"/>
  <c r="F51" i="28"/>
  <c r="D7" i="30"/>
  <c r="J11" i="28"/>
  <c r="E13" i="30"/>
  <c r="G13" i="30"/>
  <c r="H9" i="30"/>
  <c r="G9" i="30"/>
  <c r="D13" i="30"/>
  <c r="H50" i="31"/>
  <c r="H57" i="31" s="1"/>
  <c r="J41" i="31"/>
  <c r="D9" i="30"/>
  <c r="J16" i="31"/>
  <c r="F50" i="31"/>
  <c r="F57" i="31" s="1"/>
  <c r="G50" i="31"/>
  <c r="G57" i="31" s="1"/>
  <c r="D50" i="31"/>
  <c r="D57" i="31" s="1"/>
  <c r="E50" i="31"/>
  <c r="E57" i="31" s="1"/>
  <c r="J41" i="29"/>
  <c r="D11" i="30"/>
  <c r="J27" i="29"/>
  <c r="E50" i="29"/>
  <c r="E57" i="29" s="1"/>
  <c r="G50" i="29"/>
  <c r="G57" i="29" s="1"/>
  <c r="H50" i="29"/>
  <c r="H57" i="29" s="1"/>
  <c r="D50" i="29"/>
  <c r="D57" i="29" s="1"/>
  <c r="F50" i="29"/>
  <c r="F57" i="29" s="1"/>
  <c r="J49" i="31"/>
  <c r="E51" i="27"/>
  <c r="E58" i="27" s="1"/>
  <c r="F51" i="27"/>
  <c r="F58" i="27" s="1"/>
  <c r="J14" i="16"/>
  <c r="J55" i="29"/>
  <c r="J49" i="29"/>
  <c r="J50" i="28"/>
  <c r="J56" i="27"/>
  <c r="E46" i="16"/>
  <c r="E48" i="16" s="1"/>
  <c r="H37" i="16" l="1"/>
  <c r="K37" i="16" s="1"/>
  <c r="F7" i="30"/>
  <c r="F14" i="30" s="1"/>
  <c r="G7" i="30"/>
  <c r="G14" i="30" s="1"/>
  <c r="H7" i="30"/>
  <c r="J11" i="30"/>
  <c r="D58" i="34"/>
  <c r="J51" i="34"/>
  <c r="J58" i="34" s="1"/>
  <c r="J51" i="33"/>
  <c r="J58" i="33" s="1"/>
  <c r="D58" i="33"/>
  <c r="J46" i="32"/>
  <c r="J53" i="32" s="1"/>
  <c r="E14" i="30"/>
  <c r="J9" i="30"/>
  <c r="J8" i="30"/>
  <c r="J51" i="28"/>
  <c r="J58" i="28" s="1"/>
  <c r="D25" i="30" s="1"/>
  <c r="F58" i="28"/>
  <c r="D14" i="30"/>
  <c r="J13" i="30"/>
  <c r="J50" i="31"/>
  <c r="J57" i="31" s="1"/>
  <c r="J50" i="29"/>
  <c r="J57" i="29" s="1"/>
  <c r="D26" i="30" s="1"/>
  <c r="J51" i="27"/>
  <c r="J58" i="27" s="1"/>
  <c r="D24" i="30" s="1"/>
  <c r="H43" i="16" l="1"/>
  <c r="J43" i="16" s="1"/>
  <c r="H12" i="30"/>
  <c r="J7" i="30"/>
  <c r="D50" i="16"/>
  <c r="F16" i="30"/>
  <c r="F18" i="30" s="1"/>
  <c r="F50" i="16"/>
  <c r="G16" i="30"/>
  <c r="G18" i="30" s="1"/>
  <c r="E16" i="30"/>
  <c r="J12" i="30" l="1"/>
  <c r="H14" i="30"/>
  <c r="J14" i="30" s="1"/>
  <c r="H46" i="16"/>
  <c r="D16" i="30"/>
  <c r="D18" i="30" s="1"/>
  <c r="G50" i="16"/>
  <c r="E50" i="16"/>
  <c r="E18" i="30"/>
  <c r="H48" i="16" l="1"/>
  <c r="J46" i="16"/>
  <c r="J48" i="16" l="1"/>
  <c r="J50" i="16" s="1"/>
  <c r="D23" i="30"/>
  <c r="D29" i="30" s="1"/>
  <c r="H16" i="30"/>
  <c r="H50" i="16"/>
  <c r="K50" i="16" s="1"/>
  <c r="E23" i="30" l="1"/>
  <c r="E24" i="30"/>
  <c r="E26" i="30"/>
  <c r="E25" i="30"/>
  <c r="E27" i="30"/>
  <c r="H18" i="30"/>
  <c r="J16" i="30"/>
  <c r="J18" i="30" s="1"/>
  <c r="E29" i="3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tc={F4BD9441-E718-446F-8FD3-31C78FB772F2}</author>
    <author>tc={50BEBA9F-F80D-42BC-A413-9E973799B58D}</author>
    <author>tc={8B86A67F-D4D7-4516-B721-09D6CCAB046E}</author>
    <author>tc={9672B31F-95D6-439B-B86B-54DFD590A2CC}</author>
    <author>tc={7E059756-65D5-4450-BE9E-075B9943FA78}</author>
  </authors>
  <commentList>
    <comment ref="C2" authorId="0" shapeId="0" xr:uid="{F4BD9441-E718-446F-8FD3-31C78FB772F2}">
      <text>
        <t>[Threaded comment]
Your version of Excel allows you to read this threaded comment; however, any edits to it will get removed if the file is opened in a newer version of Excel. Learn more: https://go.microsoft.com/fwlink/?linkid=870924
Comment:
    [Mention was removed] [Mention was removed] [Mention was removed] [Mention was removed] 
I'm feeling good about this budget table. Aaron &amp; Nathan, Please pay close attention to the personnel costs and indirect costs. Let me know if they seem out of line with other grants.  Generally in Y1&amp;2 we are focusing on design &amp; engineering for the entire project &amp; planting 49 trees in traditional boulevards (non-suspended pavement). In Y3 (2027) 29 trees (hopefully w/irrigation) will be installed into the SAM project area. In Y4&amp;5 the remaining 79 suspended pavement trees will be installed (cost includes demo irrigation). In total of the 157 trees we are planting we estimated being able to supply irrigation to 84 of them. Mainly adjacent to existing parks/park entrances or where irrigations is already close. Hopefully we are also able to figure out how to get water to some of the other "drier areas" with in the SAM project.      
Reply:
    [Mention was removed] [Mention was removed] I made a few changes to reflect the budget format - basically moved the contracted services out of personnel and into contractual. I also think we need to look at the Fringe Benefits - probably not super critical now, but when we get to the grant agreement we'll need documentation for this. I'll ask Leigh Griffing to take a look if she has time today.</t>
      </text>
    </comment>
    <comment ref="C8" authorId="1" shapeId="0" xr:uid="{50BEBA9F-F80D-42BC-A413-9E973799B58D}">
      <text>
        <t xml:space="preserve">[Threaded comment]
Your version of Excel allows you to read this threaded comment; however, any edits to it will get removed if the file is opened in a newer version of Excel. Learn more: https://go.microsoft.com/fwlink/?linkid=870924
Comment:
    does this person have a title? the NOFO requests we "list all staff positions by title" (pg 46) [Mention was removed] 
Reply:
    This person would need to manage the entire project, not just trees within SAM project.  need to work out how this works [Mention was removed] [Mention was removed] should this actually be two positions?  .2FTE for the sam portion of the project, and another position at 1FTE for the other sites??
Reply:
    We should assume the project manager will implement this whole project, not just the DTSAM portions. Does a .2FTE seem reasonable for that? We have .8FTE potentially funded through DT SAM
Reply:
    Ok thats what I was hoping.  I think the concern is that if this project timeframe is longer than DT Sam then we may struggle to keep someone employed with just .2fte salary.  Maybe there is enough wiggle room though
</t>
      </text>
    </comment>
    <comment ref="H8" authorId="2" shapeId="0" xr:uid="{8B86A67F-D4D7-4516-B721-09D6CCAB046E}">
      <text>
        <t xml:space="preserve">[Threaded comment]
Your version of Excel allows you to read this threaded comment; however, any edits to it will get removed if the file is opened in a newer version of Excel. Learn more: https://go.microsoft.com/fwlink/?linkid=870924
Comment:
    is this enough to keep a PM on after DT SAM is over?  </t>
      </text>
    </comment>
    <comment ref="C10" authorId="3" shapeId="0" xr:uid="{9672B31F-95D6-439B-B86B-54DFD590A2CC}">
      <text>
        <t xml:space="preserve">[Threaded comment]
Your version of Excel allows you to read this threaded comment; however, any edits to it will get removed if the file is opened in a newer version of Excel. Learn more: https://go.microsoft.com/fwlink/?linkid=870924
Comment:
    [Mention was removed] do we want to include any other Parks staff here? Maybe Marie or Ben or both? We could take the budget from Fringe, and just included loaded hourly rates and a set dollar amount.
Reply:
    I will list time for Ben, Marie and our maintence worker who will be filling water bladders for the 1st 2 years post planting. I'll include fringe as well. </t>
      </text>
    </comment>
    <comment ref="C14" authorId="4" shapeId="0" xr:uid="{7E059756-65D5-4450-BE9E-075B9943FA78}">
      <text>
        <t>[Threaded comment]
Your version of Excel allows you to read this threaded comment; however, any edits to it will get removed if the file is opened in a newer version of Excel. Learn more: https://go.microsoft.com/fwlink/?linkid=870924
Comment:
    [Mention was removed] [Mention was removed] since we are using a loaded hourly rate, I think we can list Fringe Benefits as $0, but I'll confirm with Leigh. We can probably change once we get to the grant agreement as long as we are within our overall budget.
Reply:
    ok....im good either way but it would be simpler to use a "loaded" hourly rate per employee. As fringe rates differ between professional &amp; maintence staff who will be working on the project. 
Reply:
    Yeah, that was my first instinct but the NOFO guidance is very specific for this budget form that it should be annually salary and FTE, then fringe benefits calculated. I think if we take a conservative %, maybe closer to 40%, that should cover most staff and we can figure out the specifics in the grant agreement when the time comes
Reply:
    For DowntownSAM, our staff fringe was between 31-40%, based on actual staff listed</t>
      </text>
    </comment>
  </commentList>
</comments>
</file>

<file path=xl/sharedStrings.xml><?xml version="1.0" encoding="utf-8"?>
<sst xmlns="http://schemas.openxmlformats.org/spreadsheetml/2006/main" count="508" uniqueCount="93">
  <si>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</si>
  <si>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</si>
  <si>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</si>
  <si>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</si>
  <si>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</si>
  <si>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</si>
  <si>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</si>
  <si>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</si>
  <si>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</si>
  <si>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</si>
  <si>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</si>
  <si>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</si>
  <si>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</si>
  <si>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</si>
  <si>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</si>
  <si>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</si>
  <si>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</si>
  <si>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</si>
  <si>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</si>
  <si>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</si>
  <si>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</si>
  <si>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</si>
  <si>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</si>
  <si>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</si>
  <si>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</si>
  <si>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</si>
  <si>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</si>
  <si>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</si>
  <si>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Name 2</t>
  </si>
  <si>
    <t>Name 3</t>
  </si>
  <si>
    <t>Name 4</t>
  </si>
  <si>
    <t>Name 5</t>
  </si>
  <si>
    <t>Total</t>
  </si>
  <si>
    <t>Detailed Budget Table</t>
  </si>
  <si>
    <t xml:space="preserve">This Excel Workbook is provided to aid applicants in developing the required budget table(s) within the budget narrative.  </t>
  </si>
  <si>
    <t>Personnel</t>
  </si>
  <si>
    <t> </t>
  </si>
  <si>
    <t>Senior Project Manager @ $104,000 annually, 0.2FTE with salary increase</t>
  </si>
  <si>
    <t>Landscape Architect, @ $84,000</t>
  </si>
  <si>
    <t>Urban Forester @ $79,000</t>
  </si>
  <si>
    <t>Seasonal Forestry Worker @ $8418</t>
  </si>
  <si>
    <t xml:space="preserve"> Fringe Benefits </t>
  </si>
  <si>
    <t>Full Time Employee,@ 31% of salary</t>
  </si>
  <si>
    <t>Seasonal Worker @ 18% of salary</t>
  </si>
  <si>
    <t xml:space="preserve"> Travel </t>
  </si>
  <si>
    <t xml:space="preserve"> Equipment </t>
  </si>
  <si>
    <t xml:space="preserve"> </t>
  </si>
  <si>
    <t xml:space="preserve"> Supplies </t>
  </si>
  <si>
    <t>2"caliper trees, watering &amp; tree protection supplies for non-suspended pavement sites (quantity = 29)</t>
  </si>
  <si>
    <t>2"caliper trees for suspended pavement systems (quantity = 108)</t>
  </si>
  <si>
    <t xml:space="preserve"> Contractual </t>
  </si>
  <si>
    <t>Design &amp; Engineering</t>
  </si>
  <si>
    <t>Irrigation install</t>
  </si>
  <si>
    <t>Tree install on non-suspended pavement locations</t>
  </si>
  <si>
    <t>Construction of suspended pavement systems w/ tree install</t>
  </si>
  <si>
    <t>OTHER</t>
  </si>
  <si>
    <t>Indirect Costs</t>
  </si>
  <si>
    <t>Project administration @10% of total grant direct costs</t>
  </si>
  <si>
    <t>TOTAL CONTRACTUAL</t>
  </si>
  <si>
    <t>Other</t>
  </si>
  <si>
    <t xml:space="preserve">Project Manager @ $80,000/yr, .5 FTE, with salary increase </t>
  </si>
  <si>
    <t xml:space="preserve">Project Staff @ $60,000 .5 FTE each year with salary increase </t>
  </si>
  <si>
    <t>Full-time Employees @ 17% of salary</t>
  </si>
  <si>
    <t>Travel for conference and workshop presentations:</t>
  </si>
  <si>
    <t>Airfare - $400 roundtrip @ 1 roundtrip per year</t>
  </si>
  <si>
    <t>Luggage Fees - $25 per flight @ 2 flights per year</t>
  </si>
  <si>
    <t>Hotel - $150 per day @ 3 days per year</t>
  </si>
  <si>
    <t>Per Diem - $71 per day @ 3.5 days per year</t>
  </si>
  <si>
    <t>Taxi - $45 per year</t>
  </si>
  <si>
    <t>Parking - $20 per day @ 4 days per year</t>
  </si>
  <si>
    <t>Mileage for local travel (500 miles per year at $0.655/mi)</t>
  </si>
  <si>
    <t>2 Building Thermal Imagers @ $9,000 each</t>
  </si>
  <si>
    <t xml:space="preserve">1 Laptop Computer @ $2,500 each </t>
  </si>
  <si>
    <t>Contractor to perform 30 energy assessments per year at industrial facilities. Assumes 740 hours per assessment (pre-visit analysis, site visit, post-visit analysis, report with recommendations) @ $46/hr</t>
  </si>
  <si>
    <t>Contract for 10 small or medium-scale projects per year at industrial facilities (renewable energy, energy storage, energy efficiency, electrification, or energy planning). Assumes average cost $450,000/project</t>
  </si>
  <si>
    <t>Contract for 5 large-scale energy efficiency or decarbonization demonstration projects per year at industrial facilities (e.g., industrial heat pumps). Assumes average cost $3 million/project</t>
  </si>
  <si>
    <t>Participant Support Costs: Stipends for 2 Summer Interns</t>
  </si>
  <si>
    <t>Participant Support Costs: Industrial Retrofit Rebates, 50 facilities/yr @ $200,000 each</t>
  </si>
  <si>
    <t>Workforce development program:</t>
  </si>
  <si>
    <t>2 Laptop Computer @ $2,500 each</t>
  </si>
  <si>
    <t>Subaward for workforce ecosystem capacity building and coordination (e.g., partnerships, employer engagement, student recruitment, marketing)</t>
  </si>
  <si>
    <t>Subaward for pre-apprenticeship program for 300 students (including personnel and instructors; classroom instruction, hands-on training, curriculum, supplies, supportive services for students, and mentorship program)</t>
  </si>
  <si>
    <t>Subaward for registered apprenticeship program for 200 apprentices (including personnel and instructors; classroom instruction, on-the-job training, curriculum, supplies, employer incentives, supportive services for students). Note: apprenticeship wages paid by the employer in this example</t>
  </si>
  <si>
    <t>Project Manager @ $80,000/yr, .5 FTE, with salary increases</t>
  </si>
  <si>
    <t>Hotel - $200 per day @ 3 days per year</t>
  </si>
  <si>
    <t>Tribal Community Center Solar Project: 5 MW PV + 3 MW/12 MWh battery storage:</t>
  </si>
  <si>
    <t>Storage system</t>
  </si>
  <si>
    <t>PV module and inverter</t>
  </si>
  <si>
    <t>Installation labor</t>
  </si>
  <si>
    <t>PV operation &amp; maintenance/yr</t>
  </si>
  <si>
    <t>Participant Support Cost: Environmental Intern @ $4000/yr summer stipend</t>
  </si>
  <si>
    <t>Indirect Cost Rate: 40% of full time personnel and fringe benefits</t>
  </si>
  <si>
    <t>Carbon Removal via Tree Canopy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</si>
</sst>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_);[Red]\(&quot;$&quot;#,##0\)"/>
    <numFmt numFmtId="8" formatCode="&quot;$&quot;#,##0.00_);[Red]\(&quot;$&quot;#,##0.00\)"/>
    <numFmt numFmtId="44" formatCode="_(&quot;$&quot;* #,##0.00_);_(&quot;$&quot;* \(#,##0.00\);_(&quot;$&quot;* &quot;-&quot;??_);_(@_)"/>
    <numFmt numFmtId="164" formatCode="_(&quot;$&quot;* #,##0_);_(&quot;$&quot;* \(#,##0\);_(&quot;$&quot;* &quot;-&quot;??_);_(@_)"/>
    <numFmt numFmtId="165" formatCode="&quot;$&quot;#,##0"/>
    <numFmt numFmtId="166" formatCode="&quot;$&quot;#,##0.0_);[Red]\(&quot;$&quot;#,##0.0\)"/>
    <numFmt numFmtId="169" formatCode="&quot;$&quot;#,##0.00"/>
  </numFmts>
  <fonts count="23"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sz val="11"/>
      <color theme="0" tint="-0.34998626667073579"/>
      <name val="Calibri"/>
      <family val="2"/>
      <scheme val="minor"/>
    </font>
    <font>
      <sz val="11"/>
      <color theme="0" tint="-0.499984740745262"/>
      <name val="Calibri"/>
      <family val="2"/>
      <scheme val="minor"/>
    </font>
    <font>
      <i/>
      <sz val="11"/>
      <color theme="0" tint="-0.499984740745262"/>
      <name val="Calibri"/>
      <family val="2"/>
      <scheme val="minor"/>
    </font>
    <font>
      <i/>
      <sz val="11"/>
      <name val="Calibri"/>
      <family val="2"/>
      <scheme val="minor"/>
    </font>
    <font>
      <i/>
      <sz val="11"/>
      <color theme="1" tint="0.499984740745262"/>
      <name val="Calibri"/>
      <family val="2"/>
      <scheme val="minor"/>
    </font>
    <font>
      <sz val="11"/>
      <color theme="1" tint="0.499984740745262"/>
      <name val="Calibri"/>
      <family val="2"/>
      <scheme val="minor"/>
    </font>
    <font>
      <b/>
      <i/>
      <sz val="11"/>
      <color rgb="FF000000"/>
      <name val="Calibri"/>
      <family val="2"/>
      <scheme val="minor"/>
    </font>
    <font>
      <i/>
      <sz val="9"/>
      <color theme="0" tint="-0.34998626667073579"/>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thin">
        <color rgb="FF000000"/>
      </left>
      <right/>
      <top/>
      <bottom style="thin">
        <color indexed="64"/>
      </bottom>
      <diagonal/>
    </border>
    <border>
      <left style="medium">
        <color indexed="64"/>
      </left>
      <right style="thin">
        <color indexed="64"/>
      </right>
      <top/>
      <bottom style="medium">
        <color indexed="64"/>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s>
  <cellStyleXfs count="3">
    <xf numFmtId="0" fontId="0" fillId="0" borderId="0"/>
    <xf numFmtId="44" fontId="4" fillId="0" borderId="0" applyFont="0" applyFill="0" applyBorder="0" applyAlignment="0" applyProtection="0"/>
    <xf numFmtId="9" fontId="4" fillId="0" borderId="0" applyFont="0" applyFill="0" applyBorder="0" applyAlignment="0" applyProtection="0"/>
  </cellStyleXfs>
  <cellXfs count="103">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6" fontId="15" fillId="0" borderId="1" xfId="0" applyNumberFormat="1" applyFont="1" applyBorder="1" applyAlignment="1">
      <alignment wrapText="1"/>
    </xf>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0" fontId="10" fillId="3" borderId="20" xfId="0" applyFont="1" applyFill="1" applyBorder="1" applyAlignment="1">
      <alignment wrapText="1"/>
    </xf>
    <xf numFmtId="6" fontId="9" fillId="7" borderId="8" xfId="0" applyNumberFormat="1" applyFont="1" applyFill="1" applyBorder="1" applyAlignment="1">
      <alignment wrapText="1"/>
    </xf>
    <xf numFmtId="6" fontId="7" fillId="4" borderId="1" xfId="0" applyNumberFormat="1" applyFont="1" applyFill="1" applyBorder="1" applyAlignment="1">
      <alignment wrapText="1"/>
    </xf>
    <xf numFmtId="6" fontId="16" fillId="0" borderId="1" xfId="0" applyNumberFormat="1" applyFont="1" applyBorder="1" applyAlignment="1">
      <alignment wrapText="1"/>
    </xf>
    <xf numFmtId="0" fontId="17"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8" fillId="0" borderId="0" xfId="0" applyFont="1"/>
    <xf numFmtId="0" fontId="10" fillId="0" borderId="21"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8" fontId="9" fillId="0" borderId="1" xfId="0" applyNumberFormat="1" applyFont="1" applyBorder="1" applyAlignment="1">
      <alignment wrapText="1"/>
    </xf>
    <xf numFmtId="0" fontId="19" fillId="0" borderId="1" xfId="0" applyFont="1" applyBorder="1" applyAlignment="1">
      <alignment horizontal="left" wrapText="1" indent="2"/>
    </xf>
    <xf numFmtId="6" fontId="19" fillId="0" borderId="8" xfId="0" applyNumberFormat="1" applyFont="1" applyBorder="1" applyAlignment="1">
      <alignment wrapText="1"/>
    </xf>
    <xf numFmtId="6" fontId="20" fillId="0" borderId="1" xfId="0" applyNumberFormat="1" applyFont="1" applyBorder="1" applyAlignment="1">
      <alignment wrapText="1"/>
    </xf>
    <xf numFmtId="6" fontId="19" fillId="0" borderId="1" xfId="0" applyNumberFormat="1" applyFont="1" applyBorder="1" applyAlignment="1">
      <alignment wrapText="1"/>
    </xf>
    <xf numFmtId="6" fontId="20" fillId="0" borderId="0" xfId="0" applyNumberFormat="1" applyFont="1"/>
    <xf numFmtId="0" fontId="20" fillId="0" borderId="0" xfId="0" applyFont="1"/>
    <xf numFmtId="0" fontId="20" fillId="0" borderId="1" xfId="0" applyFont="1" applyBorder="1" applyAlignment="1">
      <alignment wrapText="1"/>
    </xf>
    <xf numFmtId="6" fontId="19" fillId="4" borderId="1" xfId="0" applyNumberFormat="1" applyFont="1" applyFill="1" applyBorder="1" applyAlignment="1">
      <alignment wrapText="1"/>
    </xf>
    <xf numFmtId="3" fontId="19" fillId="0" borderId="1" xfId="0" applyNumberFormat="1" applyFont="1" applyBorder="1" applyAlignment="1">
      <alignment wrapText="1"/>
    </xf>
    <xf numFmtId="0" fontId="19" fillId="0" borderId="1" xfId="0" applyFont="1" applyBorder="1" applyAlignment="1">
      <alignment wrapText="1"/>
    </xf>
    <xf numFmtId="165" fontId="20" fillId="0" borderId="22" xfId="0" applyNumberFormat="1" applyFont="1" applyBorder="1"/>
    <xf numFmtId="0" fontId="19" fillId="0" borderId="0" xfId="0" applyFont="1" applyAlignment="1">
      <alignment wrapText="1"/>
    </xf>
    <xf numFmtId="6" fontId="5" fillId="0" borderId="1" xfId="0" applyNumberFormat="1" applyFont="1" applyBorder="1" applyAlignment="1">
      <alignment wrapText="1"/>
    </xf>
    <xf numFmtId="6" fontId="5" fillId="4" borderId="1" xfId="0" applyNumberFormat="1" applyFont="1" applyFill="1" applyBorder="1" applyAlignment="1">
      <alignment wrapText="1"/>
    </xf>
    <xf numFmtId="6" fontId="21" fillId="0" borderId="12" xfId="0" applyNumberFormat="1" applyFont="1" applyBorder="1" applyAlignment="1">
      <alignment wrapText="1"/>
    </xf>
    <xf numFmtId="166" fontId="19" fillId="0" borderId="1" xfId="0" applyNumberFormat="1" applyFont="1" applyBorder="1" applyAlignment="1">
      <alignment wrapText="1"/>
    </xf>
    <xf numFmtId="6" fontId="19" fillId="0" borderId="23" xfId="0" applyNumberFormat="1" applyFont="1" applyBorder="1" applyAlignment="1">
      <alignment wrapText="1"/>
    </xf>
    <xf numFmtId="0" fontId="20" fillId="0" borderId="23" xfId="0" applyFont="1" applyBorder="1"/>
    <xf numFmtId="6" fontId="20" fillId="0" borderId="23" xfId="0" applyNumberFormat="1" applyFont="1" applyBorder="1" applyAlignment="1">
      <alignment wrapText="1"/>
    </xf>
    <xf numFmtId="0" fontId="19" fillId="0" borderId="8" xfId="0" applyFont="1" applyBorder="1" applyAlignment="1">
      <alignment horizontal="left" wrapText="1" indent="2"/>
    </xf>
    <xf numFmtId="6" fontId="19" fillId="0" borderId="24" xfId="0" applyNumberFormat="1" applyFont="1" applyBorder="1" applyAlignment="1">
      <alignment wrapText="1"/>
    </xf>
    <xf numFmtId="6" fontId="19" fillId="4" borderId="3" xfId="0" applyNumberFormat="1" applyFont="1" applyFill="1" applyBorder="1" applyAlignment="1">
      <alignment wrapText="1"/>
    </xf>
    <xf numFmtId="6" fontId="19" fillId="0" borderId="25" xfId="0" applyNumberFormat="1" applyFont="1" applyBorder="1" applyAlignment="1">
      <alignment wrapText="1"/>
    </xf>
    <xf numFmtId="6" fontId="19" fillId="0" borderId="26" xfId="0" applyNumberFormat="1" applyFont="1" applyBorder="1" applyAlignment="1">
      <alignment wrapText="1"/>
    </xf>
    <xf numFmtId="6" fontId="2" fillId="0" borderId="0" xfId="0" applyNumberFormat="1" applyFont="1"/>
    <xf numFmtId="0" fontId="3" fillId="0" borderId="0" xfId="0" applyFont="1" applyAlignment="1">
      <alignment horizontal="left" wrapText="1"/>
    </xf>
    <xf numFmtId="9" fontId="9" fillId="7" borderId="1" xfId="2" applyFont="1" applyFill="1" applyBorder="1" applyAlignment="1">
      <alignment horizontal="center" wrapText="1"/>
    </xf>
    <xf numFmtId="0" fontId="1" fillId="2" borderId="1" xfId="0" applyFont="1" applyFill="1" applyBorder="1" applyAlignment="1">
      <alignment horizontal="center" wrapText="1"/>
    </xf>
    <xf numFmtId="0" fontId="10" fillId="3" borderId="1" xfId="0" applyFont="1" applyFill="1" applyBorder="1" applyAlignment="1">
      <alignment horizontal="center" wrapText="1"/>
    </xf>
    <xf numFmtId="6" fontId="22" fillId="7" borderId="1" xfId="0" applyNumberFormat="1" applyFont="1" applyFill="1" applyBorder="1" applyAlignment="1">
      <alignment horizontal="left" vertical="top"/>
    </xf>
    <xf numFmtId="169" fontId="7" fillId="4" borderId="1" xfId="0" applyNumberFormat="1" applyFont="1" applyFill="1" applyBorder="1" applyAlignment="1">
      <alignment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 dT="2024-03-28T18:36:20.62" personId="{00000000-0000-0000-0000-000000000000}" id="{F4BD9441-E718-446F-8FD3-31C78FB772F2}">
    <text xml:space="preserve">[Mention was removed] [Mention was removed] [Mention was removed] [Mention was removed] 
I'm feeling good about this budget table. Aaron &amp; Nathan, Please pay close attention to the personnel costs and indirect costs. Let me know if they seem out of line with other grants.  Generally in Y1&amp;2 we are focusing on design &amp; engineering for the entire project &amp; planting 49 trees in traditional boulevards (non-suspended pavement). In Y3 (2027) 29 trees (hopefully w/irrigation) will be installed into the SAM project area. In Y4&amp;5 the remaining 79 suspended pavement trees will be installed (cost includes demo irrigation). In total of the 157 trees we are planting we estimated being able to supply irrigation to 84 of them. Mainly adjacent to existing parks/park entrances or where irrigations is already close. Hopefully we are also able to figure out how to get water to some of the other "drier areas" with in the SAM project.      </text>
  </threadedComment>
  <threadedComment ref="C2" dT="2024-03-29T16:34:35.18" personId="{00000000-0000-0000-0000-000000000000}" id="{6CD3E336-ADAB-4499-87B2-3727616821A0}" parentId="{F4BD9441-E718-446F-8FD3-31C78FB772F2}">
    <text>[Mention was removed] [Mention was removed] I made a few changes to reflect the budget format - basically moved the contracted services out of personnel and into contractual. I also think we need to look at the Fringe Benefits - probably not super critical now, but when we get to the grant agreement we'll need documentation for this. I'll ask Leigh Griffing to take a look if she has time today.</text>
  </threadedComment>
  <threadedComment ref="C8" dT="2024-03-29T00:43:29.46" personId="{00000000-0000-0000-0000-000000000000}" id="{50BEBA9F-F80D-42BC-A413-9E973799B58D}">
    <text xml:space="preserve">does this person have a title? the NOFO requests we "list all staff positions by title" (pg 46) [Mention was removed] </text>
  </threadedComment>
  <threadedComment ref="C8" dT="2024-03-29T18:01:16.77" personId="{00000000-0000-0000-0000-000000000000}" id="{88A4EFEA-37ED-494E-BDE3-9D771FC27B14}" parentId="{50BEBA9F-F80D-42BC-A413-9E973799B58D}">
    <text xml:space="preserve">This person would need to manage the entire project, not just trees within SAM project.  need to work out how this works [Mention was removed] [Mention was removed] should this actually be two positions?  .2FTE for the sam portion of the project, and another position at 1FTE for the other sites??
</text>
  </threadedComment>
  <threadedComment ref="C8" dT="2024-03-29T18:06:18.75" personId="{00000000-0000-0000-0000-000000000000}" id="{0E042183-00CF-4F47-B770-739932958E13}" parentId="{50BEBA9F-F80D-42BC-A413-9E973799B58D}">
    <text>We should assume the project manager will implement this whole project, not just the DTSAM portions. Does a .2FTE seem reasonable for that? We have .8FTE potentially funded through DT SAM</text>
  </threadedComment>
  <threadedComment ref="C8" dT="2024-03-29T18:14:34.82" personId="{00000000-0000-0000-0000-000000000000}" id="{C34D3803-478C-431B-B4DA-D6E2384DB4B2}" parentId="{50BEBA9F-F80D-42BC-A413-9E973799B58D}">
    <text xml:space="preserve">Ok thats what I was hoping.  I think the concern is that if this project timeframe is longer than DT Sam then we may struggle to keep someone employed with just .2fte salary.  Maybe there is enough wiggle room though
</text>
  </threadedComment>
  <threadedComment ref="H8" dT="2024-03-29T18:00:03.21" personId="{00000000-0000-0000-0000-000000000000}" id="{8B86A67F-D4D7-4516-B721-09D6CCAB046E}">
    <text xml:space="preserve">is this enough to keep a PM on after DT SAM is over?  </text>
  </threadedComment>
  <threadedComment ref="C10" dT="2024-03-29T16:40:43.03" personId="{00000000-0000-0000-0000-000000000000}" id="{9672B31F-95D6-439B-B86B-54DFD590A2CC}">
    <text>[Mention was removed] do we want to include any other Parks staff here? Maybe Marie or Ben or both? We could take the budget from Fringe, and just included loaded hourly rates and a set dollar amount.</text>
  </threadedComment>
  <threadedComment ref="C10" dT="2024-03-29T17:30:48.89" personId="{00000000-0000-0000-0000-000000000000}" id="{1DFE2391-E255-4A79-8E75-613C88707DA7}" parentId="{9672B31F-95D6-439B-B86B-54DFD590A2CC}">
    <text xml:space="preserve">I will list time for Ben, Marie and our maintence worker who will be filling water bladders for the 1st 2 years post planting. I'll include fringe as well. </text>
  </threadedComment>
  <threadedComment ref="C14" dT="2024-03-29T16:38:40.31" personId="{00000000-0000-0000-0000-000000000000}" id="{7E059756-65D5-4450-BE9E-075B9943FA78}">
    <text>[Mention was removed] [Mention was removed] since we are using a loaded hourly rate, I think we can list Fringe Benefits as $0, but I'll confirm with Leigh. We can probably change once we get to the grant agreement as long as we are within our overall budget.</text>
  </threadedComment>
  <threadedComment ref="C14" dT="2024-03-29T17:20:30.23" personId="{00000000-0000-0000-0000-000000000000}" id="{654B2F51-42D4-414A-BA1D-37E95A2B6008}" parentId="{7E059756-65D5-4450-BE9E-075B9943FA78}">
    <text xml:space="preserve">ok....im good either way but it would be simpler to use a "loaded" hourly rate per employee. As fringe rates differ between professional &amp; maintence staff who will be working on the project. </text>
  </threadedComment>
  <threadedComment ref="C14" dT="2024-03-29T17:30:13.33" personId="{00000000-0000-0000-0000-000000000000}" id="{3CD9480C-1317-4114-AF6D-449A86612AE6}" parentId="{7E059756-65D5-4450-BE9E-075B9943FA78}">
    <text>Yeah, that was my first instinct but the NOFO guidance is very specific for this budget form that it should be annually salary and FTE, then fringe benefits calculated. I think if we take a conservative %, maybe closer to 40%, that should cover most staff and we can figure out the specifics in the grant agreement when the time comes</text>
  </threadedComment>
  <threadedComment ref="C14" dT="2024-03-29T17:30:56.85" personId="{00000000-0000-0000-0000-000000000000}" id="{C302EE5B-0354-425E-80D7-86FDA5CCA098}" parentId="{7E059756-65D5-4450-BE9E-075B9943FA78}">
    <text>For DowntownSAM, our staff fringe was between 31-40%, based on actual staff listed</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topLeftCell="A16" zoomScale="90" zoomScaleNormal="90" workbookViewId="0">
      <selection activeCell="F58" sqref="F58"/>
    </sheetView>
  </sheetViews>
  <sheetFormatPr defaultRowHeight="15" x14ac:dyDescent="0.25"/>
  <cols>
    <col min="1" max="1" width="1.85546875" customWidth="1"/>
    <col min="5" max="5" width="13.42578125" bestFit="1" customWidth="1"/>
    <col min="6" max="6" width="14.42578125" bestFit="1" customWidth="1"/>
    <col min="7" max="9" width="14.42578125" customWidth="1"/>
    <col min="10" max="10" width="10.85546875" bestFit="1" customWidth="1"/>
    <col min="11" max="11" width="15.5703125" customWidth="1"/>
    <col min="18" max="18" width="37.5703125" customWidth="1"/>
  </cols>
  <sheetData>
    <row r="1" spans="4:11" ht="10.5" customHeight="1" x14ac:dyDescent="0.25"/>
    <row r="2" spans="4:11" x14ac:dyDescent="0.25">
      <c r="D2" s="3"/>
      <c r="E2" s="3"/>
      <c r="J2" s="33"/>
      <c r="K2" s="3"/>
    </row>
    <row r="3" spans="4:11" x14ac:dyDescent="0.25">
      <c r="D3" s="3"/>
      <c r="E3" s="3"/>
      <c r="J3" s="31"/>
      <c r="K3" s="32"/>
    </row>
    <row r="4" spans="4:11" x14ac:dyDescent="0.25">
      <c r="D4" s="4"/>
      <c r="E4" s="3"/>
    </row>
    <row r="9" spans="4:11" x14ac:dyDescent="0.25">
      <c r="J9" s="21"/>
    </row>
    <row r="17" spans="5:18" x14ac:dyDescent="0.25">
      <c r="E17" s="34"/>
      <c r="F17" s="34"/>
      <c r="G17" s="34"/>
      <c r="H17" s="34"/>
      <c r="I17" s="34"/>
    </row>
    <row r="18" spans="5:18" x14ac:dyDescent="0.25">
      <c r="E18" s="34"/>
      <c r="F18" s="34"/>
      <c r="G18" s="34"/>
      <c r="H18" s="34"/>
      <c r="I18" s="34"/>
    </row>
    <row r="27" spans="5:18" ht="23.25" x14ac:dyDescent="0.35">
      <c r="Q27" s="30"/>
    </row>
    <row r="28" spans="5:18" x14ac:dyDescent="0.25">
      <c r="Q28" s="62"/>
      <c r="R28" s="63"/>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41A7F-3401-468B-A449-C5F7D60184DC}">
  <sheetPr>
    <tabColor theme="7" tint="0.59999389629810485"/>
  </sheetPr>
  <dimension ref="B2:AM73"/>
  <sheetViews>
    <sheetView showGridLines="0" zoomScale="85" zoomScaleNormal="85" workbookViewId="0">
      <pane xSplit="3" ySplit="6" topLeftCell="J44" activePane="bottomRight" state="frozen"/>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customWidth="1"/>
    <col min="2" max="2" width="12.140625" customWidth="1"/>
    <col min="3" max="3" width="52.85546875" customWidth="1"/>
    <col min="4" max="4" width="12.7109375" style="6" customWidth="1"/>
    <col min="5" max="5" width="12.5703125" style="2" customWidth="1"/>
    <col min="6" max="7" width="12.42578125" customWidth="1"/>
    <col min="8" max="8" width="12.5703125" style="2" customWidth="1"/>
    <col min="9" max="9" width="0.85546875" style="7" customWidth="1"/>
    <col min="10" max="10" width="13.5703125" customWidth="1"/>
    <col min="11" max="11" width="10.140625" customWidth="1"/>
  </cols>
  <sheetData>
    <row r="2" spans="2:39" ht="23.25" x14ac:dyDescent="0.35">
      <c r="B2" s="30" t="s">
        <v>33</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ht="30" x14ac:dyDescent="0.25">
      <c r="B8" s="23"/>
      <c r="C8" s="25" t="s">
        <v>83</v>
      </c>
      <c r="D8" s="15">
        <v>40000</v>
      </c>
      <c r="E8" s="15">
        <v>42500</v>
      </c>
      <c r="F8" s="15">
        <v>45000</v>
      </c>
      <c r="G8" s="15">
        <v>47500</v>
      </c>
      <c r="H8" s="15">
        <v>50000</v>
      </c>
      <c r="I8" s="35">
        <v>450000</v>
      </c>
      <c r="J8" s="15">
        <f>SUM(D8:H8)</f>
        <v>225000</v>
      </c>
    </row>
    <row r="9" spans="2:39" ht="30" x14ac:dyDescent="0.25">
      <c r="B9" s="23"/>
      <c r="C9" s="25" t="s">
        <v>61</v>
      </c>
      <c r="D9" s="15">
        <v>30000</v>
      </c>
      <c r="E9" s="15">
        <v>32500</v>
      </c>
      <c r="F9" s="15">
        <v>35000</v>
      </c>
      <c r="G9" s="15">
        <v>37500</v>
      </c>
      <c r="H9" s="15">
        <v>40000</v>
      </c>
      <c r="J9" s="15">
        <f>SUM(D9:H9)</f>
        <v>175000</v>
      </c>
    </row>
    <row r="10" spans="2:39" x14ac:dyDescent="0.25">
      <c r="B10" s="23"/>
      <c r="C10" s="27"/>
      <c r="D10" s="15"/>
      <c r="E10" s="11"/>
      <c r="F10" s="11"/>
      <c r="G10" s="11"/>
      <c r="H10" s="11"/>
      <c r="J10" s="15">
        <f>SUM(D10:H10)</f>
        <v>0</v>
      </c>
    </row>
    <row r="11" spans="2:39" x14ac:dyDescent="0.25">
      <c r="B11" s="23"/>
      <c r="C11" s="9" t="s">
        <v>12</v>
      </c>
      <c r="D11" s="16">
        <f>SUM(D8:D10)</f>
        <v>70000</v>
      </c>
      <c r="E11" s="16">
        <f t="shared" ref="E11:J11" si="0">SUM(E8:E10)</f>
        <v>75000</v>
      </c>
      <c r="F11" s="16">
        <f t="shared" si="0"/>
        <v>80000</v>
      </c>
      <c r="G11" s="16">
        <f t="shared" si="0"/>
        <v>85000</v>
      </c>
      <c r="H11" s="16">
        <f t="shared" si="0"/>
        <v>90000</v>
      </c>
      <c r="I11" s="7">
        <f t="shared" si="0"/>
        <v>450000</v>
      </c>
      <c r="J11" s="16">
        <f t="shared" si="0"/>
        <v>400000</v>
      </c>
    </row>
    <row r="12" spans="2:39" x14ac:dyDescent="0.25">
      <c r="B12" s="23"/>
      <c r="C12" s="14" t="s">
        <v>41</v>
      </c>
      <c r="D12" s="13" t="s">
        <v>36</v>
      </c>
      <c r="E12" s="10"/>
      <c r="F12" s="10"/>
      <c r="G12" s="10"/>
      <c r="H12" s="10"/>
      <c r="J12" s="8" t="s">
        <v>36</v>
      </c>
    </row>
    <row r="13" spans="2:39" x14ac:dyDescent="0.25">
      <c r="B13" s="23"/>
      <c r="C13" s="25" t="s">
        <v>62</v>
      </c>
      <c r="D13" s="15">
        <f>0.17*D11</f>
        <v>11900</v>
      </c>
      <c r="E13" s="15">
        <f t="shared" ref="E13:H13" si="1">0.17*E11</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I16" s="7">
        <f t="shared" si="3"/>
        <v>0</v>
      </c>
      <c r="J16" s="16">
        <f t="shared" si="3"/>
        <v>68000</v>
      </c>
    </row>
    <row r="17" spans="2:10" x14ac:dyDescent="0.25">
      <c r="B17" s="23"/>
      <c r="C17" s="14" t="s">
        <v>44</v>
      </c>
      <c r="D17" s="13" t="s">
        <v>36</v>
      </c>
      <c r="E17" s="10"/>
      <c r="F17" s="10"/>
      <c r="G17" s="10"/>
      <c r="H17" s="10"/>
      <c r="J17" s="8" t="s">
        <v>36</v>
      </c>
    </row>
    <row r="18" spans="2:10" x14ac:dyDescent="0.25">
      <c r="B18" s="23"/>
      <c r="C18" s="25" t="s">
        <v>78</v>
      </c>
      <c r="D18" s="13"/>
      <c r="E18" s="10"/>
      <c r="F18" s="10"/>
      <c r="G18" s="10"/>
      <c r="H18" s="10"/>
      <c r="J18" s="15" t="s">
        <v>36</v>
      </c>
    </row>
    <row r="19" spans="2:10" x14ac:dyDescent="0.25">
      <c r="B19" s="23"/>
      <c r="C19" s="29" t="s">
        <v>63</v>
      </c>
      <c r="D19" s="15" t="s">
        <v>46</v>
      </c>
      <c r="E19" s="11" t="s">
        <v>46</v>
      </c>
      <c r="F19" s="11" t="s">
        <v>46</v>
      </c>
      <c r="G19" s="11"/>
      <c r="H19" s="11"/>
      <c r="J19" s="15"/>
    </row>
    <row r="20" spans="2:10" x14ac:dyDescent="0.25">
      <c r="B20" s="23"/>
      <c r="C20" s="29" t="s">
        <v>64</v>
      </c>
      <c r="D20" s="15">
        <v>400</v>
      </c>
      <c r="E20" s="15">
        <v>400</v>
      </c>
      <c r="F20" s="15">
        <v>400</v>
      </c>
      <c r="G20" s="15">
        <v>400</v>
      </c>
      <c r="H20" s="15">
        <v>400</v>
      </c>
      <c r="I20" s="35">
        <v>2000</v>
      </c>
      <c r="J20" s="15">
        <f>SUM(D20:H20)</f>
        <v>2000</v>
      </c>
    </row>
    <row r="21" spans="2:10" x14ac:dyDescent="0.25">
      <c r="B21" s="23"/>
      <c r="C21" s="29" t="s">
        <v>65</v>
      </c>
      <c r="D21" s="15">
        <v>50</v>
      </c>
      <c r="E21" s="15">
        <v>50</v>
      </c>
      <c r="F21" s="15">
        <v>50</v>
      </c>
      <c r="G21" s="15">
        <v>50</v>
      </c>
      <c r="H21" s="15">
        <v>50</v>
      </c>
      <c r="I21" s="35">
        <v>250</v>
      </c>
      <c r="J21" s="15">
        <f t="shared" ref="J21:J26" si="4">SUM(D21:H21)</f>
        <v>250</v>
      </c>
    </row>
    <row r="22" spans="2:10" x14ac:dyDescent="0.25">
      <c r="B22" s="23"/>
      <c r="C22" s="25" t="s">
        <v>84</v>
      </c>
      <c r="D22" s="15">
        <v>600</v>
      </c>
      <c r="E22" s="15">
        <v>600</v>
      </c>
      <c r="F22" s="15">
        <v>600</v>
      </c>
      <c r="G22" s="15">
        <v>600</v>
      </c>
      <c r="H22" s="15">
        <v>600</v>
      </c>
      <c r="I22" s="35">
        <v>2250</v>
      </c>
      <c r="J22" s="15">
        <f t="shared" si="4"/>
        <v>3000</v>
      </c>
    </row>
    <row r="23" spans="2:10" x14ac:dyDescent="0.25">
      <c r="B23" s="23"/>
      <c r="C23" s="29" t="s">
        <v>67</v>
      </c>
      <c r="D23" s="15">
        <v>245</v>
      </c>
      <c r="E23" s="15">
        <v>245</v>
      </c>
      <c r="F23" s="15">
        <v>245</v>
      </c>
      <c r="G23" s="15">
        <v>245</v>
      </c>
      <c r="H23" s="15">
        <v>245</v>
      </c>
      <c r="I23" s="35">
        <v>1243</v>
      </c>
      <c r="J23" s="15">
        <f t="shared" si="4"/>
        <v>1225</v>
      </c>
    </row>
    <row r="24" spans="2:10" x14ac:dyDescent="0.25">
      <c r="B24" s="23"/>
      <c r="C24" s="29" t="s">
        <v>68</v>
      </c>
      <c r="D24" s="15">
        <v>45</v>
      </c>
      <c r="E24" s="15">
        <v>45</v>
      </c>
      <c r="F24" s="15">
        <v>45</v>
      </c>
      <c r="G24" s="15">
        <v>45</v>
      </c>
      <c r="H24" s="15">
        <v>45</v>
      </c>
      <c r="I24" s="35">
        <v>225</v>
      </c>
      <c r="J24" s="15">
        <f t="shared" si="4"/>
        <v>225</v>
      </c>
    </row>
    <row r="25" spans="2:10" x14ac:dyDescent="0.25">
      <c r="B25" s="23"/>
      <c r="C25" s="29" t="s">
        <v>69</v>
      </c>
      <c r="D25" s="15">
        <v>80</v>
      </c>
      <c r="E25" s="15">
        <v>80</v>
      </c>
      <c r="F25" s="15">
        <v>80</v>
      </c>
      <c r="G25" s="15">
        <v>80</v>
      </c>
      <c r="H25" s="15">
        <v>80</v>
      </c>
      <c r="I25" s="35">
        <v>400</v>
      </c>
      <c r="J25" s="15">
        <f t="shared" si="4"/>
        <v>400</v>
      </c>
    </row>
    <row r="26" spans="2:10" x14ac:dyDescent="0.25">
      <c r="B26" s="23"/>
      <c r="C26" s="25"/>
      <c r="D26" s="15"/>
      <c r="E26" s="15"/>
      <c r="F26" s="15"/>
      <c r="G26" s="15"/>
      <c r="H26" s="15"/>
      <c r="I26" s="35">
        <v>1638</v>
      </c>
      <c r="J26" s="15">
        <f t="shared" si="4"/>
        <v>0</v>
      </c>
    </row>
    <row r="27" spans="2:10" x14ac:dyDescent="0.25">
      <c r="B27" s="23"/>
      <c r="C27" s="9" t="s">
        <v>14</v>
      </c>
      <c r="D27" s="16">
        <f>SUM(D20:D26)</f>
        <v>1420</v>
      </c>
      <c r="E27" s="16">
        <f t="shared" ref="E27:H27" si="5">SUM(E20:E26)</f>
        <v>1420</v>
      </c>
      <c r="F27" s="16">
        <f t="shared" si="5"/>
        <v>1420</v>
      </c>
      <c r="G27" s="16">
        <f t="shared" si="5"/>
        <v>1420</v>
      </c>
      <c r="H27" s="16">
        <f t="shared" si="5"/>
        <v>1420</v>
      </c>
      <c r="J27" s="16">
        <f>SUM(D27:H27)</f>
        <v>7100</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47</v>
      </c>
      <c r="D32" s="13" t="s">
        <v>36</v>
      </c>
      <c r="E32" s="10"/>
      <c r="F32" s="10"/>
      <c r="G32" s="10"/>
      <c r="H32" s="10"/>
      <c r="J32" s="15"/>
    </row>
    <row r="33" spans="2:10" x14ac:dyDescent="0.25">
      <c r="B33" s="23"/>
      <c r="C33" s="25" t="s">
        <v>72</v>
      </c>
      <c r="D33" s="15">
        <v>2500</v>
      </c>
      <c r="E33" s="15">
        <v>0</v>
      </c>
      <c r="F33" s="15">
        <v>0</v>
      </c>
      <c r="G33" s="15">
        <v>0</v>
      </c>
      <c r="H33" s="15">
        <v>0</v>
      </c>
      <c r="I33" s="35">
        <v>5000</v>
      </c>
      <c r="J33" s="15">
        <f t="shared" si="6"/>
        <v>2500</v>
      </c>
    </row>
    <row r="34" spans="2:10" x14ac:dyDescent="0.25">
      <c r="B34" s="23"/>
      <c r="C34" s="25"/>
      <c r="D34" s="15"/>
      <c r="E34" s="11"/>
      <c r="F34" s="11"/>
      <c r="G34" s="11"/>
      <c r="H34" s="11"/>
      <c r="J34" s="15">
        <f t="shared" si="6"/>
        <v>0</v>
      </c>
    </row>
    <row r="35" spans="2:10" x14ac:dyDescent="0.25">
      <c r="B35" s="23"/>
      <c r="C35" s="9" t="s">
        <v>16</v>
      </c>
      <c r="D35" s="16">
        <f>SUM(D33:D34)</f>
        <v>2500</v>
      </c>
      <c r="E35" s="16">
        <f t="shared" ref="E35:H35" si="8">SUM(E33:E34)</f>
        <v>0</v>
      </c>
      <c r="F35" s="16">
        <f t="shared" si="8"/>
        <v>0</v>
      </c>
      <c r="G35" s="16">
        <f t="shared" si="8"/>
        <v>0</v>
      </c>
      <c r="H35" s="16">
        <f t="shared" si="8"/>
        <v>0</v>
      </c>
      <c r="J35" s="16">
        <f t="shared" si="6"/>
        <v>2500</v>
      </c>
    </row>
    <row r="36" spans="2:10" x14ac:dyDescent="0.25">
      <c r="B36" s="23"/>
      <c r="C36" s="14" t="s">
        <v>50</v>
      </c>
      <c r="D36" s="13" t="s">
        <v>36</v>
      </c>
      <c r="E36" s="10"/>
      <c r="F36" s="10"/>
      <c r="G36" s="10"/>
      <c r="H36" s="10"/>
      <c r="J36" s="15"/>
    </row>
    <row r="37" spans="2:10" ht="30" x14ac:dyDescent="0.25">
      <c r="B37" s="23"/>
      <c r="C37" s="60" t="s">
        <v>85</v>
      </c>
      <c r="D37" s="15"/>
      <c r="E37" s="15"/>
      <c r="F37" s="15"/>
      <c r="G37" s="15"/>
      <c r="H37" s="15"/>
      <c r="I37" s="35"/>
      <c r="J37" s="15">
        <f t="shared" si="6"/>
        <v>0</v>
      </c>
    </row>
    <row r="38" spans="2:10" x14ac:dyDescent="0.25">
      <c r="B38" s="23"/>
      <c r="C38" s="25" t="s">
        <v>86</v>
      </c>
      <c r="D38" s="15">
        <v>0</v>
      </c>
      <c r="E38" s="15">
        <v>6200000</v>
      </c>
      <c r="F38" s="15">
        <v>0</v>
      </c>
      <c r="G38" s="15">
        <v>0</v>
      </c>
      <c r="H38" s="15">
        <v>0</v>
      </c>
      <c r="I38" s="35">
        <v>22500000</v>
      </c>
      <c r="J38" s="15">
        <f t="shared" si="6"/>
        <v>6200000</v>
      </c>
    </row>
    <row r="39" spans="2:10" x14ac:dyDescent="0.25">
      <c r="B39" s="23"/>
      <c r="C39" s="25" t="s">
        <v>87</v>
      </c>
      <c r="D39" s="15">
        <v>0</v>
      </c>
      <c r="E39" s="15">
        <v>3142000</v>
      </c>
      <c r="F39" s="15">
        <v>0</v>
      </c>
      <c r="G39" s="15">
        <v>0</v>
      </c>
      <c r="H39" s="15">
        <v>0</v>
      </c>
      <c r="I39" s="35">
        <v>75000000</v>
      </c>
      <c r="J39" s="15">
        <f t="shared" si="6"/>
        <v>3142000</v>
      </c>
    </row>
    <row r="40" spans="2:10" x14ac:dyDescent="0.25">
      <c r="B40" s="23"/>
      <c r="C40" s="25" t="s">
        <v>88</v>
      </c>
      <c r="D40" s="15">
        <v>0</v>
      </c>
      <c r="E40" s="15">
        <v>850000</v>
      </c>
      <c r="F40" s="15">
        <v>0</v>
      </c>
      <c r="G40" s="15">
        <v>0</v>
      </c>
      <c r="H40" s="15">
        <v>0</v>
      </c>
      <c r="I40" s="35"/>
      <c r="J40" s="15">
        <f t="shared" si="6"/>
        <v>850000</v>
      </c>
    </row>
    <row r="41" spans="2:10" x14ac:dyDescent="0.25">
      <c r="B41" s="23"/>
      <c r="C41" s="25" t="s">
        <v>89</v>
      </c>
      <c r="D41" s="15">
        <v>0</v>
      </c>
      <c r="E41" s="15">
        <v>82100</v>
      </c>
      <c r="F41" s="15">
        <v>82100</v>
      </c>
      <c r="G41" s="15">
        <v>82100</v>
      </c>
      <c r="H41" s="15">
        <v>82100</v>
      </c>
      <c r="J41" s="15">
        <f t="shared" si="6"/>
        <v>328400</v>
      </c>
    </row>
    <row r="42" spans="2:10" x14ac:dyDescent="0.25">
      <c r="B42" s="23"/>
      <c r="C42" s="9" t="s">
        <v>17</v>
      </c>
      <c r="D42" s="16">
        <f>SUM(D37:D41)</f>
        <v>0</v>
      </c>
      <c r="E42" s="16">
        <f t="shared" ref="E42:H42" si="9">SUM(E37:E41)</f>
        <v>10274100</v>
      </c>
      <c r="F42" s="16">
        <f t="shared" si="9"/>
        <v>82100</v>
      </c>
      <c r="G42" s="16">
        <f t="shared" si="9"/>
        <v>82100</v>
      </c>
      <c r="H42" s="16">
        <f t="shared" si="9"/>
        <v>82100</v>
      </c>
      <c r="J42" s="16">
        <f t="shared" si="6"/>
        <v>10520400</v>
      </c>
    </row>
    <row r="43" spans="2:10" x14ac:dyDescent="0.25">
      <c r="B43" s="23"/>
      <c r="C43" s="14" t="s">
        <v>55</v>
      </c>
      <c r="D43" s="13" t="s">
        <v>36</v>
      </c>
      <c r="E43" s="10"/>
      <c r="F43" s="10"/>
      <c r="G43" s="10"/>
      <c r="H43" s="10"/>
      <c r="J43" s="15"/>
    </row>
    <row r="44" spans="2:10" ht="30" x14ac:dyDescent="0.25">
      <c r="B44" s="23"/>
      <c r="C44" s="25" t="s">
        <v>90</v>
      </c>
      <c r="D44" s="15">
        <v>4000</v>
      </c>
      <c r="E44" s="15">
        <v>4000</v>
      </c>
      <c r="F44" s="15">
        <v>4000</v>
      </c>
      <c r="G44" s="15">
        <v>4000</v>
      </c>
      <c r="H44" s="15">
        <v>4000</v>
      </c>
      <c r="I44" s="35">
        <v>375000</v>
      </c>
      <c r="J44" s="15">
        <f t="shared" si="6"/>
        <v>20000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4000</v>
      </c>
      <c r="E50" s="16">
        <f t="shared" ref="E50:H50" si="10">SUM(E44:E49)</f>
        <v>4000</v>
      </c>
      <c r="F50" s="16">
        <f t="shared" si="10"/>
        <v>4000</v>
      </c>
      <c r="G50" s="16">
        <f t="shared" si="10"/>
        <v>4000</v>
      </c>
      <c r="H50" s="16">
        <f t="shared" si="10"/>
        <v>4000</v>
      </c>
      <c r="J50" s="16">
        <f t="shared" si="6"/>
        <v>20000</v>
      </c>
    </row>
    <row r="51" spans="2:10" x14ac:dyDescent="0.25">
      <c r="B51" s="24"/>
      <c r="C51" s="9" t="s">
        <v>19</v>
      </c>
      <c r="D51" s="16">
        <f>SUM(D50,D42,D35,D31,D27,D16,D11)</f>
        <v>89820</v>
      </c>
      <c r="E51" s="16">
        <f t="shared" ref="E51:H51" si="11">SUM(E50,E42,E35,E31,E27,E16,E11)</f>
        <v>10367270</v>
      </c>
      <c r="F51" s="16">
        <f t="shared" si="11"/>
        <v>181120</v>
      </c>
      <c r="G51" s="16">
        <f t="shared" si="11"/>
        <v>186970</v>
      </c>
      <c r="H51" s="16">
        <f t="shared" si="11"/>
        <v>192820</v>
      </c>
      <c r="J51" s="16">
        <f t="shared" si="6"/>
        <v>11018000</v>
      </c>
    </row>
    <row r="52" spans="2:10" x14ac:dyDescent="0.25">
      <c r="B52" s="6"/>
      <c r="D52"/>
      <c r="E52"/>
      <c r="H52"/>
      <c r="I52"/>
      <c r="J52" t="s">
        <v>20</v>
      </c>
    </row>
    <row r="53" spans="2:10" x14ac:dyDescent="0.25">
      <c r="B53" s="22" t="s">
        <v>56</v>
      </c>
      <c r="C53" s="17" t="s">
        <v>56</v>
      </c>
      <c r="D53" s="18"/>
      <c r="E53" s="18"/>
      <c r="F53" s="18"/>
      <c r="G53" s="18"/>
      <c r="H53" s="18"/>
      <c r="I53"/>
      <c r="J53" s="18" t="s">
        <v>20</v>
      </c>
    </row>
    <row r="54" spans="2:10" ht="30" x14ac:dyDescent="0.25">
      <c r="B54" s="23"/>
      <c r="C54" s="25" t="s">
        <v>91</v>
      </c>
      <c r="D54" s="15">
        <f>0.4*(D11+D16)</f>
        <v>32760</v>
      </c>
      <c r="E54" s="15">
        <f t="shared" ref="E54:H54" si="12">0.4*(E11+E16)</f>
        <v>35100</v>
      </c>
      <c r="F54" s="15">
        <f t="shared" si="12"/>
        <v>37440</v>
      </c>
      <c r="G54" s="15">
        <f t="shared" si="12"/>
        <v>39780</v>
      </c>
      <c r="H54" s="15">
        <f t="shared" si="12"/>
        <v>42120</v>
      </c>
      <c r="J54" s="15">
        <f>SUM(D54:H54)</f>
        <v>187200</v>
      </c>
    </row>
    <row r="55" spans="2:10" x14ac:dyDescent="0.25">
      <c r="B55" s="23"/>
      <c r="C55" s="25"/>
      <c r="D55" s="13"/>
      <c r="E55" s="10"/>
      <c r="F55" s="10"/>
      <c r="G55" s="10"/>
      <c r="H55" s="10"/>
      <c r="J55" s="15">
        <f t="shared" ref="J55:J56" si="13">SUM(D55:H55)</f>
        <v>0</v>
      </c>
    </row>
    <row r="56" spans="2:10" x14ac:dyDescent="0.25">
      <c r="B56" s="24"/>
      <c r="C56" s="9" t="s">
        <v>21</v>
      </c>
      <c r="D56" s="16">
        <f>SUM(D54:D55)</f>
        <v>32760</v>
      </c>
      <c r="E56" s="16">
        <f t="shared" ref="E56:H56" si="14">SUM(E54:E55)</f>
        <v>35100</v>
      </c>
      <c r="F56" s="16">
        <f t="shared" si="14"/>
        <v>37440</v>
      </c>
      <c r="G56" s="16">
        <f t="shared" si="14"/>
        <v>39780</v>
      </c>
      <c r="H56" s="16">
        <f t="shared" si="14"/>
        <v>42120</v>
      </c>
      <c r="J56" s="16">
        <f t="shared" si="13"/>
        <v>187200</v>
      </c>
    </row>
    <row r="57" spans="2:10" ht="15.75" thickBot="1" x14ac:dyDescent="0.3">
      <c r="B57" s="6"/>
      <c r="D57"/>
      <c r="E57"/>
      <c r="H57"/>
      <c r="I57"/>
      <c r="J57" t="s">
        <v>20</v>
      </c>
    </row>
    <row r="58" spans="2:10" s="1" customFormat="1" ht="30.75" thickBot="1" x14ac:dyDescent="0.3">
      <c r="B58" s="19" t="s">
        <v>22</v>
      </c>
      <c r="C58" s="19"/>
      <c r="D58" s="20">
        <f>SUM(D56,D51)</f>
        <v>122580</v>
      </c>
      <c r="E58" s="20">
        <f t="shared" ref="E58:J58" si="15">SUM(E56,E51)</f>
        <v>10402370</v>
      </c>
      <c r="F58" s="20">
        <f t="shared" si="15"/>
        <v>218560</v>
      </c>
      <c r="G58" s="20">
        <f t="shared" si="15"/>
        <v>226750</v>
      </c>
      <c r="H58" s="20">
        <f t="shared" si="15"/>
        <v>234940</v>
      </c>
      <c r="I58" s="7">
        <f>SUM(I56,I51)</f>
        <v>0</v>
      </c>
      <c r="J58" s="20">
        <f t="shared" si="15"/>
        <v>11205200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33 J38:J39 J44:J46 J20:J26 J8"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tabSelected="1" zoomScale="55" zoomScaleNormal="55" workbookViewId="0">
      <selection activeCell="M36" sqref="M36"/>
    </sheetView>
  </sheetViews>
  <sheetFormatPr defaultColWidth="9.140625" defaultRowHeight="15" customHeight="1" x14ac:dyDescent="0.25"/>
  <cols>
    <col min="1" max="1" width="3.140625" customWidth="1"/>
    <col min="2" max="2" width="12.140625" customWidth="1"/>
    <col min="3" max="3" width="29.140625" customWidth="1"/>
    <col min="4" max="4" width="12.85546875" style="6" bestFit="1" customWidth="1"/>
    <col min="5" max="5" width="11.85546875" style="2" customWidth="1"/>
    <col min="6" max="6" width="12.140625" customWidth="1"/>
    <col min="7" max="7" width="11.42578125" customWidth="1"/>
    <col min="8" max="8" width="12" style="2" customWidth="1"/>
    <col min="9" max="9" width="3.5703125" style="7" customWidth="1"/>
    <col min="10" max="10" width="12.7109375" bestFit="1" customWidth="1"/>
    <col min="11" max="11" width="10.140625" customWidth="1"/>
  </cols>
  <sheetData>
    <row r="2" spans="2:39" ht="23.25" x14ac:dyDescent="0.35">
      <c r="B2" s="30" t="s">
        <v>0</v>
      </c>
    </row>
    <row r="3" spans="2:39" ht="26.45" customHeight="1" x14ac:dyDescent="0.25">
      <c r="B3" s="97" t="s">
        <v>1</v>
      </c>
      <c r="C3" s="97"/>
      <c r="D3" s="97"/>
      <c r="E3" s="97"/>
      <c r="F3" s="97"/>
      <c r="G3" s="97"/>
      <c r="H3" s="97"/>
      <c r="I3" s="97"/>
      <c r="J3" s="97"/>
    </row>
    <row r="4" spans="2:39" ht="15" customHeight="1" x14ac:dyDescent="0.25">
      <c r="B4" s="5"/>
    </row>
    <row r="5" spans="2:39" ht="18.75" x14ac:dyDescent="0.3">
      <c r="B5" s="45" t="s">
        <v>2</v>
      </c>
      <c r="C5" s="46"/>
      <c r="D5" s="46"/>
      <c r="E5" s="46"/>
      <c r="F5" s="46"/>
      <c r="G5" s="46"/>
      <c r="H5" s="46"/>
      <c r="I5" s="46"/>
      <c r="J5" s="67"/>
    </row>
    <row r="6" spans="2:39" ht="17.100000000000001" customHeight="1" x14ac:dyDescent="0.25">
      <c r="B6" s="47" t="s">
        <v>3</v>
      </c>
      <c r="C6" s="47" t="s">
        <v>4</v>
      </c>
      <c r="D6" s="47" t="s">
        <v>5</v>
      </c>
      <c r="E6" s="48" t="s">
        <v>6</v>
      </c>
      <c r="F6" s="48" t="s">
        <v>7</v>
      </c>
      <c r="G6" s="48" t="s">
        <v>8</v>
      </c>
      <c r="H6" s="49" t="s">
        <v>9</v>
      </c>
      <c r="I6" s="50"/>
      <c r="J6" s="68" t="s">
        <v>10</v>
      </c>
    </row>
    <row r="7" spans="2:39" s="5" customFormat="1" x14ac:dyDescent="0.25">
      <c r="B7" s="22" t="s">
        <v>11</v>
      </c>
      <c r="C7" s="51" t="s">
        <v>12</v>
      </c>
      <c r="D7" s="52">
        <f>'Measure 1 Budget'!D12+'Measure 2 Budget'!D11+'Measure 3 Budget'!D11+'Measure 4 Budget'!D11+'Measure 5 Budget'!D11</f>
        <v>28950</v>
      </c>
      <c r="E7" s="52">
        <f>'Measure 1 Budget'!E12+'Measure 2 Budget'!E11+'Measure 3 Budget'!E11+'Measure 4 Budget'!E11+'Measure 5 Budget'!E11</f>
        <v>32316</v>
      </c>
      <c r="F7" s="52">
        <f>'Measure 1 Budget'!F12+'Measure 2 Budget'!F11+'Measure 3 Budget'!F11+'Measure 4 Budget'!F11+'Measure 5 Budget'!F11</f>
        <v>32316</v>
      </c>
      <c r="G7" s="52">
        <f>'Measure 1 Budget'!G12+'Measure 2 Budget'!G11+'Measure 3 Budget'!G11+'Measure 4 Budget'!G11+'Measure 5 Budget'!G11</f>
        <v>29792</v>
      </c>
      <c r="H7" s="52">
        <f>'Measure 1 Budget'!H12+'Measure 2 Budget'!H11+'Measure 3 Budget'!H11+'Measure 4 Budget'!H11+'Measure 5 Budget'!H11</f>
        <v>29792</v>
      </c>
      <c r="I7" s="53"/>
      <c r="J7" s="52">
        <f>SUM(D7:I7)</f>
        <v>153166</v>
      </c>
      <c r="K7"/>
      <c r="L7"/>
      <c r="M7"/>
      <c r="N7"/>
      <c r="O7"/>
      <c r="P7"/>
      <c r="Q7"/>
      <c r="R7"/>
      <c r="S7"/>
      <c r="T7"/>
      <c r="U7"/>
      <c r="V7"/>
      <c r="W7"/>
      <c r="X7"/>
      <c r="Y7"/>
      <c r="Z7"/>
      <c r="AA7"/>
      <c r="AB7"/>
      <c r="AC7"/>
      <c r="AD7"/>
      <c r="AE7"/>
      <c r="AF7"/>
      <c r="AG7"/>
      <c r="AH7"/>
      <c r="AI7"/>
      <c r="AJ7"/>
      <c r="AK7"/>
      <c r="AL7"/>
      <c r="AM7"/>
    </row>
    <row r="8" spans="2:39" x14ac:dyDescent="0.25">
      <c r="B8" s="23"/>
      <c r="C8" s="51" t="s">
        <v>13</v>
      </c>
      <c r="D8" s="52">
        <f>'Measure 1 Budget'!D17+'Measure 2 Budget'!D16+'Measure 3 Budget'!D16+'Measure 4 Budget'!D16+'Measure 5 Budget'!D16</f>
        <v>8974.5</v>
      </c>
      <c r="E8" s="52">
        <f>'Measure 1 Budget'!E17+'Measure 2 Budget'!E16+'Measure 3 Budget'!E16+'Measure 4 Budget'!E16</f>
        <v>9580.3799999999992</v>
      </c>
      <c r="F8" s="52">
        <f>'Measure 1 Budget'!F17+'Measure 2 Budget'!F16+'Measure 3 Budget'!F16+'Measure 4 Budget'!F16</f>
        <v>9580.3799999999992</v>
      </c>
      <c r="G8" s="52">
        <f>'Measure 1 Budget'!G17+'Measure 2 Budget'!G16+'Measure 3 Budget'!G16+'Measure 4 Budget'!G16</f>
        <v>9126.06</v>
      </c>
      <c r="H8" s="52">
        <f>'Measure 1 Budget'!H17+'Measure 2 Budget'!H16+'Measure 3 Budget'!H16+'Measure 4 Budget'!H16</f>
        <v>9126.06</v>
      </c>
      <c r="I8" s="53"/>
      <c r="J8" s="52">
        <f t="shared" ref="J8:J14" si="0">SUM(D8:I8)</f>
        <v>46387.37999999999</v>
      </c>
    </row>
    <row r="9" spans="2:39" x14ac:dyDescent="0.25">
      <c r="B9" s="23"/>
      <c r="C9" s="51" t="s">
        <v>14</v>
      </c>
      <c r="D9" s="52">
        <f>'Measure 1 Budget'!D22+'Measure 2 Budget'!D27+'Measure 3 Budget'!D27+'Measure 4 Budget'!D27+'Measure 5 Budget'!D27</f>
        <v>0</v>
      </c>
      <c r="E9" s="52">
        <f>'Measure 1 Budget'!E22+'Measure 2 Budget'!E27+'Measure 3 Budget'!E27+'Measure 4 Budget'!E27</f>
        <v>0</v>
      </c>
      <c r="F9" s="52">
        <f>'Measure 1 Budget'!F22+'Measure 2 Budget'!F27+'Measure 3 Budget'!F27+'Measure 4 Budget'!F27</f>
        <v>0</v>
      </c>
      <c r="G9" s="52">
        <f>'Measure 1 Budget'!G22+'Measure 2 Budget'!G27+'Measure 3 Budget'!G27+'Measure 4 Budget'!G27</f>
        <v>0</v>
      </c>
      <c r="H9" s="52">
        <f>'Measure 1 Budget'!H22+'Measure 2 Budget'!H27+'Measure 3 Budget'!H27+'Measure 4 Budget'!H27</f>
        <v>0</v>
      </c>
      <c r="I9" s="53"/>
      <c r="J9" s="52">
        <f t="shared" si="0"/>
        <v>0</v>
      </c>
    </row>
    <row r="10" spans="2:39" x14ac:dyDescent="0.25">
      <c r="B10" s="23"/>
      <c r="C10" s="51" t="s">
        <v>15</v>
      </c>
      <c r="D10" s="52">
        <f>'Measure 1 Budget'!D26+'Measure 2 Budget'!D31+'Measure 3 Budget'!D31+'Measure 4 Budget'!D31+'Measure 5 Budget'!D31</f>
        <v>0</v>
      </c>
      <c r="E10" s="52">
        <f>'Measure 1 Budget'!E26+'Measure 2 Budget'!E31+'Measure 3 Budget'!E31+'Measure 4 Budget'!E31</f>
        <v>0</v>
      </c>
      <c r="F10" s="52">
        <f>'Measure 1 Budget'!F26+'Measure 2 Budget'!F31+'Measure 3 Budget'!F31+'Measure 4 Budget'!F31</f>
        <v>0</v>
      </c>
      <c r="G10" s="52">
        <f>'Measure 1 Budget'!G26+'Measure 2 Budget'!G31+'Measure 3 Budget'!G31+'Measure 4 Budget'!G31</f>
        <v>0</v>
      </c>
      <c r="H10" s="52">
        <f>'Measure 1 Budget'!H26+'Measure 2 Budget'!H31+'Measure 3 Budget'!H31+'Measure 4 Budget'!H31</f>
        <v>0</v>
      </c>
      <c r="I10" s="53"/>
      <c r="J10" s="52">
        <f t="shared" si="0"/>
        <v>0</v>
      </c>
    </row>
    <row r="11" spans="2:39" x14ac:dyDescent="0.25">
      <c r="B11" s="23"/>
      <c r="C11" s="51" t="s">
        <v>16</v>
      </c>
      <c r="D11" s="52">
        <f>'Measure 1 Budget'!D30+'Measure 2 Budget'!D35+'Measure 3 Budget'!D35+'Measure 4 Budget'!D35+'Measure 5 Budget'!D35</f>
        <v>14700</v>
      </c>
      <c r="E11" s="52">
        <f>'Measure 1 Budget'!E30+'Measure 2 Budget'!E35+'Measure 3 Budget'!E35+'Measure 4 Budget'!E35</f>
        <v>0</v>
      </c>
      <c r="F11" s="52">
        <f>'Measure 1 Budget'!F30+'Measure 2 Budget'!F35+'Measure 3 Budget'!F35+'Measure 4 Budget'!F35</f>
        <v>5800</v>
      </c>
      <c r="G11" s="52">
        <f>'Measure 1 Budget'!G30+'Measure 2 Budget'!G35+'Measure 3 Budget'!G35+'Measure 4 Budget'!G35</f>
        <v>15800</v>
      </c>
      <c r="H11" s="52">
        <f>'Measure 1 Budget'!H30+'Measure 2 Budget'!H35+'Measure 3 Budget'!H35+'Measure 4 Budget'!H35</f>
        <v>0</v>
      </c>
      <c r="I11" s="53"/>
      <c r="J11" s="52">
        <f t="shared" si="0"/>
        <v>36300</v>
      </c>
    </row>
    <row r="12" spans="2:39" x14ac:dyDescent="0.25">
      <c r="B12" s="23"/>
      <c r="C12" s="51" t="s">
        <v>17</v>
      </c>
      <c r="D12" s="52">
        <f>'Measure 1 Budget'!D37+'Measure 2 Budget'!D42+'Measure 3 Budget'!D42+'Measure 4 Budget'!D41+'Measure 5 Budget'!D41</f>
        <v>85000</v>
      </c>
      <c r="E12" s="52">
        <f>'Measure 1 Budget'!E37+'Measure 2 Budget'!E42+'Measure 3 Budget'!E42+'Measure 4 Budget'!E41</f>
        <v>234300</v>
      </c>
      <c r="F12" s="52">
        <f>'Measure 1 Budget'!F37+'Measure 2 Budget'!F42+'Measure 3 Budget'!F42+'Measure 4 Budget'!F41</f>
        <v>724763</v>
      </c>
      <c r="G12" s="52">
        <f>'Measure 1 Budget'!G37+'Measure 2 Budget'!G42+'Measure 3 Budget'!G42+'Measure 4 Budget'!G41</f>
        <v>1118491</v>
      </c>
      <c r="H12" s="52">
        <f>'Measure 1 Budget'!H37+'Measure 2 Budget'!H42+'Measure 3 Budget'!H42+'Measure 4 Budget'!H41</f>
        <v>806321</v>
      </c>
      <c r="I12" s="53"/>
      <c r="J12" s="52">
        <f t="shared" si="0"/>
        <v>2968875</v>
      </c>
    </row>
    <row r="13" spans="2:39" x14ac:dyDescent="0.25">
      <c r="B13" s="23"/>
      <c r="C13" s="51" t="s">
        <v>18</v>
      </c>
      <c r="D13" s="52">
        <f>'Measure 1 Budget'!D42+'Measure 2 Budget'!D50+'Measure 3 Budget'!D50+'Measure 4 Budget'!D49+'Measure 5 Budget'!D49</f>
        <v>0</v>
      </c>
      <c r="E13" s="52">
        <f>'Measure 1 Budget'!E42+'Measure 2 Budget'!E50+'Measure 3 Budget'!E50+'Measure 4 Budget'!E49</f>
        <v>0</v>
      </c>
      <c r="F13" s="52">
        <f>'Measure 1 Budget'!F42+'Measure 2 Budget'!F50+'Measure 3 Budget'!F50+'Measure 4 Budget'!F49</f>
        <v>0</v>
      </c>
      <c r="G13" s="52">
        <f>'Measure 1 Budget'!G42+'Measure 2 Budget'!G50+'Measure 3 Budget'!G50+'Measure 4 Budget'!G49</f>
        <v>0</v>
      </c>
      <c r="H13" s="52">
        <f>'Measure 1 Budget'!H42+'Measure 2 Budget'!H50+'Measure 3 Budget'!H50+'Measure 4 Budget'!H49</f>
        <v>0</v>
      </c>
      <c r="I13" s="53"/>
      <c r="J13" s="52">
        <f t="shared" si="0"/>
        <v>0</v>
      </c>
    </row>
    <row r="14" spans="2:39" x14ac:dyDescent="0.25">
      <c r="B14" s="24"/>
      <c r="C14" s="9" t="s">
        <v>19</v>
      </c>
      <c r="D14" s="16">
        <f>D13+D12+D11+D10+D9+D8+D7</f>
        <v>137624.5</v>
      </c>
      <c r="E14" s="16">
        <f>E13+E12+E11+E10+E9+E8+E7</f>
        <v>276196.38</v>
      </c>
      <c r="F14" s="16">
        <f>F13+F12+F11+F10+F9+F8+F7</f>
        <v>772459.38</v>
      </c>
      <c r="G14" s="16">
        <f>G13+G12+G11+G10+G9+G8+G7</f>
        <v>1173209.06</v>
      </c>
      <c r="H14" s="16">
        <f>H13+H12+H11+H10+H9+H8+H7</f>
        <v>845239.06</v>
      </c>
      <c r="J14" s="16">
        <f t="shared" si="0"/>
        <v>3204728.3800000004</v>
      </c>
    </row>
    <row r="15" spans="2:39" x14ac:dyDescent="0.25">
      <c r="B15" s="66"/>
      <c r="D15"/>
      <c r="E15"/>
      <c r="H15"/>
      <c r="I15"/>
      <c r="J15" s="18" t="s">
        <v>20</v>
      </c>
    </row>
    <row r="16" spans="2:39" ht="20.100000000000001" customHeight="1" x14ac:dyDescent="0.25">
      <c r="B16" s="66"/>
      <c r="C16" s="9" t="s">
        <v>21</v>
      </c>
      <c r="D16" s="58">
        <f>'Measure 1 Budget'!D48+'Measure 2 Budget'!D56+'Measure 3 Budget'!D56+'Measure 4 Budget'!D55+'Measure 5 Budget'!D55</f>
        <v>13762.45</v>
      </c>
      <c r="E16" s="58">
        <f>'Measure 1 Budget'!E48+'Measure 2 Budget'!E56+'Measure 3 Budget'!E56+'Measure 4 Budget'!E55</f>
        <v>27619.638000000003</v>
      </c>
      <c r="F16" s="58">
        <f>'Measure 1 Budget'!F48+'Measure 2 Budget'!F56+'Measure 3 Budget'!F56+'Measure 4 Budget'!F55</f>
        <v>77245.938000000009</v>
      </c>
      <c r="G16" s="58">
        <f>'Measure 1 Budget'!G48+'Measure 2 Budget'!G56+'Measure 3 Budget'!G56+'Measure 4 Budget'!G55</f>
        <v>117320.90600000002</v>
      </c>
      <c r="H16" s="58">
        <f>'Measure 1 Budget'!H48+'Measure 2 Budget'!H56+'Measure 3 Budget'!H56+'Measure 4 Budget'!H55</f>
        <v>84523.906000000017</v>
      </c>
      <c r="J16" s="102">
        <f>SUM(D16:H16)</f>
        <v>320472.83800000005</v>
      </c>
    </row>
    <row r="17" spans="2:10" ht="15.75" thickBot="1" x14ac:dyDescent="0.3">
      <c r="B17" s="66"/>
      <c r="D17"/>
      <c r="E17"/>
      <c r="H17"/>
      <c r="I17"/>
      <c r="J17" s="18" t="s">
        <v>20</v>
      </c>
    </row>
    <row r="18" spans="2:10" ht="30.95" customHeight="1" thickBot="1" x14ac:dyDescent="0.3">
      <c r="B18" s="65" t="s">
        <v>22</v>
      </c>
      <c r="C18" s="19"/>
      <c r="D18" s="54">
        <f>D14+D16</f>
        <v>151386.95000000001</v>
      </c>
      <c r="E18" s="54">
        <f>E14+E16</f>
        <v>303816.01799999998</v>
      </c>
      <c r="F18" s="54">
        <f>F14+F16</f>
        <v>849705.31799999997</v>
      </c>
      <c r="G18" s="54">
        <f>G14+G16</f>
        <v>1290529.966</v>
      </c>
      <c r="H18" s="54">
        <f>H14+H16</f>
        <v>929762.96600000001</v>
      </c>
      <c r="I18" s="55"/>
      <c r="J18" s="69">
        <f>J14+J16</f>
        <v>3525201.2180000003</v>
      </c>
    </row>
    <row r="19" spans="2:10" s="1" customFormat="1" x14ac:dyDescent="0.25">
      <c r="B19" s="6"/>
      <c r="C19"/>
      <c r="D19" s="6"/>
      <c r="E19" s="2"/>
      <c r="F19"/>
      <c r="G19"/>
      <c r="H19" s="2"/>
      <c r="I19" s="7"/>
      <c r="J19"/>
    </row>
    <row r="20" spans="2:10" ht="15" customHeight="1" x14ac:dyDescent="0.25">
      <c r="B20" s="6"/>
    </row>
    <row r="21" spans="2:10" ht="15" customHeight="1" x14ac:dyDescent="0.3">
      <c r="B21" s="45" t="s">
        <v>23</v>
      </c>
      <c r="C21" s="46"/>
      <c r="D21" s="46"/>
      <c r="E21" s="99"/>
      <c r="F21" s="99"/>
      <c r="H21"/>
      <c r="I21"/>
    </row>
    <row r="22" spans="2:10" ht="29.1" customHeight="1" x14ac:dyDescent="0.25">
      <c r="B22" s="47" t="s">
        <v>24</v>
      </c>
      <c r="C22" s="47" t="s">
        <v>25</v>
      </c>
      <c r="D22" s="56" t="s">
        <v>26</v>
      </c>
      <c r="E22" s="100" t="s">
        <v>27</v>
      </c>
      <c r="F22" s="100"/>
      <c r="H22"/>
      <c r="I22"/>
    </row>
    <row r="23" spans="2:10" ht="15" customHeight="1" x14ac:dyDescent="0.25">
      <c r="B23" s="51">
        <v>1</v>
      </c>
      <c r="C23" s="101" t="s">
        <v>92</v>
      </c>
      <c r="D23" s="57">
        <f>'Measure 1 Budget'!J50</f>
        <v>3525201.2180000003</v>
      </c>
      <c r="E23" s="98">
        <f>D23/D$29</f>
        <v>1</v>
      </c>
      <c r="F23" s="98"/>
      <c r="H23"/>
      <c r="I23"/>
    </row>
    <row r="24" spans="2:10" ht="15" customHeight="1" x14ac:dyDescent="0.25">
      <c r="B24" s="51">
        <v>2</v>
      </c>
      <c r="C24" s="52" t="s">
        <v>28</v>
      </c>
      <c r="D24" s="57">
        <f>'Measure 2 Budget'!J58</f>
        <v>0</v>
      </c>
      <c r="E24" s="98">
        <f t="shared" ref="E24:E27" si="1">D24/D$29</f>
        <v>0</v>
      </c>
      <c r="F24" s="98"/>
      <c r="H24"/>
      <c r="I24"/>
    </row>
    <row r="25" spans="2:10" ht="15" customHeight="1" x14ac:dyDescent="0.25">
      <c r="B25" s="51">
        <v>3</v>
      </c>
      <c r="C25" s="52" t="s">
        <v>29</v>
      </c>
      <c r="D25" s="57">
        <f>'Measure 3 Budget'!J58</f>
        <v>0</v>
      </c>
      <c r="E25" s="98">
        <f t="shared" si="1"/>
        <v>0</v>
      </c>
      <c r="F25" s="98"/>
      <c r="H25"/>
      <c r="I25"/>
    </row>
    <row r="26" spans="2:10" ht="15" customHeight="1" x14ac:dyDescent="0.25">
      <c r="B26" s="51">
        <v>4</v>
      </c>
      <c r="C26" s="52" t="s">
        <v>30</v>
      </c>
      <c r="D26" s="57">
        <f>'Measure 4 Budget'!J57</f>
        <v>0</v>
      </c>
      <c r="E26" s="98">
        <f t="shared" si="1"/>
        <v>0</v>
      </c>
      <c r="F26" s="98"/>
      <c r="H26"/>
      <c r="I26"/>
    </row>
    <row r="27" spans="2:10" ht="15" customHeight="1" x14ac:dyDescent="0.25">
      <c r="B27" s="51">
        <v>5</v>
      </c>
      <c r="C27" s="52" t="s">
        <v>31</v>
      </c>
      <c r="D27" s="57">
        <v>0</v>
      </c>
      <c r="E27" s="98">
        <f t="shared" si="1"/>
        <v>0</v>
      </c>
      <c r="F27" s="98"/>
      <c r="H27"/>
      <c r="I27"/>
    </row>
    <row r="28" spans="2:10" ht="15" customHeight="1" x14ac:dyDescent="0.25">
      <c r="B28" s="51"/>
      <c r="C28" s="52"/>
      <c r="D28" s="57"/>
      <c r="E28" s="98"/>
      <c r="F28" s="98"/>
      <c r="H28"/>
      <c r="I28"/>
    </row>
    <row r="29" spans="2:10" ht="15" customHeight="1" x14ac:dyDescent="0.25">
      <c r="B29" s="51" t="s">
        <v>32</v>
      </c>
      <c r="C29" s="52"/>
      <c r="D29" s="57">
        <f>SUM(D23:D28)</f>
        <v>3525201.2180000003</v>
      </c>
      <c r="E29" s="98">
        <f t="shared" ref="E29" si="2">SUM(E23:E28)</f>
        <v>1</v>
      </c>
      <c r="F29" s="98"/>
      <c r="H29"/>
      <c r="I29"/>
    </row>
    <row r="30" spans="2:10" ht="15" customHeight="1" x14ac:dyDescent="0.25">
      <c r="H30"/>
      <c r="I30"/>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65"/>
  <sheetViews>
    <sheetView showGridLines="0" topLeftCell="B3" zoomScaleNormal="100" workbookViewId="0">
      <selection activeCell="J50" sqref="J50"/>
    </sheetView>
  </sheetViews>
  <sheetFormatPr defaultColWidth="9.140625" defaultRowHeight="15" x14ac:dyDescent="0.25"/>
  <cols>
    <col min="1" max="1" width="3.140625" customWidth="1"/>
    <col min="2" max="2" width="10.140625" customWidth="1"/>
    <col min="3" max="3" width="37.14062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2.85546875" customWidth="1"/>
    <col min="11" max="11" width="15" customWidth="1"/>
  </cols>
  <sheetData>
    <row r="2" spans="2:39" ht="23.25" x14ac:dyDescent="0.35">
      <c r="B2" s="30" t="s">
        <v>33</v>
      </c>
    </row>
    <row r="3" spans="2:39" x14ac:dyDescent="0.25">
      <c r="B3" s="5" t="s">
        <v>34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ht="30" x14ac:dyDescent="0.25">
      <c r="B7" s="70"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ht="30" x14ac:dyDescent="0.25">
      <c r="B8" s="23"/>
      <c r="C8" s="72" t="s">
        <v>37</v>
      </c>
      <c r="D8" s="73">
        <f>104000*0.2</f>
        <v>20800</v>
      </c>
      <c r="E8" s="73">
        <f t="shared" ref="E8:H8" si="0">104000*0.2</f>
        <v>20800</v>
      </c>
      <c r="F8" s="73">
        <f t="shared" si="0"/>
        <v>20800</v>
      </c>
      <c r="G8" s="73">
        <f t="shared" si="0"/>
        <v>20800</v>
      </c>
      <c r="H8" s="94">
        <f t="shared" si="0"/>
        <v>20800</v>
      </c>
      <c r="I8" s="77"/>
      <c r="J8" s="84">
        <f>SUM(D8:H8)</f>
        <v>104000</v>
      </c>
    </row>
    <row r="9" spans="2:39" x14ac:dyDescent="0.25">
      <c r="B9" s="23"/>
      <c r="C9" s="72" t="s">
        <v>38</v>
      </c>
      <c r="D9" s="73">
        <f>84000*0.05</f>
        <v>4200</v>
      </c>
      <c r="E9" s="73">
        <f>84000*0.05</f>
        <v>4200</v>
      </c>
      <c r="F9" s="73">
        <f>84000*0.05</f>
        <v>4200</v>
      </c>
      <c r="G9" s="73">
        <f>84000*0.05</f>
        <v>4200</v>
      </c>
      <c r="H9" s="94">
        <f>84000*0.05</f>
        <v>4200</v>
      </c>
      <c r="I9" s="77"/>
      <c r="J9" s="84">
        <f>SUM(D9:H9)</f>
        <v>21000</v>
      </c>
    </row>
    <row r="10" spans="2:39" x14ac:dyDescent="0.25">
      <c r="B10" s="23"/>
      <c r="C10" s="72" t="s">
        <v>39</v>
      </c>
      <c r="D10" s="92">
        <f>79000*0.05</f>
        <v>3950</v>
      </c>
      <c r="E10" s="92">
        <f>79000*0.05</f>
        <v>3950</v>
      </c>
      <c r="F10" s="92">
        <f>79000*0.05</f>
        <v>3950</v>
      </c>
      <c r="G10" s="92">
        <f>79000*0.05</f>
        <v>3950</v>
      </c>
      <c r="H10" s="95">
        <f>79000*0.05</f>
        <v>3950</v>
      </c>
      <c r="I10" s="77"/>
      <c r="J10" s="75">
        <f t="shared" ref="J10" si="1">SUM(D10:H10)</f>
        <v>19750</v>
      </c>
    </row>
    <row r="11" spans="2:39" x14ac:dyDescent="0.25">
      <c r="B11" s="23"/>
      <c r="C11" s="91" t="s">
        <v>40</v>
      </c>
      <c r="D11" s="88"/>
      <c r="E11" s="89">
        <v>3366</v>
      </c>
      <c r="F11" s="90">
        <v>3366</v>
      </c>
      <c r="G11" s="90">
        <v>842</v>
      </c>
      <c r="H11" s="90">
        <v>842</v>
      </c>
      <c r="I11" s="77"/>
      <c r="J11" s="75">
        <f>SUM(D11:H11)</f>
        <v>8416</v>
      </c>
    </row>
    <row r="12" spans="2:39" x14ac:dyDescent="0.25">
      <c r="B12" s="23"/>
      <c r="C12" s="9" t="s">
        <v>12</v>
      </c>
      <c r="D12" s="93">
        <f>SUM(D8:D11)</f>
        <v>28950</v>
      </c>
      <c r="E12" s="93">
        <f>SUM(E8:E11)</f>
        <v>32316</v>
      </c>
      <c r="F12" s="93">
        <f>SUM(F8:F11)</f>
        <v>32316</v>
      </c>
      <c r="G12" s="93">
        <f>SUM(G8:G11)</f>
        <v>29792</v>
      </c>
      <c r="H12" s="93">
        <f>SUM(H8:H11)</f>
        <v>29792</v>
      </c>
      <c r="I12" s="77"/>
      <c r="J12" s="85">
        <f>SUM(J8:J11)</f>
        <v>153166</v>
      </c>
      <c r="K12" s="34">
        <f>SUM(D12:H12)</f>
        <v>153166</v>
      </c>
    </row>
    <row r="13" spans="2:39" x14ac:dyDescent="0.25">
      <c r="B13" s="23"/>
      <c r="C13" s="14" t="s">
        <v>41</v>
      </c>
      <c r="D13" s="71"/>
      <c r="E13" s="71"/>
      <c r="F13" s="71"/>
      <c r="G13" s="71"/>
      <c r="H13" s="71"/>
      <c r="J13" s="8" t="s">
        <v>36</v>
      </c>
    </row>
    <row r="14" spans="2:39" x14ac:dyDescent="0.25">
      <c r="B14" s="23"/>
      <c r="C14" s="72" t="s">
        <v>42</v>
      </c>
      <c r="D14" s="75">
        <f>(D8+D9+D10)*0.31</f>
        <v>8974.5</v>
      </c>
      <c r="E14" s="75">
        <f>(E8+E9+E10)*0.31</f>
        <v>8974.5</v>
      </c>
      <c r="F14" s="75">
        <f t="shared" ref="F14:H14" si="2">(F8+F9+F10)*0.31</f>
        <v>8974.5</v>
      </c>
      <c r="G14" s="75">
        <f t="shared" si="2"/>
        <v>8974.5</v>
      </c>
      <c r="H14" s="75">
        <f t="shared" si="2"/>
        <v>8974.5</v>
      </c>
      <c r="I14" s="77"/>
      <c r="J14" s="84">
        <f>SUM(D14:H14)</f>
        <v>44872.5</v>
      </c>
    </row>
    <row r="15" spans="2:39" x14ac:dyDescent="0.25">
      <c r="B15" s="23"/>
      <c r="C15" s="72" t="s">
        <v>43</v>
      </c>
      <c r="D15" s="75"/>
      <c r="E15" s="75">
        <f>E11*0.18</f>
        <v>605.88</v>
      </c>
      <c r="F15" s="75">
        <f t="shared" ref="F15:H15" si="3">F11*0.18</f>
        <v>605.88</v>
      </c>
      <c r="G15" s="75">
        <f t="shared" si="3"/>
        <v>151.56</v>
      </c>
      <c r="H15" s="75">
        <f t="shared" si="3"/>
        <v>151.56</v>
      </c>
      <c r="I15" s="77"/>
      <c r="J15" s="84">
        <f t="shared" ref="J15" si="4">SUM(D15:H15)</f>
        <v>1514.8799999999999</v>
      </c>
    </row>
    <row r="16" spans="2:39" x14ac:dyDescent="0.25">
      <c r="B16" s="23"/>
      <c r="C16" s="78"/>
      <c r="D16" s="75"/>
      <c r="E16" s="74"/>
      <c r="F16" s="74"/>
      <c r="G16" s="74"/>
      <c r="H16" s="74"/>
      <c r="I16" s="77"/>
      <c r="J16" s="84"/>
    </row>
    <row r="17" spans="2:11" x14ac:dyDescent="0.25">
      <c r="B17" s="23"/>
      <c r="C17" s="9" t="s">
        <v>13</v>
      </c>
      <c r="D17" s="79">
        <f>SUM(D14:D16)</f>
        <v>8974.5</v>
      </c>
      <c r="E17" s="79">
        <f>SUM(E14:E16)</f>
        <v>9580.3799999999992</v>
      </c>
      <c r="F17" s="79">
        <f>SUM(F14:F16)</f>
        <v>9580.3799999999992</v>
      </c>
      <c r="G17" s="79">
        <f>SUM(G14:G16)</f>
        <v>9126.06</v>
      </c>
      <c r="H17" s="79">
        <f>SUM(H14:H16)</f>
        <v>9126.06</v>
      </c>
      <c r="I17" s="77"/>
      <c r="J17" s="85">
        <f>SUM(J14:J16)</f>
        <v>46387.38</v>
      </c>
      <c r="K17" s="34">
        <f>SUM(D17:H17)</f>
        <v>46387.37999999999</v>
      </c>
    </row>
    <row r="18" spans="2:11" x14ac:dyDescent="0.25">
      <c r="B18" s="23"/>
      <c r="C18" s="14" t="s">
        <v>44</v>
      </c>
      <c r="D18" s="13" t="s">
        <v>36</v>
      </c>
      <c r="E18" s="10"/>
      <c r="F18" s="10"/>
      <c r="G18" s="10"/>
      <c r="H18" s="10"/>
      <c r="J18" s="8" t="s">
        <v>36</v>
      </c>
    </row>
    <row r="19" spans="2:11" x14ac:dyDescent="0.25">
      <c r="B19" s="23"/>
      <c r="C19" s="29"/>
      <c r="D19" s="15"/>
      <c r="E19" s="11"/>
      <c r="F19" s="11"/>
      <c r="G19" s="11"/>
      <c r="H19" s="11"/>
      <c r="J19" s="84">
        <f>SUM(D19:H19)</f>
        <v>0</v>
      </c>
    </row>
    <row r="20" spans="2:11" x14ac:dyDescent="0.25">
      <c r="B20" s="23"/>
      <c r="C20" s="29"/>
      <c r="D20" s="15"/>
      <c r="E20" s="15"/>
      <c r="F20" s="15"/>
      <c r="G20" s="15"/>
      <c r="H20" s="15"/>
      <c r="I20" s="35"/>
      <c r="J20" s="84">
        <f>SUM(D20:H20)</f>
        <v>0</v>
      </c>
    </row>
    <row r="21" spans="2:11" x14ac:dyDescent="0.25">
      <c r="B21" s="23"/>
      <c r="C21" s="25"/>
      <c r="D21" s="15"/>
      <c r="E21" s="15"/>
      <c r="F21" s="15"/>
      <c r="G21" s="15"/>
      <c r="H21" s="15"/>
      <c r="I21" s="35"/>
      <c r="J21" s="84">
        <f t="shared" ref="J21" si="5">SUM(D21:H21)</f>
        <v>0</v>
      </c>
    </row>
    <row r="22" spans="2:11" x14ac:dyDescent="0.25">
      <c r="B22" s="23"/>
      <c r="C22" s="9" t="s">
        <v>14</v>
      </c>
      <c r="D22" s="16">
        <f>SUM(D20:D21)</f>
        <v>0</v>
      </c>
      <c r="E22" s="16">
        <f>SUM(E20:E21)</f>
        <v>0</v>
      </c>
      <c r="F22" s="16">
        <f>SUM(F20:F21)</f>
        <v>0</v>
      </c>
      <c r="G22" s="16">
        <f>SUM(G20:G21)</f>
        <v>0</v>
      </c>
      <c r="H22" s="16">
        <f>SUM(H20:H21)</f>
        <v>0</v>
      </c>
      <c r="J22" s="85">
        <f>SUM(J19:J21)</f>
        <v>0</v>
      </c>
    </row>
    <row r="23" spans="2:11" x14ac:dyDescent="0.25">
      <c r="B23" s="23"/>
      <c r="C23" s="14" t="s">
        <v>45</v>
      </c>
      <c r="D23" s="15"/>
      <c r="E23" s="10"/>
      <c r="F23" s="10"/>
      <c r="G23" s="10"/>
      <c r="H23" s="10"/>
      <c r="J23" s="84" t="s">
        <v>20</v>
      </c>
    </row>
    <row r="24" spans="2:11" x14ac:dyDescent="0.25">
      <c r="B24" s="23"/>
      <c r="C24" s="25"/>
      <c r="D24" s="15"/>
      <c r="E24" s="10"/>
      <c r="F24" s="10"/>
      <c r="G24" s="10"/>
      <c r="H24" s="10"/>
      <c r="J24" s="84">
        <f>SUM(D24:H24)</f>
        <v>0</v>
      </c>
    </row>
    <row r="25" spans="2:11" x14ac:dyDescent="0.25">
      <c r="B25" s="23"/>
      <c r="C25" s="28" t="s">
        <v>46</v>
      </c>
      <c r="D25" s="13" t="s">
        <v>36</v>
      </c>
      <c r="E25" s="10"/>
      <c r="F25" s="10"/>
      <c r="G25" s="10"/>
      <c r="H25" s="10"/>
      <c r="J25" s="84">
        <f t="shared" ref="J25:J41" si="6">SUM(D25:H25)</f>
        <v>0</v>
      </c>
    </row>
    <row r="26" spans="2:11" x14ac:dyDescent="0.25">
      <c r="B26" s="23"/>
      <c r="C26" s="9" t="s">
        <v>15</v>
      </c>
      <c r="D26" s="12">
        <f>SUM(D24:D25)</f>
        <v>0</v>
      </c>
      <c r="E26" s="12">
        <f t="shared" ref="E26:H26" si="7">SUM(E24:E25)</f>
        <v>0</v>
      </c>
      <c r="F26" s="12">
        <f t="shared" si="7"/>
        <v>0</v>
      </c>
      <c r="G26" s="12">
        <f t="shared" si="7"/>
        <v>0</v>
      </c>
      <c r="H26" s="12">
        <f t="shared" si="7"/>
        <v>0</v>
      </c>
      <c r="J26" s="85">
        <f>SUM(J24:J25)</f>
        <v>0</v>
      </c>
    </row>
    <row r="27" spans="2:11" x14ac:dyDescent="0.25">
      <c r="B27" s="23" t="s">
        <v>46</v>
      </c>
      <c r="C27" s="14" t="s">
        <v>47</v>
      </c>
      <c r="D27"/>
      <c r="E27" s="10"/>
      <c r="F27" s="10"/>
      <c r="G27" s="10"/>
      <c r="H27" s="10"/>
      <c r="J27" s="84"/>
    </row>
    <row r="28" spans="2:11" ht="60" x14ac:dyDescent="0.25">
      <c r="B28" s="23"/>
      <c r="C28" s="72" t="s">
        <v>48</v>
      </c>
      <c r="D28" s="80">
        <v>14700</v>
      </c>
      <c r="E28" s="75"/>
      <c r="F28" s="75"/>
      <c r="G28" s="75"/>
      <c r="H28" s="75"/>
      <c r="I28" s="76"/>
      <c r="J28" s="84">
        <f>SUM(D28:H28)</f>
        <v>14700</v>
      </c>
    </row>
    <row r="29" spans="2:11" ht="30" x14ac:dyDescent="0.25">
      <c r="B29" s="23"/>
      <c r="C29" s="72" t="s">
        <v>49</v>
      </c>
      <c r="D29" s="75"/>
      <c r="E29" s="74"/>
      <c r="F29" s="74">
        <f>29*200</f>
        <v>5800</v>
      </c>
      <c r="G29" s="74">
        <f>79*200</f>
        <v>15800</v>
      </c>
      <c r="H29" s="74"/>
      <c r="I29" s="77"/>
      <c r="J29" s="84">
        <f>SUM(D29:H29)</f>
        <v>21600</v>
      </c>
    </row>
    <row r="30" spans="2:11" ht="45" customHeight="1" x14ac:dyDescent="0.25">
      <c r="B30" s="23"/>
      <c r="C30" s="9" t="s">
        <v>16</v>
      </c>
      <c r="D30" s="79">
        <f>SUM(D28:D29)</f>
        <v>14700</v>
      </c>
      <c r="E30" s="79">
        <f t="shared" ref="E30:H30" si="8">SUM(E28:E29)</f>
        <v>0</v>
      </c>
      <c r="F30" s="79">
        <f t="shared" si="8"/>
        <v>5800</v>
      </c>
      <c r="G30" s="79">
        <f t="shared" si="8"/>
        <v>15800</v>
      </c>
      <c r="H30" s="79">
        <f t="shared" si="8"/>
        <v>0</v>
      </c>
      <c r="I30" s="77"/>
      <c r="J30" s="85">
        <f>SUM(J28:J29)</f>
        <v>36300</v>
      </c>
      <c r="K30" s="34">
        <f>SUM(D30:H30)</f>
        <v>36300</v>
      </c>
    </row>
    <row r="31" spans="2:11" x14ac:dyDescent="0.25">
      <c r="B31" s="23"/>
      <c r="C31" s="14" t="s">
        <v>50</v>
      </c>
      <c r="D31" s="81"/>
      <c r="E31" s="78"/>
      <c r="F31" s="78"/>
      <c r="G31" s="78"/>
      <c r="H31" s="78"/>
      <c r="I31" s="77"/>
      <c r="J31" s="84"/>
    </row>
    <row r="32" spans="2:11" x14ac:dyDescent="0.25">
      <c r="B32" s="23"/>
      <c r="C32" s="72" t="s">
        <v>51</v>
      </c>
      <c r="D32" s="75">
        <v>85000</v>
      </c>
      <c r="E32" s="75">
        <v>200000</v>
      </c>
      <c r="F32" s="75">
        <v>20016</v>
      </c>
      <c r="G32" s="75"/>
      <c r="H32" s="75"/>
      <c r="I32" s="76"/>
      <c r="J32" s="84">
        <f>SUM(D32:H32)</f>
        <v>305016</v>
      </c>
    </row>
    <row r="33" spans="2:18" x14ac:dyDescent="0.25">
      <c r="B33" s="23"/>
      <c r="C33" s="72" t="s">
        <v>52</v>
      </c>
      <c r="D33" s="75"/>
      <c r="E33" s="77"/>
      <c r="F33" s="75">
        <v>172930</v>
      </c>
      <c r="G33" s="75">
        <v>327970</v>
      </c>
      <c r="H33" s="75"/>
      <c r="I33" s="76"/>
      <c r="J33" s="84">
        <f>SUM(D33:H33)</f>
        <v>500900</v>
      </c>
    </row>
    <row r="34" spans="2:18" ht="30" x14ac:dyDescent="0.25">
      <c r="B34" s="23"/>
      <c r="C34" s="83" t="s">
        <v>53</v>
      </c>
      <c r="D34" s="75"/>
      <c r="E34" s="82">
        <v>34300</v>
      </c>
      <c r="F34" s="75"/>
      <c r="G34" s="75"/>
      <c r="H34" s="75"/>
      <c r="I34" s="76"/>
      <c r="J34" s="84">
        <f>SUM(D34:H34)</f>
        <v>34300</v>
      </c>
      <c r="R34" s="34"/>
    </row>
    <row r="35" spans="2:18" ht="30" x14ac:dyDescent="0.25">
      <c r="B35" s="23"/>
      <c r="C35" s="72" t="s">
        <v>54</v>
      </c>
      <c r="D35" s="75"/>
      <c r="E35" s="75"/>
      <c r="F35" s="75">
        <f>537617-F29</f>
        <v>531817</v>
      </c>
      <c r="G35" s="75">
        <f>732272+74049-G29</f>
        <v>790521</v>
      </c>
      <c r="H35" s="75">
        <v>806321</v>
      </c>
      <c r="I35" s="76"/>
      <c r="J35" s="84">
        <f>SUM(D35:H35)</f>
        <v>2128659</v>
      </c>
      <c r="K35" s="34">
        <f>SUM(F35:H35)</f>
        <v>2128659</v>
      </c>
      <c r="L35">
        <v>2128659</v>
      </c>
      <c r="N35" s="34"/>
    </row>
    <row r="36" spans="2:18" x14ac:dyDescent="0.25">
      <c r="B36" s="23"/>
      <c r="C36" s="25"/>
      <c r="D36" s="75"/>
      <c r="E36" s="74"/>
      <c r="F36" s="74"/>
      <c r="G36" s="74"/>
      <c r="H36" s="74"/>
      <c r="J36" s="84">
        <f t="shared" si="6"/>
        <v>0</v>
      </c>
    </row>
    <row r="37" spans="2:18" x14ac:dyDescent="0.25">
      <c r="B37" s="23"/>
      <c r="C37" s="9" t="s">
        <v>17</v>
      </c>
      <c r="D37" s="79">
        <f>SUM(D32:D36)</f>
        <v>85000</v>
      </c>
      <c r="E37" s="79">
        <f>SUM(E32:E36)</f>
        <v>234300</v>
      </c>
      <c r="F37" s="79">
        <f>SUM(F32:F36)</f>
        <v>724763</v>
      </c>
      <c r="G37" s="79">
        <f>SUM(G31:G36)</f>
        <v>1118491</v>
      </c>
      <c r="H37" s="79">
        <f>SUM(H32:H36)</f>
        <v>806321</v>
      </c>
      <c r="J37" s="85">
        <f>SUM(J32:J36)</f>
        <v>2968875</v>
      </c>
      <c r="K37" s="34">
        <f>SUM(D37:H37)</f>
        <v>2968875</v>
      </c>
    </row>
    <row r="38" spans="2:18" x14ac:dyDescent="0.25">
      <c r="B38" s="23"/>
      <c r="C38" s="14" t="s">
        <v>55</v>
      </c>
      <c r="D38" s="81" t="s">
        <v>36</v>
      </c>
      <c r="E38" s="78"/>
      <c r="F38" s="78"/>
      <c r="G38" s="78"/>
      <c r="H38" s="78"/>
      <c r="J38" s="84"/>
    </row>
    <row r="39" spans="2:18" x14ac:dyDescent="0.25">
      <c r="B39" s="23"/>
      <c r="C39" s="25"/>
      <c r="D39" s="75"/>
      <c r="E39" s="74"/>
      <c r="F39" s="74"/>
      <c r="G39" s="74"/>
      <c r="H39" s="74"/>
      <c r="J39" s="84">
        <f t="shared" si="6"/>
        <v>0</v>
      </c>
    </row>
    <row r="40" spans="2:18" x14ac:dyDescent="0.25">
      <c r="B40" s="23"/>
      <c r="C40" s="25"/>
      <c r="D40" s="75"/>
      <c r="E40" s="74"/>
      <c r="F40" s="74"/>
      <c r="G40" s="74"/>
      <c r="H40" s="74"/>
      <c r="J40" s="84">
        <f t="shared" si="6"/>
        <v>0</v>
      </c>
    </row>
    <row r="41" spans="2:18" x14ac:dyDescent="0.25">
      <c r="B41" s="23"/>
      <c r="C41" s="10"/>
      <c r="D41" s="75"/>
      <c r="E41" s="74"/>
      <c r="F41" s="74"/>
      <c r="G41" s="74"/>
      <c r="H41" s="74"/>
      <c r="J41" s="84">
        <f t="shared" si="6"/>
        <v>0</v>
      </c>
    </row>
    <row r="42" spans="2:18" x14ac:dyDescent="0.25">
      <c r="B42" s="24"/>
      <c r="C42" s="9" t="s">
        <v>18</v>
      </c>
      <c r="D42" s="79">
        <f>SUM(D39:D41)</f>
        <v>0</v>
      </c>
      <c r="E42" s="79">
        <f>SUM(E39:E41)</f>
        <v>0</v>
      </c>
      <c r="F42" s="79">
        <f>SUM(F39:F41)</f>
        <v>0</v>
      </c>
      <c r="G42" s="79">
        <f>SUM(G39:G41)</f>
        <v>0</v>
      </c>
      <c r="H42" s="79">
        <f>SUM(H39:H41)</f>
        <v>0</v>
      </c>
      <c r="J42" s="85">
        <f>SUM(J39:J41)</f>
        <v>0</v>
      </c>
      <c r="K42" s="34">
        <f>SUM(J37,J30,J26,J22,J17,J12)</f>
        <v>3204728.38</v>
      </c>
    </row>
    <row r="43" spans="2:18" x14ac:dyDescent="0.25">
      <c r="B43" s="24"/>
      <c r="C43" s="9" t="s">
        <v>19</v>
      </c>
      <c r="D43" s="79">
        <f>SUM(D42,D37,D30,D26,D22,D17,D12)</f>
        <v>137624.5</v>
      </c>
      <c r="E43" s="79">
        <f>SUM(E42,E37,E30,E26,E22,E17,E12)</f>
        <v>276196.38</v>
      </c>
      <c r="F43" s="79">
        <f>SUM(F42,F37,F30,F26,F22,F17,F12)</f>
        <v>772459.38</v>
      </c>
      <c r="G43" s="79">
        <f>SUM(G42,G37,G30,G26,G22,G17,G12)</f>
        <v>1173209.06</v>
      </c>
      <c r="H43" s="79">
        <f>SUM(H42,H37,H30,H26,H22,H17,H12)</f>
        <v>845239.06</v>
      </c>
      <c r="J43" s="85">
        <f>SUM(D43:H43)</f>
        <v>3204728.3800000004</v>
      </c>
      <c r="K43" s="34">
        <f>SUM(J37,J30,J17,J12)</f>
        <v>3204728.38</v>
      </c>
    </row>
    <row r="44" spans="2:18" x14ac:dyDescent="0.25">
      <c r="B44" s="6"/>
      <c r="D44"/>
      <c r="E44"/>
      <c r="H44"/>
      <c r="I44"/>
      <c r="J44" s="7" t="s">
        <v>20</v>
      </c>
    </row>
    <row r="45" spans="2:18" ht="30" x14ac:dyDescent="0.25">
      <c r="B45" s="70" t="s">
        <v>56</v>
      </c>
      <c r="C45" s="17" t="s">
        <v>56</v>
      </c>
      <c r="D45" s="18"/>
      <c r="E45" s="18"/>
      <c r="F45" s="18"/>
      <c r="G45" s="18"/>
      <c r="H45" s="18"/>
      <c r="I45"/>
      <c r="J45" s="8" t="s">
        <v>20</v>
      </c>
    </row>
    <row r="46" spans="2:18" ht="30" x14ac:dyDescent="0.25">
      <c r="B46" s="23"/>
      <c r="C46" s="72" t="s">
        <v>57</v>
      </c>
      <c r="D46" s="87">
        <f>D43*0.1</f>
        <v>13762.45</v>
      </c>
      <c r="E46" s="87">
        <f t="shared" ref="E46:H46" si="9">E43*0.1</f>
        <v>27619.638000000003</v>
      </c>
      <c r="F46" s="87">
        <f t="shared" si="9"/>
        <v>77245.938000000009</v>
      </c>
      <c r="G46" s="87">
        <f t="shared" si="9"/>
        <v>117320.90600000002</v>
      </c>
      <c r="H46" s="87">
        <f t="shared" si="9"/>
        <v>84523.906000000017</v>
      </c>
      <c r="J46" s="84">
        <f>SUM(D46:H46)</f>
        <v>320472.83800000005</v>
      </c>
    </row>
    <row r="47" spans="2:18" x14ac:dyDescent="0.25">
      <c r="B47" s="23"/>
      <c r="C47" s="72"/>
      <c r="D47" s="81"/>
      <c r="E47" s="78"/>
      <c r="F47" s="78"/>
      <c r="G47" s="78"/>
      <c r="H47" s="78"/>
      <c r="J47" s="84">
        <f t="shared" ref="J47" si="10">SUM(D47:H47)</f>
        <v>0</v>
      </c>
    </row>
    <row r="48" spans="2:18" x14ac:dyDescent="0.25">
      <c r="B48" s="24"/>
      <c r="C48" s="9" t="s">
        <v>21</v>
      </c>
      <c r="D48" s="79">
        <f>SUM(D46:D47)</f>
        <v>13762.45</v>
      </c>
      <c r="E48" s="79">
        <f>SUM(E46:E47)</f>
        <v>27619.638000000003</v>
      </c>
      <c r="F48" s="79">
        <f>SUM(F46:F47)</f>
        <v>77245.938000000009</v>
      </c>
      <c r="G48" s="79">
        <f>SUM(G46:G47)</f>
        <v>117320.90600000002</v>
      </c>
      <c r="H48" s="79">
        <f>SUM(H46:H47)</f>
        <v>84523.906000000017</v>
      </c>
      <c r="J48" s="85">
        <f>SUM(J46:J47)</f>
        <v>320472.83800000005</v>
      </c>
    </row>
    <row r="49" spans="2:11" x14ac:dyDescent="0.25">
      <c r="B49" s="6"/>
      <c r="D49"/>
      <c r="E49"/>
      <c r="H49"/>
      <c r="I49"/>
      <c r="J49" s="7" t="s">
        <v>20</v>
      </c>
    </row>
    <row r="50" spans="2:11" s="1" customFormat="1" ht="30" x14ac:dyDescent="0.25">
      <c r="B50" s="19" t="s">
        <v>22</v>
      </c>
      <c r="C50" s="19"/>
      <c r="D50" s="86">
        <f>SUM(D48,D43)</f>
        <v>151386.95000000001</v>
      </c>
      <c r="E50" s="86">
        <f t="shared" ref="E50:H50" si="11">SUM(E48,E43)</f>
        <v>303816.01799999998</v>
      </c>
      <c r="F50" s="86">
        <f t="shared" si="11"/>
        <v>849705.31799999997</v>
      </c>
      <c r="G50" s="86">
        <f t="shared" si="11"/>
        <v>1290529.966</v>
      </c>
      <c r="H50" s="86">
        <f t="shared" si="11"/>
        <v>929762.96600000001</v>
      </c>
      <c r="I50" s="7"/>
      <c r="J50" s="86">
        <f>SUM(J48,J43)</f>
        <v>3525201.2180000003</v>
      </c>
      <c r="K50" s="96">
        <f>SUM(D50:H50)</f>
        <v>3525201.2179999999</v>
      </c>
    </row>
    <row r="51" spans="2:11" x14ac:dyDescent="0.25">
      <c r="B51" s="6"/>
    </row>
    <row r="52" spans="2:11" x14ac:dyDescent="0.25">
      <c r="B52" s="6"/>
    </row>
    <row r="53" spans="2:11" x14ac:dyDescent="0.25">
      <c r="B53" s="6"/>
    </row>
    <row r="54" spans="2:11" x14ac:dyDescent="0.25">
      <c r="B54" s="6"/>
    </row>
    <row r="55" spans="2:11" x14ac:dyDescent="0.25">
      <c r="B55" s="6"/>
    </row>
    <row r="56" spans="2:11" x14ac:dyDescent="0.25">
      <c r="B56" s="6"/>
    </row>
    <row r="57" spans="2:11" x14ac:dyDescent="0.25">
      <c r="B57" s="6"/>
    </row>
    <row r="58" spans="2:11" x14ac:dyDescent="0.25">
      <c r="B58" s="6"/>
    </row>
    <row r="59" spans="2:11" x14ac:dyDescent="0.25">
      <c r="B59" s="6"/>
    </row>
    <row r="60" spans="2:11" x14ac:dyDescent="0.25">
      <c r="B60" s="6"/>
    </row>
    <row r="61" spans="2:11" x14ac:dyDescent="0.25">
      <c r="B61" s="6"/>
    </row>
    <row r="62" spans="2:11" x14ac:dyDescent="0.25">
      <c r="B62" s="6"/>
    </row>
    <row r="63" spans="2:11" x14ac:dyDescent="0.25">
      <c r="B63" s="6"/>
    </row>
    <row r="64" spans="2:11" x14ac:dyDescent="0.25">
      <c r="B64" s="6"/>
    </row>
    <row r="65" spans="2:2" x14ac:dyDescent="0.25">
      <c r="B65" s="6"/>
    </row>
  </sheetData>
  <pageMargins left="0.7" right="0.7" top="0.75" bottom="0.75" header="0.3" footer="0.3"/>
  <pageSetup scale="97" fitToHeight="0" orientation="landscape" r:id="rId1"/>
  <ignoredErrors>
    <ignoredError sqref="J20 J28 J21" formulaRange="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3"/>
  <sheetViews>
    <sheetView showGridLines="0" zoomScale="85" zoomScaleNormal="85" workbookViewId="0">
      <pane xSplit="3" ySplit="6" topLeftCell="D7" activePane="bottomRight" state="frozen"/>
      <selection pane="topRight" activeCell="R20" sqref="R20:W20"/>
      <selection pane="bottomLeft" activeCell="R20" sqref="R20:W20"/>
      <selection pane="bottomRight"/>
    </sheetView>
  </sheetViews>
  <sheetFormatPr defaultColWidth="9.140625" defaultRowHeight="15" x14ac:dyDescent="0.25"/>
  <cols>
    <col min="1" max="1" width="3.140625" customWidth="1"/>
    <col min="2" max="2" width="9.7109375" customWidth="1"/>
    <col min="3" max="3" width="44.4257812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10.140625" customWidth="1"/>
  </cols>
  <sheetData>
    <row r="2" spans="2:39" ht="23.25" x14ac:dyDescent="0.35">
      <c r="B2" s="30" t="s">
        <v>33</v>
      </c>
    </row>
    <row r="3" spans="2:39" x14ac:dyDescent="0.25">
      <c r="B3" s="5" t="s">
        <v>34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36</v>
      </c>
      <c r="E12" s="10"/>
      <c r="F12" s="10"/>
      <c r="G12" s="10"/>
      <c r="H12" s="10"/>
      <c r="J12" s="8" t="s">
        <v>36</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44</v>
      </c>
      <c r="D17" s="13" t="s">
        <v>36</v>
      </c>
      <c r="E17" s="10"/>
      <c r="F17" s="10"/>
      <c r="G17" s="10"/>
      <c r="H17" s="10"/>
      <c r="J17" s="8" t="s">
        <v>36</v>
      </c>
    </row>
    <row r="18" spans="2:10" x14ac:dyDescent="0.25">
      <c r="B18" s="23"/>
      <c r="C18" s="25"/>
      <c r="D18" s="13"/>
      <c r="E18" s="10"/>
      <c r="F18" s="10"/>
      <c r="G18" s="10"/>
      <c r="H18" s="10"/>
      <c r="J18" s="15">
        <f>SUM(D18:H18)</f>
        <v>0</v>
      </c>
    </row>
    <row r="19" spans="2:10" x14ac:dyDescent="0.25">
      <c r="B19" s="23"/>
      <c r="C19" s="29"/>
      <c r="D19" s="15"/>
      <c r="E19" s="11"/>
      <c r="F19" s="11"/>
      <c r="G19" s="11"/>
      <c r="H19" s="11"/>
      <c r="J19" s="15">
        <f>SUM(D19:H19)</f>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3">SUM(D21:H21)</f>
        <v>0</v>
      </c>
    </row>
    <row r="22" spans="2:10" x14ac:dyDescent="0.25">
      <c r="B22" s="23"/>
      <c r="C22" s="25"/>
      <c r="D22" s="15"/>
      <c r="E22" s="15"/>
      <c r="F22" s="15"/>
      <c r="G22" s="15"/>
      <c r="H22" s="15"/>
      <c r="I22" s="35">
        <v>2250</v>
      </c>
      <c r="J22" s="15">
        <f t="shared" si="3"/>
        <v>0</v>
      </c>
    </row>
    <row r="23" spans="2:10" x14ac:dyDescent="0.25">
      <c r="B23" s="23"/>
      <c r="C23" s="29"/>
      <c r="D23" s="15"/>
      <c r="E23" s="15"/>
      <c r="F23" s="15"/>
      <c r="G23" s="15"/>
      <c r="H23" s="15"/>
      <c r="I23" s="35">
        <v>1243</v>
      </c>
      <c r="J23" s="15">
        <f t="shared" si="3"/>
        <v>0</v>
      </c>
    </row>
    <row r="24" spans="2:10" x14ac:dyDescent="0.25">
      <c r="B24" s="23"/>
      <c r="C24" s="29"/>
      <c r="D24" s="15"/>
      <c r="E24" s="15"/>
      <c r="F24" s="15"/>
      <c r="G24" s="15"/>
      <c r="H24" s="15"/>
      <c r="I24" s="35">
        <v>225</v>
      </c>
      <c r="J24" s="15">
        <f t="shared" si="3"/>
        <v>0</v>
      </c>
    </row>
    <row r="25" spans="2:10" x14ac:dyDescent="0.25">
      <c r="B25" s="23"/>
      <c r="C25" s="29"/>
      <c r="D25" s="15"/>
      <c r="E25" s="15"/>
      <c r="F25" s="15"/>
      <c r="G25" s="15"/>
      <c r="H25" s="15"/>
      <c r="I25" s="35">
        <v>400</v>
      </c>
      <c r="J25" s="15">
        <f t="shared" si="3"/>
        <v>0</v>
      </c>
    </row>
    <row r="26" spans="2:10" x14ac:dyDescent="0.25">
      <c r="B26" s="23"/>
      <c r="C26" s="25"/>
      <c r="D26" s="15"/>
      <c r="E26" s="15"/>
      <c r="F26" s="15"/>
      <c r="G26" s="15"/>
      <c r="H26" s="15"/>
      <c r="I26" s="35">
        <v>1638</v>
      </c>
      <c r="J26" s="15">
        <f t="shared" si="3"/>
        <v>0</v>
      </c>
    </row>
    <row r="27" spans="2:10" x14ac:dyDescent="0.25">
      <c r="B27" s="23"/>
      <c r="C27" s="9" t="s">
        <v>14</v>
      </c>
      <c r="D27" s="16">
        <f>SUM(D20:D26)</f>
        <v>0</v>
      </c>
      <c r="E27" s="16">
        <f t="shared" ref="E27:H27" si="4">SUM(E20:E26)</f>
        <v>0</v>
      </c>
      <c r="F27" s="16">
        <f t="shared" si="4"/>
        <v>0</v>
      </c>
      <c r="G27" s="16">
        <f t="shared" si="4"/>
        <v>0</v>
      </c>
      <c r="H27" s="16">
        <f t="shared" si="4"/>
        <v>0</v>
      </c>
      <c r="J27" s="16">
        <f>SUM(J18:J26)</f>
        <v>0</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1" si="5">SUM(D30:H30)</f>
        <v>0</v>
      </c>
    </row>
    <row r="31" spans="2:10" x14ac:dyDescent="0.25">
      <c r="B31" s="23"/>
      <c r="C31" s="9" t="s">
        <v>15</v>
      </c>
      <c r="D31" s="12">
        <f>SUM(D29:D30)</f>
        <v>0</v>
      </c>
      <c r="E31" s="12">
        <f t="shared" ref="E31:H31" si="6">SUM(E29:E30)</f>
        <v>0</v>
      </c>
      <c r="F31" s="12">
        <f t="shared" si="6"/>
        <v>0</v>
      </c>
      <c r="G31" s="12">
        <f t="shared" si="6"/>
        <v>0</v>
      </c>
      <c r="H31" s="12">
        <f t="shared" si="6"/>
        <v>0</v>
      </c>
      <c r="J31" s="16">
        <f>SUM(J29:J30)</f>
        <v>0</v>
      </c>
    </row>
    <row r="32" spans="2:10" x14ac:dyDescent="0.25">
      <c r="B32" s="23"/>
      <c r="C32" s="14" t="s">
        <v>47</v>
      </c>
      <c r="D32" s="13" t="s">
        <v>36</v>
      </c>
      <c r="E32" s="10"/>
      <c r="F32" s="10"/>
      <c r="G32" s="10"/>
      <c r="H32" s="10"/>
      <c r="J32" s="15"/>
    </row>
    <row r="33" spans="2:10" x14ac:dyDescent="0.25">
      <c r="B33" s="23"/>
      <c r="C33" s="25"/>
      <c r="D33" s="15"/>
      <c r="E33" s="15"/>
      <c r="F33" s="15"/>
      <c r="G33" s="15"/>
      <c r="H33" s="15"/>
      <c r="I33" s="35">
        <v>5000</v>
      </c>
      <c r="J33" s="15">
        <f t="shared" si="5"/>
        <v>0</v>
      </c>
    </row>
    <row r="34" spans="2:10" x14ac:dyDescent="0.25">
      <c r="B34" s="23"/>
      <c r="C34" s="25"/>
      <c r="D34" s="15"/>
      <c r="E34" s="11"/>
      <c r="F34" s="11"/>
      <c r="G34" s="11"/>
      <c r="H34" s="11"/>
      <c r="J34" s="15">
        <f t="shared" si="5"/>
        <v>0</v>
      </c>
    </row>
    <row r="35" spans="2:10" x14ac:dyDescent="0.25">
      <c r="B35" s="23"/>
      <c r="C35" s="9" t="s">
        <v>16</v>
      </c>
      <c r="D35" s="16">
        <f>SUM(D33:D34)</f>
        <v>0</v>
      </c>
      <c r="E35" s="16">
        <f t="shared" ref="E35:H35" si="7">SUM(E33:E34)</f>
        <v>0</v>
      </c>
      <c r="F35" s="16">
        <f t="shared" si="7"/>
        <v>0</v>
      </c>
      <c r="G35" s="16">
        <f t="shared" si="7"/>
        <v>0</v>
      </c>
      <c r="H35" s="16">
        <f t="shared" si="7"/>
        <v>0</v>
      </c>
      <c r="J35" s="16">
        <f>SUM(J33:J34)</f>
        <v>0</v>
      </c>
    </row>
    <row r="36" spans="2:10" x14ac:dyDescent="0.25">
      <c r="B36" s="23"/>
      <c r="C36" s="14" t="s">
        <v>50</v>
      </c>
      <c r="D36" s="13" t="s">
        <v>36</v>
      </c>
      <c r="E36" s="10"/>
      <c r="F36" s="10"/>
      <c r="G36" s="10"/>
      <c r="H36" s="10"/>
      <c r="J36" s="15"/>
    </row>
    <row r="37" spans="2:10" x14ac:dyDescent="0.25">
      <c r="B37" s="23"/>
      <c r="C37" s="13"/>
      <c r="D37" s="15"/>
      <c r="E37" s="15"/>
      <c r="F37" s="15"/>
      <c r="G37" s="15"/>
      <c r="H37" s="15"/>
      <c r="I37" s="35"/>
      <c r="J37" s="15">
        <f t="shared" si="5"/>
        <v>0</v>
      </c>
    </row>
    <row r="38" spans="2:10" x14ac:dyDescent="0.25">
      <c r="B38" s="23"/>
      <c r="C38" s="13"/>
      <c r="D38" s="15"/>
      <c r="E38" s="15"/>
      <c r="F38" s="15"/>
      <c r="G38" s="15"/>
      <c r="H38" s="15"/>
      <c r="I38" s="35"/>
      <c r="J38" s="15">
        <f t="shared" si="5"/>
        <v>0</v>
      </c>
    </row>
    <row r="39" spans="2:10" x14ac:dyDescent="0.25">
      <c r="B39" s="23"/>
      <c r="C39" s="13"/>
      <c r="D39" s="15"/>
      <c r="E39" s="15"/>
      <c r="F39" s="15"/>
      <c r="G39" s="15"/>
      <c r="H39" s="15"/>
      <c r="I39" s="35"/>
      <c r="J39" s="15">
        <f t="shared" si="5"/>
        <v>0</v>
      </c>
    </row>
    <row r="40" spans="2:10" x14ac:dyDescent="0.25">
      <c r="B40" s="23"/>
      <c r="C40" s="61"/>
      <c r="D40" s="15"/>
      <c r="E40" s="15"/>
      <c r="F40" s="15"/>
      <c r="G40" s="15"/>
      <c r="H40" s="15"/>
      <c r="I40" s="35"/>
      <c r="J40" s="15">
        <f t="shared" si="5"/>
        <v>0</v>
      </c>
    </row>
    <row r="41" spans="2:10" x14ac:dyDescent="0.25">
      <c r="B41" s="23"/>
      <c r="C41" s="25"/>
      <c r="D41" s="15"/>
      <c r="E41" s="11"/>
      <c r="F41" s="11"/>
      <c r="G41" s="11"/>
      <c r="H41" s="11"/>
      <c r="J41" s="15">
        <f t="shared" si="5"/>
        <v>0</v>
      </c>
    </row>
    <row r="42" spans="2:10" x14ac:dyDescent="0.25">
      <c r="B42" s="23"/>
      <c r="C42" s="9" t="s">
        <v>17</v>
      </c>
      <c r="D42" s="16">
        <f>SUM(D37:D41)</f>
        <v>0</v>
      </c>
      <c r="E42" s="16">
        <f t="shared" ref="E42:H42" si="8">SUM(E37:E41)</f>
        <v>0</v>
      </c>
      <c r="F42" s="16">
        <f t="shared" si="8"/>
        <v>0</v>
      </c>
      <c r="G42" s="16">
        <f t="shared" si="8"/>
        <v>0</v>
      </c>
      <c r="H42" s="16">
        <f t="shared" si="8"/>
        <v>0</v>
      </c>
      <c r="J42" s="16">
        <f>SUM(J37:J41)</f>
        <v>0</v>
      </c>
    </row>
    <row r="43" spans="2:10" x14ac:dyDescent="0.25">
      <c r="B43" s="23"/>
      <c r="C43" s="14" t="s">
        <v>55</v>
      </c>
      <c r="D43" s="13" t="s">
        <v>36</v>
      </c>
      <c r="E43" s="10"/>
      <c r="F43" s="10"/>
      <c r="G43" s="10"/>
      <c r="H43" s="10"/>
      <c r="J43" s="15"/>
    </row>
    <row r="44" spans="2:10" x14ac:dyDescent="0.25">
      <c r="B44" s="23"/>
      <c r="C44" s="25"/>
      <c r="D44" s="15"/>
      <c r="E44" s="15"/>
      <c r="F44" s="15"/>
      <c r="G44" s="15"/>
      <c r="H44" s="15"/>
      <c r="I44" s="35">
        <v>375000</v>
      </c>
      <c r="J44" s="15">
        <f t="shared" si="5"/>
        <v>0</v>
      </c>
    </row>
    <row r="45" spans="2:10" x14ac:dyDescent="0.25">
      <c r="B45" s="23"/>
      <c r="C45" s="25"/>
      <c r="D45" s="15"/>
      <c r="E45" s="15"/>
      <c r="F45" s="15"/>
      <c r="G45" s="15"/>
      <c r="H45" s="15"/>
      <c r="I45" s="35">
        <v>781250</v>
      </c>
      <c r="J45" s="15">
        <f t="shared" si="5"/>
        <v>0</v>
      </c>
    </row>
    <row r="46" spans="2:10" x14ac:dyDescent="0.25">
      <c r="B46" s="23"/>
      <c r="C46" s="25"/>
      <c r="D46" s="15"/>
      <c r="E46" s="15"/>
      <c r="F46" s="15"/>
      <c r="G46" s="15"/>
      <c r="H46" s="15"/>
      <c r="I46" s="35">
        <v>2083335</v>
      </c>
      <c r="J46" s="15">
        <f t="shared" si="5"/>
        <v>0</v>
      </c>
    </row>
    <row r="47" spans="2:10" x14ac:dyDescent="0.25">
      <c r="B47" s="23"/>
      <c r="C47" s="25"/>
      <c r="D47" s="15"/>
      <c r="E47" s="11"/>
      <c r="F47" s="11"/>
      <c r="G47" s="11"/>
      <c r="H47" s="11"/>
      <c r="J47" s="15">
        <f t="shared" si="5"/>
        <v>0</v>
      </c>
    </row>
    <row r="48" spans="2:10" x14ac:dyDescent="0.25">
      <c r="B48" s="23"/>
      <c r="C48" s="25"/>
      <c r="D48" s="15"/>
      <c r="E48" s="11"/>
      <c r="F48" s="11"/>
      <c r="G48" s="11"/>
      <c r="H48" s="11"/>
      <c r="J48" s="15">
        <f t="shared" si="5"/>
        <v>0</v>
      </c>
    </row>
    <row r="49" spans="2:10" x14ac:dyDescent="0.25">
      <c r="B49" s="23"/>
      <c r="C49" s="10"/>
      <c r="D49" s="15"/>
      <c r="E49" s="11"/>
      <c r="F49" s="11"/>
      <c r="G49" s="11"/>
      <c r="H49" s="11"/>
      <c r="J49" s="15">
        <f t="shared" si="5"/>
        <v>0</v>
      </c>
    </row>
    <row r="50" spans="2:10" x14ac:dyDescent="0.25">
      <c r="B50" s="24"/>
      <c r="C50" s="9" t="s">
        <v>18</v>
      </c>
      <c r="D50" s="16">
        <f>SUM(D44:D49)</f>
        <v>0</v>
      </c>
      <c r="E50" s="16">
        <f t="shared" ref="E50:H50" si="9">SUM(E44:E49)</f>
        <v>0</v>
      </c>
      <c r="F50" s="16">
        <f t="shared" si="9"/>
        <v>0</v>
      </c>
      <c r="G50" s="16">
        <f t="shared" si="9"/>
        <v>0</v>
      </c>
      <c r="H50" s="16">
        <f t="shared" si="9"/>
        <v>0</v>
      </c>
      <c r="J50" s="16">
        <f>SUM(J44:J49)</f>
        <v>0</v>
      </c>
    </row>
    <row r="51" spans="2:10" x14ac:dyDescent="0.25">
      <c r="B51" s="24"/>
      <c r="C51" s="9" t="s">
        <v>19</v>
      </c>
      <c r="D51" s="16">
        <f>SUM(D50,D42,D35,D31,D27,D16,D11)</f>
        <v>0</v>
      </c>
      <c r="E51" s="16">
        <f t="shared" ref="E51:H51" si="10">SUM(E50,E42,E35,E31,E27,E16,E11)</f>
        <v>0</v>
      </c>
      <c r="F51" s="16">
        <f t="shared" si="10"/>
        <v>0</v>
      </c>
      <c r="G51" s="16">
        <f t="shared" si="10"/>
        <v>0</v>
      </c>
      <c r="H51" s="16">
        <f t="shared" si="10"/>
        <v>0</v>
      </c>
      <c r="J51" s="16">
        <f t="shared" si="5"/>
        <v>0</v>
      </c>
    </row>
    <row r="52" spans="2:10" x14ac:dyDescent="0.25">
      <c r="B52" s="6"/>
      <c r="D52"/>
      <c r="E52"/>
      <c r="H52"/>
      <c r="I52"/>
      <c r="J52" t="s">
        <v>20</v>
      </c>
    </row>
    <row r="53" spans="2:10" x14ac:dyDescent="0.25">
      <c r="B53" s="22" t="s">
        <v>56</v>
      </c>
      <c r="C53" s="17" t="s">
        <v>56</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1">SUM(D55:H55)</f>
        <v>0</v>
      </c>
    </row>
    <row r="56" spans="2:10" x14ac:dyDescent="0.25">
      <c r="B56" s="24"/>
      <c r="C56" s="9" t="s">
        <v>21</v>
      </c>
      <c r="D56" s="16">
        <f>SUM(D54:D55)</f>
        <v>0</v>
      </c>
      <c r="E56" s="16">
        <f t="shared" ref="E56:H56" si="12">SUM(E54:E55)</f>
        <v>0</v>
      </c>
      <c r="F56" s="16">
        <f t="shared" si="12"/>
        <v>0</v>
      </c>
      <c r="G56" s="16">
        <f t="shared" si="12"/>
        <v>0</v>
      </c>
      <c r="H56" s="16">
        <f t="shared" si="12"/>
        <v>0</v>
      </c>
      <c r="J56" s="16">
        <f t="shared" si="11"/>
        <v>0</v>
      </c>
    </row>
    <row r="57" spans="2:10" ht="15.75" thickBot="1" x14ac:dyDescent="0.3">
      <c r="B57" s="6"/>
      <c r="D57"/>
      <c r="E57"/>
      <c r="H57"/>
      <c r="I57"/>
      <c r="J57" t="s">
        <v>20</v>
      </c>
    </row>
    <row r="58" spans="2:10" s="1" customFormat="1" ht="30.75" thickBot="1" x14ac:dyDescent="0.3">
      <c r="B58" s="19" t="s">
        <v>22</v>
      </c>
      <c r="C58" s="19"/>
      <c r="D58" s="20">
        <f>SUM(D56,D51)</f>
        <v>0</v>
      </c>
      <c r="E58" s="20">
        <f t="shared" ref="E58:J58" si="13">SUM(E56,E51)</f>
        <v>0</v>
      </c>
      <c r="F58" s="20">
        <f t="shared" si="13"/>
        <v>0</v>
      </c>
      <c r="G58" s="20">
        <f t="shared" si="13"/>
        <v>0</v>
      </c>
      <c r="H58" s="20">
        <f t="shared" si="13"/>
        <v>0</v>
      </c>
      <c r="I58" s="7">
        <f>SUM(I56,I51)</f>
        <v>0</v>
      </c>
      <c r="J58" s="20">
        <f t="shared" si="13"/>
        <v>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9" fitToHeight="0" orientation="landscape" r:id="rId1"/>
  <ignoredErrors>
    <ignoredError sqref="J8 J20:J26 J33 J44: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3"/>
  <sheetViews>
    <sheetView showGridLines="0" zoomScale="85" zoomScaleNormal="85" workbookViewId="0">
      <pane xSplit="3" ySplit="6" topLeftCell="D26" activePane="bottomRight" state="frozen"/>
      <selection pane="topRight" activeCell="R20" sqref="R20:W20"/>
      <selection pane="bottomLeft" activeCell="R20" sqref="R20:W20"/>
      <selection pane="bottomRight" activeCell="M38" sqref="M38"/>
    </sheetView>
  </sheetViews>
  <sheetFormatPr defaultColWidth="9.140625" defaultRowHeight="15" x14ac:dyDescent="0.25"/>
  <cols>
    <col min="1" max="1" width="3.140625" customWidth="1"/>
    <col min="2" max="2" width="10.7109375" customWidth="1"/>
    <col min="3" max="3" width="45.5703125" customWidth="1"/>
    <col min="4" max="4" width="12.7109375" style="6" customWidth="1"/>
    <col min="5" max="5" width="12.5703125" style="2" customWidth="1"/>
    <col min="6" max="7" width="12.42578125" customWidth="1"/>
    <col min="8" max="8" width="12.5703125" style="2" customWidth="1"/>
    <col min="9" max="9" width="0.85546875" style="7" customWidth="1"/>
    <col min="10" max="10" width="13.5703125" customWidth="1"/>
    <col min="11" max="11" width="10.140625" customWidth="1"/>
  </cols>
  <sheetData>
    <row r="2" spans="2:39" ht="23.25" x14ac:dyDescent="0.35">
      <c r="B2" s="30" t="s">
        <v>33</v>
      </c>
    </row>
    <row r="3" spans="2:39" x14ac:dyDescent="0.25">
      <c r="B3" s="64" t="s">
        <v>34</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36</v>
      </c>
      <c r="E12" s="10"/>
      <c r="F12" s="10"/>
      <c r="G12" s="10"/>
      <c r="H12" s="10"/>
      <c r="J12" s="8" t="s">
        <v>36</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44</v>
      </c>
      <c r="D17" s="13" t="s">
        <v>36</v>
      </c>
      <c r="E17" s="10"/>
      <c r="F17" s="10"/>
      <c r="G17" s="10"/>
      <c r="H17" s="10"/>
      <c r="J17" s="8" t="s">
        <v>36</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47</v>
      </c>
      <c r="D32" s="13" t="s">
        <v>36</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50</v>
      </c>
      <c r="D36" s="13" t="s">
        <v>36</v>
      </c>
      <c r="E36" s="10"/>
      <c r="F36" s="10"/>
      <c r="G36" s="10"/>
      <c r="H36" s="10"/>
      <c r="J36" s="15"/>
    </row>
    <row r="37" spans="2:10" x14ac:dyDescent="0.25">
      <c r="B37" s="23"/>
      <c r="C37" s="60"/>
      <c r="D37" s="15"/>
      <c r="E37" s="15"/>
      <c r="F37" s="15"/>
      <c r="G37" s="15"/>
      <c r="H37" s="15"/>
      <c r="I37" s="35"/>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5"/>
      <c r="F40" s="15"/>
      <c r="G40" s="15"/>
      <c r="H40" s="15"/>
      <c r="I40" s="35"/>
      <c r="J40" s="15">
        <f t="shared" si="6"/>
        <v>0</v>
      </c>
    </row>
    <row r="41" spans="2:10" x14ac:dyDescent="0.25">
      <c r="B41" s="23"/>
      <c r="C41" s="25"/>
      <c r="D41" s="15"/>
      <c r="E41" s="15"/>
      <c r="F41" s="15"/>
      <c r="G41" s="15"/>
      <c r="H41" s="15"/>
      <c r="J41" s="15">
        <f t="shared" si="6"/>
        <v>0</v>
      </c>
    </row>
    <row r="42" spans="2:10" x14ac:dyDescent="0.25">
      <c r="B42" s="23"/>
      <c r="C42" s="9" t="s">
        <v>17</v>
      </c>
      <c r="D42" s="16">
        <f>SUM(D37:D41)</f>
        <v>0</v>
      </c>
      <c r="E42" s="16">
        <f t="shared" ref="E42:H42" si="9">SUM(E37:E41)</f>
        <v>0</v>
      </c>
      <c r="F42" s="16">
        <f t="shared" si="9"/>
        <v>0</v>
      </c>
      <c r="G42" s="16">
        <f t="shared" si="9"/>
        <v>0</v>
      </c>
      <c r="H42" s="16">
        <f t="shared" si="9"/>
        <v>0</v>
      </c>
      <c r="J42" s="16">
        <f t="shared" si="6"/>
        <v>0</v>
      </c>
    </row>
    <row r="43" spans="2:10" x14ac:dyDescent="0.25">
      <c r="B43" s="23"/>
      <c r="C43" s="14" t="s">
        <v>55</v>
      </c>
      <c r="D43" s="13" t="s">
        <v>36</v>
      </c>
      <c r="E43" s="10"/>
      <c r="F43" s="10"/>
      <c r="G43" s="10"/>
      <c r="H43" s="10"/>
      <c r="J43" s="15"/>
    </row>
    <row r="44" spans="2:10" x14ac:dyDescent="0.25">
      <c r="B44" s="23"/>
      <c r="C44" s="25"/>
      <c r="D44" s="15"/>
      <c r="E44" s="15"/>
      <c r="F44" s="15"/>
      <c r="G44" s="15"/>
      <c r="H44" s="15"/>
      <c r="I44" s="35">
        <v>375000</v>
      </c>
      <c r="J44" s="15">
        <f t="shared" si="6"/>
        <v>0</v>
      </c>
    </row>
    <row r="45" spans="2:10" x14ac:dyDescent="0.25">
      <c r="B45" s="23"/>
      <c r="C45" s="25"/>
      <c r="D45" s="15"/>
      <c r="E45" s="15"/>
      <c r="F45" s="15"/>
      <c r="G45" s="15"/>
      <c r="H45" s="15"/>
      <c r="I45" s="35">
        <v>781250</v>
      </c>
      <c r="J45" s="15">
        <f t="shared" si="6"/>
        <v>0</v>
      </c>
    </row>
    <row r="46" spans="2:10" x14ac:dyDescent="0.25">
      <c r="B46" s="23"/>
      <c r="C46" s="25"/>
      <c r="D46" s="15"/>
      <c r="E46" s="15"/>
      <c r="F46" s="15"/>
      <c r="G46" s="15"/>
      <c r="H46" s="15"/>
      <c r="I46" s="35">
        <v>2083335</v>
      </c>
      <c r="J46" s="15">
        <f t="shared" si="6"/>
        <v>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0</v>
      </c>
      <c r="E50" s="16">
        <f t="shared" ref="E50:H50" si="10">SUM(E44:E49)</f>
        <v>0</v>
      </c>
      <c r="F50" s="16">
        <f t="shared" si="10"/>
        <v>0</v>
      </c>
      <c r="G50" s="16">
        <f t="shared" si="10"/>
        <v>0</v>
      </c>
      <c r="H50" s="16">
        <f t="shared" si="10"/>
        <v>0</v>
      </c>
      <c r="J50" s="16">
        <f t="shared" si="6"/>
        <v>0</v>
      </c>
    </row>
    <row r="51" spans="2:10" x14ac:dyDescent="0.25">
      <c r="B51" s="24"/>
      <c r="C51" s="9" t="s">
        <v>19</v>
      </c>
      <c r="D51" s="16">
        <f>SUM(D50,D42,D35,D31,D27,D16,D11)</f>
        <v>0</v>
      </c>
      <c r="E51" s="16">
        <f t="shared" ref="E51:H51" si="11">SUM(E50,E42,E35,E31,E27,E16,E11)</f>
        <v>0</v>
      </c>
      <c r="F51" s="16">
        <f t="shared" si="11"/>
        <v>0</v>
      </c>
      <c r="G51" s="16">
        <f t="shared" si="11"/>
        <v>0</v>
      </c>
      <c r="H51" s="16">
        <f t="shared" si="11"/>
        <v>0</v>
      </c>
      <c r="J51" s="16">
        <f t="shared" si="6"/>
        <v>0</v>
      </c>
    </row>
    <row r="52" spans="2:10" x14ac:dyDescent="0.25">
      <c r="B52" s="6"/>
      <c r="D52"/>
      <c r="E52"/>
      <c r="H52"/>
      <c r="I52"/>
      <c r="J52" t="s">
        <v>20</v>
      </c>
    </row>
    <row r="53" spans="2:10" ht="30" x14ac:dyDescent="0.25">
      <c r="B53" s="70" t="s">
        <v>56</v>
      </c>
      <c r="C53" s="17" t="s">
        <v>56</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0</v>
      </c>
      <c r="E58" s="20">
        <f t="shared" ref="E58:J58" si="14">SUM(E56,E51)</f>
        <v>0</v>
      </c>
      <c r="F58" s="20">
        <f t="shared" si="14"/>
        <v>0</v>
      </c>
      <c r="G58" s="20">
        <f t="shared" si="14"/>
        <v>0</v>
      </c>
      <c r="H58" s="20">
        <f t="shared" si="14"/>
        <v>0</v>
      </c>
      <c r="I58" s="7">
        <f>SUM(I56,I51)</f>
        <v>0</v>
      </c>
      <c r="J58" s="20">
        <f t="shared" si="14"/>
        <v>0</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2"/>
  <sheetViews>
    <sheetView showGridLines="0" zoomScale="85" zoomScaleNormal="85" workbookViewId="0">
      <pane xSplit="3" ySplit="6" topLeftCell="R20" activePane="bottomRight" state="frozen"/>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customWidth="1"/>
    <col min="2" max="2" width="10" customWidth="1"/>
    <col min="3" max="3" width="46.85546875" customWidth="1"/>
    <col min="4" max="4" width="12.7109375" style="6" customWidth="1"/>
    <col min="5" max="5" width="12.42578125" style="2" customWidth="1"/>
    <col min="6" max="6" width="12.85546875" customWidth="1"/>
    <col min="7" max="7" width="12.42578125" customWidth="1"/>
    <col min="8" max="8" width="12.7109375" style="2" customWidth="1"/>
    <col min="9" max="9" width="0.85546875" style="7" customWidth="1"/>
    <col min="10" max="10" width="12.7109375" bestFit="1" customWidth="1"/>
    <col min="11" max="11" width="10.140625" customWidth="1"/>
  </cols>
  <sheetData>
    <row r="2" spans="2:39" ht="23.25" x14ac:dyDescent="0.35">
      <c r="B2" s="30" t="s">
        <v>33</v>
      </c>
    </row>
    <row r="3" spans="2:39" x14ac:dyDescent="0.25">
      <c r="B3" s="64" t="s">
        <v>34</v>
      </c>
    </row>
    <row r="4" spans="2:39" x14ac:dyDescent="0.25">
      <c r="B4" s="5"/>
    </row>
    <row r="5" spans="2:39" ht="18.75" x14ac:dyDescent="0.3">
      <c r="B5" s="36" t="s">
        <v>2</v>
      </c>
      <c r="C5" s="37"/>
      <c r="D5" s="37"/>
      <c r="E5" s="37"/>
      <c r="F5" s="37"/>
      <c r="G5" s="37"/>
      <c r="H5" s="37"/>
      <c r="I5" s="37"/>
      <c r="J5" s="38"/>
    </row>
    <row r="6" spans="2:39" ht="30"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36</v>
      </c>
      <c r="E12" s="10"/>
      <c r="F12" s="10"/>
      <c r="G12" s="10"/>
      <c r="H12" s="10"/>
      <c r="J12" s="8" t="s">
        <v>36</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44</v>
      </c>
      <c r="D17" s="13" t="s">
        <v>36</v>
      </c>
      <c r="E17" s="10"/>
      <c r="F17" s="10"/>
      <c r="G17" s="10"/>
      <c r="H17" s="10"/>
      <c r="J17" s="8" t="s">
        <v>36</v>
      </c>
    </row>
    <row r="18" spans="2:10" x14ac:dyDescent="0.25">
      <c r="B18" s="23"/>
      <c r="C18" s="25"/>
      <c r="D18" s="13"/>
      <c r="E18" s="10"/>
      <c r="F18" s="10"/>
      <c r="G18" s="10"/>
      <c r="H18" s="10"/>
      <c r="J18" s="15">
        <f t="shared" ref="J18:J19" si="3">SUM(D18:H18)</f>
        <v>0</v>
      </c>
    </row>
    <row r="19" spans="2:10" x14ac:dyDescent="0.25">
      <c r="B19" s="23"/>
      <c r="C19" s="29"/>
      <c r="D19" s="15" t="s">
        <v>46</v>
      </c>
      <c r="E19" s="11" t="s">
        <v>46</v>
      </c>
      <c r="F19" s="11" t="s">
        <v>46</v>
      </c>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47</v>
      </c>
      <c r="D32" s="13" t="s">
        <v>36</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50</v>
      </c>
      <c r="D36" s="13" t="s">
        <v>36</v>
      </c>
      <c r="E36" s="10"/>
      <c r="F36" s="10"/>
      <c r="G36" s="10"/>
      <c r="H36" s="10"/>
      <c r="J36" s="15"/>
    </row>
    <row r="37" spans="2:10" x14ac:dyDescent="0.25">
      <c r="B37" s="23"/>
      <c r="C37" s="25"/>
      <c r="D37" s="15"/>
      <c r="E37" s="15"/>
      <c r="F37" s="15"/>
      <c r="G37" s="15"/>
      <c r="H37" s="15"/>
      <c r="I37" s="35">
        <v>5106000</v>
      </c>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1"/>
      <c r="F40" s="11"/>
      <c r="G40" s="11"/>
      <c r="H40" s="11"/>
      <c r="J40" s="15">
        <f t="shared" si="6"/>
        <v>0</v>
      </c>
    </row>
    <row r="41" spans="2:10" x14ac:dyDescent="0.25">
      <c r="B41" s="23"/>
      <c r="C41" s="9" t="s">
        <v>58</v>
      </c>
      <c r="D41" s="16">
        <f>SUM(D37:D40)</f>
        <v>0</v>
      </c>
      <c r="E41" s="16">
        <f t="shared" ref="E41:H41" si="9">SUM(E37:E40)</f>
        <v>0</v>
      </c>
      <c r="F41" s="16">
        <f t="shared" si="9"/>
        <v>0</v>
      </c>
      <c r="G41" s="16">
        <f t="shared" si="9"/>
        <v>0</v>
      </c>
      <c r="H41" s="16">
        <f t="shared" si="9"/>
        <v>0</v>
      </c>
      <c r="J41" s="16">
        <f t="shared" si="6"/>
        <v>0</v>
      </c>
    </row>
    <row r="42" spans="2:10" x14ac:dyDescent="0.25">
      <c r="B42" s="23"/>
      <c r="C42" s="14" t="s">
        <v>59</v>
      </c>
      <c r="D42" s="13" t="s">
        <v>36</v>
      </c>
      <c r="E42" s="10"/>
      <c r="F42" s="10"/>
      <c r="G42" s="10"/>
      <c r="H42" s="10"/>
      <c r="J42" s="15"/>
    </row>
    <row r="43" spans="2:10" x14ac:dyDescent="0.25">
      <c r="B43" s="23"/>
      <c r="C43" s="25"/>
      <c r="D43" s="15"/>
      <c r="E43" s="15"/>
      <c r="F43" s="15"/>
      <c r="G43" s="15"/>
      <c r="H43" s="15"/>
      <c r="I43" s="35">
        <v>375000</v>
      </c>
      <c r="J43" s="15">
        <f t="shared" si="6"/>
        <v>0</v>
      </c>
    </row>
    <row r="44" spans="2:10" x14ac:dyDescent="0.25">
      <c r="B44" s="23"/>
      <c r="C44" s="25"/>
      <c r="D44" s="15"/>
      <c r="E44" s="15"/>
      <c r="F44" s="15"/>
      <c r="G44" s="15"/>
      <c r="H44" s="15"/>
      <c r="I44" s="35">
        <v>781250</v>
      </c>
      <c r="J44" s="15">
        <f t="shared" si="6"/>
        <v>0</v>
      </c>
    </row>
    <row r="45" spans="2:10" x14ac:dyDescent="0.25">
      <c r="B45" s="23"/>
      <c r="C45" s="25"/>
      <c r="D45" s="15"/>
      <c r="E45" s="15"/>
      <c r="F45" s="15"/>
      <c r="G45" s="15"/>
      <c r="H45" s="15"/>
      <c r="I45" s="35">
        <v>2083335</v>
      </c>
      <c r="J45" s="15">
        <f t="shared" si="6"/>
        <v>0</v>
      </c>
    </row>
    <row r="46" spans="2:10" x14ac:dyDescent="0.25">
      <c r="B46" s="23"/>
      <c r="C46" s="25"/>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25">
      <c r="B51" s="6"/>
      <c r="D51"/>
      <c r="E51"/>
      <c r="H51"/>
      <c r="I51"/>
      <c r="J51" t="s">
        <v>20</v>
      </c>
    </row>
    <row r="52" spans="2:10" ht="30" x14ac:dyDescent="0.25">
      <c r="B52" s="70" t="s">
        <v>56</v>
      </c>
      <c r="C52" s="17" t="s">
        <v>56</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2"/>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140625" defaultRowHeight="15" x14ac:dyDescent="0.25"/>
  <cols>
    <col min="1" max="1" width="3.140625" customWidth="1"/>
    <col min="2" max="2" width="11.140625" customWidth="1"/>
    <col min="3" max="3" width="46.42578125" customWidth="1"/>
    <col min="4" max="4" width="13.28515625" style="6" customWidth="1"/>
    <col min="5" max="5" width="13.140625" style="2" customWidth="1"/>
    <col min="6" max="7" width="13.140625" customWidth="1"/>
    <col min="8" max="8" width="12.85546875" style="2" customWidth="1"/>
    <col min="9" max="9" width="0.85546875" style="7" customWidth="1"/>
    <col min="10" max="10" width="14.5703125" customWidth="1"/>
    <col min="11" max="11" width="10.140625" customWidth="1"/>
  </cols>
  <sheetData>
    <row r="2" spans="2:39" ht="23.25" x14ac:dyDescent="0.35">
      <c r="B2" s="30" t="s">
        <v>33</v>
      </c>
    </row>
    <row r="3" spans="2:39" x14ac:dyDescent="0.25">
      <c r="B3" s="64" t="s">
        <v>34</v>
      </c>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x14ac:dyDescent="0.25">
      <c r="B8" s="23"/>
      <c r="C8" s="25"/>
      <c r="D8" s="15"/>
      <c r="E8" s="15"/>
      <c r="F8" s="15"/>
      <c r="G8" s="15"/>
      <c r="H8" s="15"/>
      <c r="I8" s="35">
        <v>450000</v>
      </c>
      <c r="J8" s="15">
        <f>SUM(D8:H8)</f>
        <v>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25">
      <c r="B12" s="23"/>
      <c r="C12" s="14" t="s">
        <v>41</v>
      </c>
      <c r="D12" s="13" t="s">
        <v>36</v>
      </c>
      <c r="E12" s="10"/>
      <c r="F12" s="10"/>
      <c r="G12" s="10"/>
      <c r="H12" s="10"/>
      <c r="J12" s="8" t="s">
        <v>36</v>
      </c>
    </row>
    <row r="13" spans="2:39" x14ac:dyDescent="0.25">
      <c r="B13" s="23"/>
      <c r="C13" s="25"/>
      <c r="D13" s="15"/>
      <c r="E13" s="15"/>
      <c r="F13" s="15"/>
      <c r="G13" s="15"/>
      <c r="H13" s="15"/>
      <c r="J13" s="15">
        <f>SUM(D13:H13)</f>
        <v>0</v>
      </c>
    </row>
    <row r="14" spans="2:39" x14ac:dyDescent="0.25">
      <c r="B14" s="23"/>
      <c r="C14" s="25"/>
      <c r="D14" s="15"/>
      <c r="E14" s="15"/>
      <c r="F14" s="15"/>
      <c r="G14" s="15"/>
      <c r="H14" s="15"/>
      <c r="J14" s="15">
        <f t="shared" ref="J14:J15" si="1">SUM(D14:H14)</f>
        <v>0</v>
      </c>
    </row>
    <row r="15" spans="2:39" x14ac:dyDescent="0.25">
      <c r="B15" s="23"/>
      <c r="C15" s="10"/>
      <c r="D15" s="15"/>
      <c r="E15" s="11"/>
      <c r="F15" s="11"/>
      <c r="G15" s="11"/>
      <c r="H15" s="11"/>
      <c r="J15" s="15">
        <f t="shared" si="1"/>
        <v>0</v>
      </c>
    </row>
    <row r="16" spans="2:39" x14ac:dyDescent="0.2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25">
      <c r="B17" s="23"/>
      <c r="C17" s="14" t="s">
        <v>44</v>
      </c>
      <c r="D17" s="13" t="s">
        <v>36</v>
      </c>
      <c r="E17" s="10"/>
      <c r="F17" s="10"/>
      <c r="G17" s="10"/>
      <c r="H17" s="10"/>
      <c r="J17" s="8" t="s">
        <v>36</v>
      </c>
    </row>
    <row r="18" spans="2:10" x14ac:dyDescent="0.25">
      <c r="B18" s="23"/>
      <c r="C18" s="25"/>
      <c r="D18" s="13"/>
      <c r="E18" s="10"/>
      <c r="F18" s="10"/>
      <c r="G18" s="10"/>
      <c r="H18" s="10"/>
      <c r="J18" s="15">
        <f t="shared" ref="J18:J19" si="3">SUM(D18:H18)</f>
        <v>0</v>
      </c>
    </row>
    <row r="19" spans="2:10" x14ac:dyDescent="0.25">
      <c r="B19" s="23"/>
      <c r="C19" s="29"/>
      <c r="D19" s="15"/>
      <c r="E19" s="11"/>
      <c r="F19" s="11"/>
      <c r="G19" s="11"/>
      <c r="H19" s="11"/>
      <c r="J19" s="15">
        <f t="shared" si="3"/>
        <v>0</v>
      </c>
    </row>
    <row r="20" spans="2:10" x14ac:dyDescent="0.25">
      <c r="B20" s="23"/>
      <c r="C20" s="29"/>
      <c r="D20" s="15"/>
      <c r="E20" s="15"/>
      <c r="F20" s="15"/>
      <c r="G20" s="15"/>
      <c r="H20" s="15"/>
      <c r="I20" s="35">
        <v>2000</v>
      </c>
      <c r="J20" s="15">
        <f>SUM(D20:H20)</f>
        <v>0</v>
      </c>
    </row>
    <row r="21" spans="2:10" x14ac:dyDescent="0.25">
      <c r="B21" s="23"/>
      <c r="C21" s="29"/>
      <c r="D21" s="15"/>
      <c r="E21" s="15"/>
      <c r="F21" s="15"/>
      <c r="G21" s="15"/>
      <c r="H21" s="15"/>
      <c r="I21" s="35">
        <v>250</v>
      </c>
      <c r="J21" s="15">
        <f t="shared" ref="J21:J26" si="4">SUM(D21:H21)</f>
        <v>0</v>
      </c>
    </row>
    <row r="22" spans="2:10" x14ac:dyDescent="0.25">
      <c r="B22" s="23"/>
      <c r="C22" s="25"/>
      <c r="D22" s="15"/>
      <c r="E22" s="15"/>
      <c r="F22" s="15"/>
      <c r="G22" s="15"/>
      <c r="H22" s="15"/>
      <c r="I22" s="35">
        <v>2250</v>
      </c>
      <c r="J22" s="15">
        <f t="shared" si="4"/>
        <v>0</v>
      </c>
    </row>
    <row r="23" spans="2:10" x14ac:dyDescent="0.25">
      <c r="B23" s="23"/>
      <c r="C23" s="29"/>
      <c r="D23" s="15"/>
      <c r="E23" s="15"/>
      <c r="F23" s="15"/>
      <c r="G23" s="15"/>
      <c r="H23" s="15"/>
      <c r="I23" s="35">
        <v>1243</v>
      </c>
      <c r="J23" s="15">
        <f t="shared" si="4"/>
        <v>0</v>
      </c>
    </row>
    <row r="24" spans="2:10" x14ac:dyDescent="0.25">
      <c r="B24" s="23"/>
      <c r="C24" s="29"/>
      <c r="D24" s="15"/>
      <c r="E24" s="15"/>
      <c r="F24" s="15"/>
      <c r="G24" s="15"/>
      <c r="H24" s="15"/>
      <c r="I24" s="35">
        <v>225</v>
      </c>
      <c r="J24" s="15">
        <f t="shared" si="4"/>
        <v>0</v>
      </c>
    </row>
    <row r="25" spans="2:10" x14ac:dyDescent="0.25">
      <c r="B25" s="23"/>
      <c r="C25" s="29"/>
      <c r="D25" s="15"/>
      <c r="E25" s="15"/>
      <c r="F25" s="15"/>
      <c r="G25" s="15"/>
      <c r="H25" s="15"/>
      <c r="I25" s="35">
        <v>400</v>
      </c>
      <c r="J25" s="15">
        <f t="shared" si="4"/>
        <v>0</v>
      </c>
    </row>
    <row r="26" spans="2:10" x14ac:dyDescent="0.25">
      <c r="B26" s="23"/>
      <c r="C26" s="25"/>
      <c r="D26" s="15"/>
      <c r="E26" s="15"/>
      <c r="F26" s="15"/>
      <c r="G26" s="15"/>
      <c r="H26" s="15"/>
      <c r="I26" s="35">
        <v>1638</v>
      </c>
      <c r="J26" s="15">
        <f t="shared" si="4"/>
        <v>0</v>
      </c>
    </row>
    <row r="27" spans="2:10" x14ac:dyDescent="0.25">
      <c r="B27" s="23"/>
      <c r="C27" s="9" t="s">
        <v>14</v>
      </c>
      <c r="D27" s="16">
        <f>SUM(D20:D26)</f>
        <v>0</v>
      </c>
      <c r="E27" s="16">
        <f t="shared" ref="E27:H27" si="5">SUM(E20:E26)</f>
        <v>0</v>
      </c>
      <c r="F27" s="16">
        <f t="shared" si="5"/>
        <v>0</v>
      </c>
      <c r="G27" s="16">
        <f t="shared" si="5"/>
        <v>0</v>
      </c>
      <c r="H27" s="16">
        <f t="shared" si="5"/>
        <v>0</v>
      </c>
      <c r="J27" s="16">
        <f>SUM(D27:H27)</f>
        <v>0</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0"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47</v>
      </c>
      <c r="D32" s="13" t="s">
        <v>36</v>
      </c>
      <c r="E32" s="10"/>
      <c r="F32" s="10"/>
      <c r="G32" s="10"/>
      <c r="H32" s="10"/>
      <c r="J32" s="15"/>
    </row>
    <row r="33" spans="2:10" x14ac:dyDescent="0.25">
      <c r="B33" s="23"/>
      <c r="C33" s="25"/>
      <c r="D33" s="15"/>
      <c r="E33" s="15"/>
      <c r="F33" s="15"/>
      <c r="G33" s="15"/>
      <c r="H33" s="15"/>
      <c r="I33" s="35">
        <v>5000</v>
      </c>
      <c r="J33" s="15">
        <f t="shared" si="6"/>
        <v>0</v>
      </c>
    </row>
    <row r="34" spans="2:10" x14ac:dyDescent="0.25">
      <c r="B34" s="23"/>
      <c r="C34" s="25"/>
      <c r="D34" s="15"/>
      <c r="E34" s="11"/>
      <c r="F34" s="11"/>
      <c r="G34" s="11"/>
      <c r="H34" s="11"/>
      <c r="J34" s="15">
        <f t="shared" si="6"/>
        <v>0</v>
      </c>
    </row>
    <row r="35" spans="2:10" x14ac:dyDescent="0.25">
      <c r="B35" s="23"/>
      <c r="C35" s="9" t="s">
        <v>16</v>
      </c>
      <c r="D35" s="16">
        <f>SUM(D33:D34)</f>
        <v>0</v>
      </c>
      <c r="E35" s="16">
        <f t="shared" ref="E35:H35" si="8">SUM(E33:E34)</f>
        <v>0</v>
      </c>
      <c r="F35" s="16">
        <f t="shared" si="8"/>
        <v>0</v>
      </c>
      <c r="G35" s="16">
        <f t="shared" si="8"/>
        <v>0</v>
      </c>
      <c r="H35" s="16">
        <f t="shared" si="8"/>
        <v>0</v>
      </c>
      <c r="J35" s="16">
        <f t="shared" si="6"/>
        <v>0</v>
      </c>
    </row>
    <row r="36" spans="2:10" x14ac:dyDescent="0.25">
      <c r="B36" s="23"/>
      <c r="C36" s="14" t="s">
        <v>50</v>
      </c>
      <c r="D36" s="13" t="s">
        <v>36</v>
      </c>
      <c r="E36" s="10"/>
      <c r="F36" s="10"/>
      <c r="G36" s="10"/>
      <c r="H36" s="10"/>
      <c r="J36" s="15"/>
    </row>
    <row r="37" spans="2:10" x14ac:dyDescent="0.25">
      <c r="B37" s="23"/>
      <c r="C37" s="25"/>
      <c r="D37" s="15"/>
      <c r="E37" s="15"/>
      <c r="F37" s="15"/>
      <c r="G37" s="15"/>
      <c r="H37" s="15"/>
      <c r="I37" s="35">
        <v>5106000</v>
      </c>
      <c r="J37" s="15">
        <f t="shared" si="6"/>
        <v>0</v>
      </c>
    </row>
    <row r="38" spans="2:10" x14ac:dyDescent="0.25">
      <c r="B38" s="23"/>
      <c r="C38" s="25"/>
      <c r="D38" s="15"/>
      <c r="E38" s="15"/>
      <c r="F38" s="15"/>
      <c r="G38" s="15"/>
      <c r="H38" s="15"/>
      <c r="I38" s="35">
        <v>22500000</v>
      </c>
      <c r="J38" s="15">
        <f t="shared" si="6"/>
        <v>0</v>
      </c>
    </row>
    <row r="39" spans="2:10" x14ac:dyDescent="0.25">
      <c r="B39" s="23"/>
      <c r="C39" s="25"/>
      <c r="D39" s="15"/>
      <c r="E39" s="15"/>
      <c r="F39" s="15"/>
      <c r="G39" s="15"/>
      <c r="H39" s="15"/>
      <c r="I39" s="35">
        <v>75000000</v>
      </c>
      <c r="J39" s="15">
        <f t="shared" si="6"/>
        <v>0</v>
      </c>
    </row>
    <row r="40" spans="2:10" x14ac:dyDescent="0.25">
      <c r="B40" s="23"/>
      <c r="C40" s="25"/>
      <c r="D40" s="15"/>
      <c r="E40" s="11"/>
      <c r="F40" s="11"/>
      <c r="G40" s="11"/>
      <c r="H40" s="11"/>
      <c r="J40" s="15">
        <f t="shared" si="6"/>
        <v>0</v>
      </c>
    </row>
    <row r="41" spans="2:10" x14ac:dyDescent="0.25">
      <c r="B41" s="23"/>
      <c r="C41" s="9" t="s">
        <v>17</v>
      </c>
      <c r="D41" s="16">
        <f>SUM(D37:D40)</f>
        <v>0</v>
      </c>
      <c r="E41" s="16">
        <f t="shared" ref="E41:H41" si="9">SUM(E37:E40)</f>
        <v>0</v>
      </c>
      <c r="F41" s="16">
        <f t="shared" si="9"/>
        <v>0</v>
      </c>
      <c r="G41" s="16">
        <f t="shared" si="9"/>
        <v>0</v>
      </c>
      <c r="H41" s="16">
        <f t="shared" si="9"/>
        <v>0</v>
      </c>
      <c r="J41" s="16">
        <f t="shared" si="6"/>
        <v>0</v>
      </c>
    </row>
    <row r="42" spans="2:10" x14ac:dyDescent="0.25">
      <c r="B42" s="23"/>
      <c r="C42" s="14" t="s">
        <v>55</v>
      </c>
      <c r="D42" s="13" t="s">
        <v>36</v>
      </c>
      <c r="E42" s="10"/>
      <c r="F42" s="10"/>
      <c r="G42" s="10"/>
      <c r="H42" s="10"/>
      <c r="J42" s="15"/>
    </row>
    <row r="43" spans="2:10" x14ac:dyDescent="0.25">
      <c r="B43" s="23"/>
      <c r="C43" s="25"/>
      <c r="D43" s="15"/>
      <c r="E43" s="15"/>
      <c r="F43" s="15"/>
      <c r="G43" s="15"/>
      <c r="H43" s="15"/>
      <c r="I43" s="35">
        <v>375000</v>
      </c>
      <c r="J43" s="15">
        <f t="shared" si="6"/>
        <v>0</v>
      </c>
    </row>
    <row r="44" spans="2:10" x14ac:dyDescent="0.25">
      <c r="B44" s="23"/>
      <c r="C44" s="25"/>
      <c r="D44" s="15"/>
      <c r="E44" s="15"/>
      <c r="F44" s="15"/>
      <c r="G44" s="15"/>
      <c r="H44" s="15"/>
      <c r="I44" s="35">
        <v>781250</v>
      </c>
      <c r="J44" s="15">
        <f t="shared" si="6"/>
        <v>0</v>
      </c>
    </row>
    <row r="45" spans="2:10" x14ac:dyDescent="0.25">
      <c r="B45" s="23"/>
      <c r="C45" s="25"/>
      <c r="D45" s="15"/>
      <c r="E45" s="15"/>
      <c r="F45" s="15"/>
      <c r="G45" s="15"/>
      <c r="H45" s="15"/>
      <c r="I45" s="35">
        <v>2083335</v>
      </c>
      <c r="J45" s="15">
        <f t="shared" si="6"/>
        <v>0</v>
      </c>
    </row>
    <row r="46" spans="2:10" x14ac:dyDescent="0.25">
      <c r="B46" s="23"/>
      <c r="C46" s="25"/>
      <c r="D46" s="15"/>
      <c r="E46" s="11"/>
      <c r="F46" s="11"/>
      <c r="G46" s="11"/>
      <c r="H46" s="11"/>
      <c r="J46" s="15">
        <f t="shared" si="6"/>
        <v>0</v>
      </c>
    </row>
    <row r="47" spans="2:10" x14ac:dyDescent="0.25">
      <c r="B47" s="23"/>
      <c r="C47" s="25"/>
      <c r="D47" s="15"/>
      <c r="E47" s="11"/>
      <c r="F47" s="11"/>
      <c r="G47" s="11"/>
      <c r="H47" s="11"/>
      <c r="J47" s="15">
        <f t="shared" si="6"/>
        <v>0</v>
      </c>
    </row>
    <row r="48" spans="2:10" x14ac:dyDescent="0.25">
      <c r="B48" s="23"/>
      <c r="C48" s="10"/>
      <c r="D48" s="15"/>
      <c r="E48" s="11"/>
      <c r="F48" s="11"/>
      <c r="G48" s="11"/>
      <c r="H48" s="11"/>
      <c r="J48" s="15">
        <f t="shared" si="6"/>
        <v>0</v>
      </c>
    </row>
    <row r="49" spans="2:10" x14ac:dyDescent="0.25">
      <c r="B49" s="24"/>
      <c r="C49" s="9" t="s">
        <v>18</v>
      </c>
      <c r="D49" s="16">
        <f>SUM(D43:D48)</f>
        <v>0</v>
      </c>
      <c r="E49" s="16">
        <f t="shared" ref="E49:H49" si="10">SUM(E43:E48)</f>
        <v>0</v>
      </c>
      <c r="F49" s="16">
        <f t="shared" si="10"/>
        <v>0</v>
      </c>
      <c r="G49" s="16">
        <f t="shared" si="10"/>
        <v>0</v>
      </c>
      <c r="H49" s="16">
        <f t="shared" si="10"/>
        <v>0</v>
      </c>
      <c r="J49" s="16">
        <f t="shared" si="6"/>
        <v>0</v>
      </c>
    </row>
    <row r="50" spans="2:10" x14ac:dyDescent="0.2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25">
      <c r="B51" s="6"/>
      <c r="D51"/>
      <c r="E51"/>
      <c r="H51"/>
      <c r="I51"/>
      <c r="J51" t="s">
        <v>20</v>
      </c>
    </row>
    <row r="52" spans="2:10" ht="30" x14ac:dyDescent="0.25">
      <c r="B52" s="70" t="s">
        <v>56</v>
      </c>
      <c r="C52" s="17" t="s">
        <v>56</v>
      </c>
      <c r="D52" s="18"/>
      <c r="E52" s="18"/>
      <c r="F52" s="18"/>
      <c r="G52" s="18"/>
      <c r="H52" s="18"/>
      <c r="I52"/>
      <c r="J52" s="18" t="s">
        <v>20</v>
      </c>
    </row>
    <row r="53" spans="2:10" x14ac:dyDescent="0.25">
      <c r="B53" s="23"/>
      <c r="C53" s="25"/>
      <c r="D53" s="13"/>
      <c r="E53" s="10"/>
      <c r="F53" s="10"/>
      <c r="G53" s="10"/>
      <c r="H53" s="10"/>
      <c r="J53" s="15">
        <f>SUM(D53:H53)</f>
        <v>0</v>
      </c>
    </row>
    <row r="54" spans="2:10" x14ac:dyDescent="0.25">
      <c r="B54" s="23"/>
      <c r="C54" s="25"/>
      <c r="D54" s="13"/>
      <c r="E54" s="10"/>
      <c r="F54" s="10"/>
      <c r="G54" s="10"/>
      <c r="H54" s="10"/>
      <c r="J54" s="15">
        <f t="shared" ref="J54:J55" si="12">SUM(D54:H54)</f>
        <v>0</v>
      </c>
    </row>
    <row r="55" spans="2:10" x14ac:dyDescent="0.25">
      <c r="B55" s="24"/>
      <c r="C55" s="9" t="s">
        <v>21</v>
      </c>
      <c r="D55" s="16">
        <f>SUM(D53:D54)</f>
        <v>0</v>
      </c>
      <c r="E55" s="16">
        <f t="shared" ref="E55:H55" si="13">SUM(E53:E54)</f>
        <v>0</v>
      </c>
      <c r="F55" s="16">
        <f t="shared" si="13"/>
        <v>0</v>
      </c>
      <c r="G55" s="16">
        <f t="shared" si="13"/>
        <v>0</v>
      </c>
      <c r="H55" s="16">
        <f t="shared" si="13"/>
        <v>0</v>
      </c>
      <c r="J55" s="16">
        <f t="shared" si="12"/>
        <v>0</v>
      </c>
    </row>
    <row r="56" spans="2:10" ht="15.75" thickBot="1" x14ac:dyDescent="0.3">
      <c r="B56" s="6"/>
      <c r="D56"/>
      <c r="E56"/>
      <c r="H56"/>
      <c r="I56"/>
      <c r="J56" t="s">
        <v>20</v>
      </c>
    </row>
    <row r="57" spans="2:10" s="1" customFormat="1" ht="30.75" thickBot="1" x14ac:dyDescent="0.3">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sheetData>
  <pageMargins left="0.7" right="0.7" top="0.75" bottom="0.75" header="0.3" footer="0.3"/>
  <pageSetup scale="86" fitToHeight="0" orientation="landscape" r:id="rId1"/>
  <ignoredErrors>
    <ignoredError sqref="J43:J45 J37: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77918-A5C8-471B-8BDC-AE779557A6B7}">
  <sheetPr>
    <tabColor theme="7" tint="0.59999389629810485"/>
  </sheetPr>
  <dimension ref="B2:AM68"/>
  <sheetViews>
    <sheetView showGridLines="0" topLeftCell="A38" zoomScale="85" zoomScaleNormal="85" workbookViewId="0">
      <selection activeCell="D13" sqref="D13"/>
    </sheetView>
  </sheetViews>
  <sheetFormatPr defaultColWidth="9.140625" defaultRowHeight="15" x14ac:dyDescent="0.25"/>
  <cols>
    <col min="1" max="1" width="3.140625" customWidth="1"/>
    <col min="2" max="2" width="12.140625" customWidth="1"/>
    <col min="3" max="3" width="52.85546875" customWidth="1"/>
    <col min="4" max="4" width="12.42578125" style="6" customWidth="1"/>
    <col min="5" max="5" width="12.5703125" style="2" customWidth="1"/>
    <col min="6" max="6" width="12.42578125" customWidth="1"/>
    <col min="7" max="7" width="13" customWidth="1"/>
    <col min="8" max="8" width="12.42578125" style="2" customWidth="1"/>
    <col min="9" max="9" width="1.7109375" style="7" customWidth="1"/>
    <col min="10" max="10" width="14.5703125" customWidth="1"/>
    <col min="11" max="11" width="10.140625" customWidth="1"/>
  </cols>
  <sheetData>
    <row r="2" spans="2:39" ht="23.25" x14ac:dyDescent="0.35">
      <c r="B2" s="30" t="s">
        <v>33</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ht="30" x14ac:dyDescent="0.25">
      <c r="B8" s="23"/>
      <c r="C8" s="25" t="s">
        <v>60</v>
      </c>
      <c r="D8" s="15">
        <v>40000</v>
      </c>
      <c r="E8" s="15">
        <v>42500</v>
      </c>
      <c r="F8" s="15">
        <v>45000</v>
      </c>
      <c r="G8" s="15">
        <v>47500</v>
      </c>
      <c r="H8" s="15">
        <v>50000</v>
      </c>
      <c r="I8" s="35"/>
      <c r="J8" s="15">
        <f>SUM(D8:H8)</f>
        <v>225000</v>
      </c>
    </row>
    <row r="9" spans="2:39" ht="30" x14ac:dyDescent="0.25">
      <c r="B9" s="23"/>
      <c r="C9" s="25" t="s">
        <v>61</v>
      </c>
      <c r="D9" s="15">
        <v>30000</v>
      </c>
      <c r="E9" s="15">
        <v>32500</v>
      </c>
      <c r="F9" s="15">
        <v>35000</v>
      </c>
      <c r="G9" s="15">
        <v>37500</v>
      </c>
      <c r="H9" s="15">
        <v>40000</v>
      </c>
      <c r="J9" s="15">
        <f>SUM(D9:H9)</f>
        <v>175000</v>
      </c>
    </row>
    <row r="10" spans="2:39" x14ac:dyDescent="0.25">
      <c r="B10" s="23"/>
      <c r="C10" s="27"/>
      <c r="D10" s="15"/>
      <c r="E10" s="11"/>
      <c r="F10" s="11"/>
      <c r="G10" s="11"/>
      <c r="H10" s="11"/>
      <c r="J10" s="15"/>
    </row>
    <row r="11" spans="2:39" x14ac:dyDescent="0.25">
      <c r="B11" s="23"/>
      <c r="C11" s="9" t="s">
        <v>12</v>
      </c>
      <c r="D11" s="16">
        <f>SUM(D8:D10)</f>
        <v>70000</v>
      </c>
      <c r="E11" s="16">
        <f t="shared" ref="E11:J11" si="0">SUM(E8:E10)</f>
        <v>75000</v>
      </c>
      <c r="F11" s="16">
        <f t="shared" si="0"/>
        <v>80000</v>
      </c>
      <c r="G11" s="16">
        <f t="shared" si="0"/>
        <v>85000</v>
      </c>
      <c r="H11" s="16">
        <f t="shared" si="0"/>
        <v>90000</v>
      </c>
      <c r="J11" s="16">
        <f t="shared" si="0"/>
        <v>400000</v>
      </c>
    </row>
    <row r="12" spans="2:39" x14ac:dyDescent="0.25">
      <c r="B12" s="23"/>
      <c r="C12" s="14" t="s">
        <v>41</v>
      </c>
      <c r="D12" s="13" t="s">
        <v>36</v>
      </c>
      <c r="E12" s="10"/>
      <c r="F12" s="10"/>
      <c r="G12" s="10"/>
      <c r="H12" s="10"/>
      <c r="J12" s="8" t="s">
        <v>36</v>
      </c>
    </row>
    <row r="13" spans="2:39" x14ac:dyDescent="0.25">
      <c r="B13" s="23"/>
      <c r="C13" s="25" t="s">
        <v>62</v>
      </c>
      <c r="D13" s="15">
        <f>0.17*(D8+D9)</f>
        <v>11900</v>
      </c>
      <c r="E13" s="15">
        <f t="shared" ref="E13:H13" si="1">0.17*(E8+E9)</f>
        <v>12750.000000000002</v>
      </c>
      <c r="F13" s="15">
        <f t="shared" si="1"/>
        <v>13600.000000000002</v>
      </c>
      <c r="G13" s="15">
        <f t="shared" si="1"/>
        <v>14450.000000000002</v>
      </c>
      <c r="H13" s="15">
        <f t="shared" si="1"/>
        <v>15300.000000000002</v>
      </c>
      <c r="J13" s="15">
        <f>SUM(D13:H13)</f>
        <v>68000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11900</v>
      </c>
      <c r="E16" s="16">
        <f t="shared" ref="E16:J16" si="3">SUM(E13:E15)</f>
        <v>12750.000000000002</v>
      </c>
      <c r="F16" s="16">
        <f t="shared" si="3"/>
        <v>13600.000000000002</v>
      </c>
      <c r="G16" s="16">
        <f t="shared" si="3"/>
        <v>14450.000000000002</v>
      </c>
      <c r="H16" s="16">
        <f t="shared" si="3"/>
        <v>15300.000000000002</v>
      </c>
      <c r="J16" s="16">
        <f t="shared" si="3"/>
        <v>68000</v>
      </c>
    </row>
    <row r="17" spans="2:10" x14ac:dyDescent="0.25">
      <c r="B17" s="23"/>
      <c r="C17" s="14" t="s">
        <v>44</v>
      </c>
      <c r="D17" s="13" t="s">
        <v>36</v>
      </c>
      <c r="E17" s="10"/>
      <c r="F17" s="10"/>
      <c r="G17" s="10"/>
      <c r="H17" s="10"/>
      <c r="J17" s="8" t="s">
        <v>36</v>
      </c>
    </row>
    <row r="18" spans="2:10" x14ac:dyDescent="0.25">
      <c r="B18" s="23"/>
      <c r="C18" s="29" t="s">
        <v>63</v>
      </c>
      <c r="D18" s="15" t="s">
        <v>46</v>
      </c>
      <c r="E18" s="11" t="s">
        <v>46</v>
      </c>
      <c r="F18" s="11" t="s">
        <v>46</v>
      </c>
      <c r="G18" s="11"/>
      <c r="H18" s="11"/>
      <c r="J18" s="15"/>
    </row>
    <row r="19" spans="2:10" x14ac:dyDescent="0.25">
      <c r="B19" s="23"/>
      <c r="C19" s="29" t="s">
        <v>64</v>
      </c>
      <c r="D19" s="15">
        <v>400</v>
      </c>
      <c r="E19" s="15">
        <v>400</v>
      </c>
      <c r="F19" s="15">
        <v>400</v>
      </c>
      <c r="G19" s="15">
        <v>400</v>
      </c>
      <c r="H19" s="15">
        <v>400</v>
      </c>
      <c r="I19" s="35"/>
      <c r="J19" s="15">
        <f>SUM(D19:H19)</f>
        <v>2000</v>
      </c>
    </row>
    <row r="20" spans="2:10" x14ac:dyDescent="0.25">
      <c r="B20" s="23"/>
      <c r="C20" s="29" t="s">
        <v>65</v>
      </c>
      <c r="D20" s="15">
        <v>50</v>
      </c>
      <c r="E20" s="15">
        <v>50</v>
      </c>
      <c r="F20" s="15">
        <v>50</v>
      </c>
      <c r="G20" s="15">
        <v>50</v>
      </c>
      <c r="H20" s="15">
        <v>50</v>
      </c>
      <c r="I20" s="35"/>
      <c r="J20" s="15">
        <f t="shared" ref="J20:J25" si="4">SUM(D20:H20)</f>
        <v>250</v>
      </c>
    </row>
    <row r="21" spans="2:10" x14ac:dyDescent="0.25">
      <c r="B21" s="23"/>
      <c r="C21" s="25" t="s">
        <v>66</v>
      </c>
      <c r="D21" s="15">
        <v>450</v>
      </c>
      <c r="E21" s="15">
        <v>450</v>
      </c>
      <c r="F21" s="15">
        <v>450</v>
      </c>
      <c r="G21" s="15">
        <v>450</v>
      </c>
      <c r="H21" s="15">
        <v>450</v>
      </c>
      <c r="I21" s="35"/>
      <c r="J21" s="15">
        <f t="shared" si="4"/>
        <v>2250</v>
      </c>
    </row>
    <row r="22" spans="2:10" x14ac:dyDescent="0.25">
      <c r="B22" s="23"/>
      <c r="C22" s="29" t="s">
        <v>67</v>
      </c>
      <c r="D22" s="15">
        <v>248</v>
      </c>
      <c r="E22" s="15">
        <v>248</v>
      </c>
      <c r="F22" s="15">
        <v>248</v>
      </c>
      <c r="G22" s="15">
        <v>248</v>
      </c>
      <c r="H22" s="15">
        <v>248</v>
      </c>
      <c r="I22" s="35"/>
      <c r="J22" s="15">
        <f t="shared" si="4"/>
        <v>1240</v>
      </c>
    </row>
    <row r="23" spans="2:10" x14ac:dyDescent="0.25">
      <c r="B23" s="23"/>
      <c r="C23" s="29" t="s">
        <v>68</v>
      </c>
      <c r="D23" s="15">
        <v>45</v>
      </c>
      <c r="E23" s="15">
        <v>45</v>
      </c>
      <c r="F23" s="15">
        <v>45</v>
      </c>
      <c r="G23" s="15">
        <v>45</v>
      </c>
      <c r="H23" s="15">
        <v>45</v>
      </c>
      <c r="I23" s="35"/>
      <c r="J23" s="15">
        <f t="shared" si="4"/>
        <v>225</v>
      </c>
    </row>
    <row r="24" spans="2:10" x14ac:dyDescent="0.25">
      <c r="B24" s="23"/>
      <c r="C24" s="29" t="s">
        <v>69</v>
      </c>
      <c r="D24" s="15">
        <v>80</v>
      </c>
      <c r="E24" s="15">
        <v>80</v>
      </c>
      <c r="F24" s="15">
        <v>80</v>
      </c>
      <c r="G24" s="15">
        <v>80</v>
      </c>
      <c r="H24" s="15">
        <v>80</v>
      </c>
      <c r="I24" s="35"/>
      <c r="J24" s="15">
        <f t="shared" si="4"/>
        <v>400</v>
      </c>
    </row>
    <row r="25" spans="2:10" ht="30" x14ac:dyDescent="0.25">
      <c r="B25" s="23"/>
      <c r="C25" s="25" t="s">
        <v>70</v>
      </c>
      <c r="D25" s="15">
        <v>328</v>
      </c>
      <c r="E25" s="15">
        <v>328</v>
      </c>
      <c r="F25" s="15">
        <v>328</v>
      </c>
      <c r="G25" s="15">
        <v>328</v>
      </c>
      <c r="H25" s="15">
        <v>328</v>
      </c>
      <c r="I25" s="35"/>
      <c r="J25" s="15">
        <f t="shared" si="4"/>
        <v>1640</v>
      </c>
    </row>
    <row r="26" spans="2:10" x14ac:dyDescent="0.25">
      <c r="B26" s="23"/>
      <c r="C26" s="9" t="s">
        <v>14</v>
      </c>
      <c r="D26" s="16">
        <f>SUM(D19:D25)</f>
        <v>1601</v>
      </c>
      <c r="E26" s="16">
        <f t="shared" ref="E26:H26" si="5">SUM(E19:E25)</f>
        <v>1601</v>
      </c>
      <c r="F26" s="16">
        <f t="shared" si="5"/>
        <v>1601</v>
      </c>
      <c r="G26" s="16">
        <f t="shared" si="5"/>
        <v>1601</v>
      </c>
      <c r="H26" s="16">
        <f t="shared" si="5"/>
        <v>1601</v>
      </c>
      <c r="J26" s="16">
        <f>SUM(D26:H26)</f>
        <v>8005</v>
      </c>
    </row>
    <row r="27" spans="2:10" x14ac:dyDescent="0.25">
      <c r="B27" s="23"/>
      <c r="C27" s="14" t="s">
        <v>45</v>
      </c>
      <c r="D27" s="15"/>
      <c r="E27" s="10"/>
      <c r="F27" s="10"/>
      <c r="G27" s="10"/>
      <c r="H27" s="10"/>
      <c r="J27" s="15" t="s">
        <v>20</v>
      </c>
    </row>
    <row r="28" spans="2:10" x14ac:dyDescent="0.25">
      <c r="B28" s="23"/>
      <c r="C28" s="25" t="s">
        <v>71</v>
      </c>
      <c r="D28" s="15">
        <v>18000</v>
      </c>
      <c r="E28" s="10"/>
      <c r="F28" s="10"/>
      <c r="G28" s="10"/>
      <c r="H28" s="10"/>
      <c r="J28" s="15">
        <f>SUM(D28:H28)</f>
        <v>18000</v>
      </c>
    </row>
    <row r="29" spans="2:10" x14ac:dyDescent="0.25">
      <c r="B29" s="23" t="s">
        <v>46</v>
      </c>
      <c r="C29" s="28" t="s">
        <v>46</v>
      </c>
      <c r="D29" s="13" t="s">
        <v>36</v>
      </c>
      <c r="E29" s="10"/>
      <c r="F29" s="10"/>
      <c r="G29" s="10"/>
      <c r="H29" s="10"/>
      <c r="J29" s="15">
        <f t="shared" ref="J29:J46" si="6">SUM(D29:H29)</f>
        <v>0</v>
      </c>
    </row>
    <row r="30" spans="2:10" x14ac:dyDescent="0.25">
      <c r="B30" s="23"/>
      <c r="C30" s="9" t="s">
        <v>15</v>
      </c>
      <c r="D30" s="12">
        <f>SUM(D28:D29)</f>
        <v>18000</v>
      </c>
      <c r="E30" s="12">
        <f t="shared" ref="E30:H30" si="7">SUM(E28:E29)</f>
        <v>0</v>
      </c>
      <c r="F30" s="12">
        <f t="shared" si="7"/>
        <v>0</v>
      </c>
      <c r="G30" s="12">
        <f t="shared" si="7"/>
        <v>0</v>
      </c>
      <c r="H30" s="12">
        <f t="shared" si="7"/>
        <v>0</v>
      </c>
      <c r="J30" s="16">
        <f t="shared" si="6"/>
        <v>18000</v>
      </c>
    </row>
    <row r="31" spans="2:10" x14ac:dyDescent="0.25">
      <c r="B31" s="23"/>
      <c r="C31" s="14" t="s">
        <v>47</v>
      </c>
      <c r="D31" s="13" t="s">
        <v>36</v>
      </c>
      <c r="E31" s="10"/>
      <c r="F31" s="10"/>
      <c r="G31" s="10"/>
      <c r="H31" s="10"/>
      <c r="J31" s="15"/>
    </row>
    <row r="32" spans="2:10" x14ac:dyDescent="0.25">
      <c r="B32" s="23"/>
      <c r="C32" s="25" t="s">
        <v>72</v>
      </c>
      <c r="D32" s="15">
        <v>2500</v>
      </c>
      <c r="E32" s="15">
        <v>0</v>
      </c>
      <c r="F32" s="15">
        <v>0</v>
      </c>
      <c r="G32" s="15">
        <v>0</v>
      </c>
      <c r="H32" s="15">
        <v>0</v>
      </c>
      <c r="I32" s="35"/>
      <c r="J32" s="15">
        <f t="shared" si="6"/>
        <v>2500</v>
      </c>
    </row>
    <row r="33" spans="2:10" x14ac:dyDescent="0.25">
      <c r="B33" s="23"/>
      <c r="C33" s="25"/>
      <c r="D33" s="15"/>
      <c r="E33" s="11"/>
      <c r="F33" s="11"/>
      <c r="G33" s="11"/>
      <c r="H33" s="11"/>
      <c r="J33" s="15">
        <f t="shared" si="6"/>
        <v>0</v>
      </c>
    </row>
    <row r="34" spans="2:10" x14ac:dyDescent="0.25">
      <c r="B34" s="23"/>
      <c r="C34" s="9" t="s">
        <v>16</v>
      </c>
      <c r="D34" s="16">
        <f>SUM(D32:D33)</f>
        <v>2500</v>
      </c>
      <c r="E34" s="16">
        <f t="shared" ref="E34:H34" si="8">SUM(E32:E33)</f>
        <v>0</v>
      </c>
      <c r="F34" s="16">
        <f t="shared" si="8"/>
        <v>0</v>
      </c>
      <c r="G34" s="16">
        <f t="shared" si="8"/>
        <v>0</v>
      </c>
      <c r="H34" s="16">
        <f t="shared" si="8"/>
        <v>0</v>
      </c>
      <c r="J34" s="16">
        <f t="shared" si="6"/>
        <v>2500</v>
      </c>
    </row>
    <row r="35" spans="2:10" x14ac:dyDescent="0.25">
      <c r="B35" s="23"/>
      <c r="C35" s="14" t="s">
        <v>50</v>
      </c>
      <c r="D35" s="13" t="s">
        <v>36</v>
      </c>
      <c r="E35" s="10"/>
      <c r="F35" s="10"/>
      <c r="G35" s="10"/>
      <c r="H35" s="10"/>
      <c r="J35" s="15"/>
    </row>
    <row r="36" spans="2:10" ht="60" x14ac:dyDescent="0.25">
      <c r="B36" s="23"/>
      <c r="C36" s="25" t="s">
        <v>73</v>
      </c>
      <c r="D36" s="15">
        <v>1021200</v>
      </c>
      <c r="E36" s="15">
        <v>1021200</v>
      </c>
      <c r="F36" s="15">
        <v>1021200</v>
      </c>
      <c r="G36" s="15">
        <v>1021200</v>
      </c>
      <c r="H36" s="15">
        <v>1021200</v>
      </c>
      <c r="I36" s="35"/>
      <c r="J36" s="15">
        <f t="shared" si="6"/>
        <v>5106000</v>
      </c>
    </row>
    <row r="37" spans="2:10" ht="60" x14ac:dyDescent="0.25">
      <c r="B37" s="23"/>
      <c r="C37" s="25" t="s">
        <v>74</v>
      </c>
      <c r="D37" s="15">
        <v>4500000</v>
      </c>
      <c r="E37" s="15">
        <v>4500000</v>
      </c>
      <c r="F37" s="15">
        <v>4500000</v>
      </c>
      <c r="G37" s="15">
        <v>4500000</v>
      </c>
      <c r="H37" s="15">
        <v>4500000</v>
      </c>
      <c r="I37" s="35"/>
      <c r="J37" s="15">
        <f t="shared" si="6"/>
        <v>22500000</v>
      </c>
    </row>
    <row r="38" spans="2:10" ht="60" x14ac:dyDescent="0.25">
      <c r="B38" s="23"/>
      <c r="C38" s="25" t="s">
        <v>75</v>
      </c>
      <c r="D38" s="15">
        <v>15000000</v>
      </c>
      <c r="E38" s="15">
        <v>15000000</v>
      </c>
      <c r="F38" s="15">
        <v>15000000</v>
      </c>
      <c r="G38" s="15">
        <v>15000000</v>
      </c>
      <c r="H38" s="15">
        <v>15000000</v>
      </c>
      <c r="I38" s="35"/>
      <c r="J38" s="15">
        <f t="shared" si="6"/>
        <v>75000000</v>
      </c>
    </row>
    <row r="39" spans="2:10" x14ac:dyDescent="0.25">
      <c r="B39" s="23"/>
      <c r="C39" s="25"/>
      <c r="D39" s="15"/>
      <c r="E39" s="11"/>
      <c r="F39" s="11"/>
      <c r="G39" s="11"/>
      <c r="H39" s="11"/>
      <c r="J39" s="15">
        <f t="shared" si="6"/>
        <v>0</v>
      </c>
    </row>
    <row r="40" spans="2:10" x14ac:dyDescent="0.25">
      <c r="B40" s="23"/>
      <c r="C40" s="9" t="s">
        <v>17</v>
      </c>
      <c r="D40" s="16">
        <f>SUM(D36:D39)</f>
        <v>20521200</v>
      </c>
      <c r="E40" s="16">
        <f t="shared" ref="E40:H40" si="9">SUM(E36:E39)</f>
        <v>20521200</v>
      </c>
      <c r="F40" s="16">
        <f t="shared" si="9"/>
        <v>20521200</v>
      </c>
      <c r="G40" s="16">
        <f t="shared" si="9"/>
        <v>20521200</v>
      </c>
      <c r="H40" s="16">
        <f t="shared" si="9"/>
        <v>20521200</v>
      </c>
      <c r="J40" s="16">
        <f t="shared" si="6"/>
        <v>102606000</v>
      </c>
    </row>
    <row r="41" spans="2:10" x14ac:dyDescent="0.25">
      <c r="B41" s="23"/>
      <c r="C41" s="14" t="s">
        <v>55</v>
      </c>
      <c r="D41" s="13" t="s">
        <v>36</v>
      </c>
      <c r="E41" s="10"/>
      <c r="F41" s="10"/>
      <c r="G41" s="10"/>
      <c r="H41" s="10"/>
      <c r="J41" s="15"/>
    </row>
    <row r="42" spans="2:10" ht="30" x14ac:dyDescent="0.25">
      <c r="B42" s="23"/>
      <c r="C42" s="25" t="s">
        <v>76</v>
      </c>
      <c r="D42" s="15">
        <v>8000</v>
      </c>
      <c r="E42" s="44">
        <v>8000</v>
      </c>
      <c r="F42" s="44">
        <v>8000</v>
      </c>
      <c r="G42" s="44">
        <v>8000</v>
      </c>
      <c r="H42" s="44">
        <v>8000</v>
      </c>
      <c r="J42" s="15">
        <f t="shared" si="6"/>
        <v>40000</v>
      </c>
    </row>
    <row r="43" spans="2:10" ht="30" x14ac:dyDescent="0.25">
      <c r="B43" s="23"/>
      <c r="C43" s="25" t="s">
        <v>77</v>
      </c>
      <c r="D43" s="15">
        <v>10000000</v>
      </c>
      <c r="E43" s="59">
        <v>10000000</v>
      </c>
      <c r="F43" s="59">
        <v>10000000</v>
      </c>
      <c r="G43" s="59">
        <v>10000000</v>
      </c>
      <c r="H43" s="59">
        <v>10000000</v>
      </c>
      <c r="J43" s="15">
        <f t="shared" si="6"/>
        <v>50000000</v>
      </c>
    </row>
    <row r="44" spans="2:10" x14ac:dyDescent="0.25">
      <c r="B44" s="23"/>
      <c r="C44" s="10"/>
      <c r="D44" s="15"/>
      <c r="E44" s="11"/>
      <c r="F44" s="11"/>
      <c r="G44" s="11"/>
      <c r="H44" s="11"/>
      <c r="J44" s="15">
        <f t="shared" si="6"/>
        <v>0</v>
      </c>
    </row>
    <row r="45" spans="2:10" x14ac:dyDescent="0.25">
      <c r="B45" s="24"/>
      <c r="C45" s="9" t="s">
        <v>18</v>
      </c>
      <c r="D45" s="16">
        <f>SUM(D42:D44)</f>
        <v>10008000</v>
      </c>
      <c r="E45" s="16">
        <f>SUM(E42:E44)</f>
        <v>10008000</v>
      </c>
      <c r="F45" s="16">
        <f>SUM(F42:F44)</f>
        <v>10008000</v>
      </c>
      <c r="G45" s="16">
        <f>SUM(G42:G44)</f>
        <v>10008000</v>
      </c>
      <c r="H45" s="16">
        <f>SUM(H42:H44)</f>
        <v>10008000</v>
      </c>
      <c r="J45" s="16">
        <f t="shared" si="6"/>
        <v>50040000</v>
      </c>
    </row>
    <row r="46" spans="2:10" x14ac:dyDescent="0.25">
      <c r="B46" s="24"/>
      <c r="C46" s="9" t="s">
        <v>19</v>
      </c>
      <c r="D46" s="16">
        <f>SUM(D45,D40,D34,D30,D26,D16,D11)</f>
        <v>30633201</v>
      </c>
      <c r="E46" s="16">
        <f>SUM(E45,E40,E34,E30,E26,E16,E11)</f>
        <v>30618551</v>
      </c>
      <c r="F46" s="16">
        <f>SUM(F45,F40,F34,F30,F26,F16,F11)</f>
        <v>30624401</v>
      </c>
      <c r="G46" s="16">
        <f>SUM(G45,G40,G34,G30,G26,G16,G11)</f>
        <v>30630251</v>
      </c>
      <c r="H46" s="16">
        <f>SUM(H45,H40,H34,H30,H26,H16,H11)</f>
        <v>30636101</v>
      </c>
      <c r="J46" s="16">
        <f t="shared" si="6"/>
        <v>153142505</v>
      </c>
    </row>
    <row r="47" spans="2:10" x14ac:dyDescent="0.25">
      <c r="B47" s="6"/>
      <c r="D47"/>
      <c r="E47"/>
      <c r="H47"/>
      <c r="I47"/>
      <c r="J47" t="s">
        <v>20</v>
      </c>
    </row>
    <row r="48" spans="2:10" x14ac:dyDescent="0.25">
      <c r="B48" s="22" t="s">
        <v>56</v>
      </c>
      <c r="C48" s="17" t="s">
        <v>56</v>
      </c>
      <c r="D48" s="18"/>
      <c r="E48" s="18"/>
      <c r="F48" s="18"/>
      <c r="G48" s="18"/>
      <c r="H48" s="18"/>
      <c r="I48"/>
      <c r="J48" s="18" t="s">
        <v>20</v>
      </c>
    </row>
    <row r="49" spans="2:10" x14ac:dyDescent="0.25">
      <c r="B49" s="23"/>
      <c r="C49" s="25"/>
      <c r="D49" s="13"/>
      <c r="E49" s="10"/>
      <c r="F49" s="10"/>
      <c r="G49" s="10"/>
      <c r="H49" s="10"/>
      <c r="J49" s="15">
        <f>SUM(D49:H49)</f>
        <v>0</v>
      </c>
    </row>
    <row r="50" spans="2:10" x14ac:dyDescent="0.25">
      <c r="B50" s="23"/>
      <c r="C50" s="25"/>
      <c r="D50" s="13"/>
      <c r="E50" s="10"/>
      <c r="F50" s="10"/>
      <c r="G50" s="10"/>
      <c r="H50" s="10"/>
      <c r="J50" s="15">
        <f t="shared" ref="J50:J51" si="10">SUM(D50:H50)</f>
        <v>0</v>
      </c>
    </row>
    <row r="51" spans="2:10" x14ac:dyDescent="0.25">
      <c r="B51" s="24"/>
      <c r="C51" s="9" t="s">
        <v>21</v>
      </c>
      <c r="D51" s="16">
        <f>SUM(D49:D50)</f>
        <v>0</v>
      </c>
      <c r="E51" s="16">
        <f t="shared" ref="E51:H51" si="11">SUM(E49:E50)</f>
        <v>0</v>
      </c>
      <c r="F51" s="16">
        <f t="shared" si="11"/>
        <v>0</v>
      </c>
      <c r="G51" s="16">
        <f t="shared" si="11"/>
        <v>0</v>
      </c>
      <c r="H51" s="16">
        <f t="shared" si="11"/>
        <v>0</v>
      </c>
      <c r="J51" s="16">
        <f t="shared" si="10"/>
        <v>0</v>
      </c>
    </row>
    <row r="52" spans="2:10" ht="15.75" thickBot="1" x14ac:dyDescent="0.3">
      <c r="B52" s="6"/>
      <c r="D52"/>
      <c r="E52"/>
      <c r="H52"/>
      <c r="I52"/>
      <c r="J52" t="s">
        <v>20</v>
      </c>
    </row>
    <row r="53" spans="2:10" s="1" customFormat="1" ht="30.75" thickBot="1" x14ac:dyDescent="0.3">
      <c r="B53" s="19" t="s">
        <v>22</v>
      </c>
      <c r="C53" s="19"/>
      <c r="D53" s="20">
        <f>SUM(D51,D46)</f>
        <v>30633201</v>
      </c>
      <c r="E53" s="20">
        <f t="shared" ref="E53:J53" si="12">SUM(E51,E46)</f>
        <v>30618551</v>
      </c>
      <c r="F53" s="20">
        <f t="shared" si="12"/>
        <v>30624401</v>
      </c>
      <c r="G53" s="20">
        <f t="shared" si="12"/>
        <v>30630251</v>
      </c>
      <c r="H53" s="20">
        <f t="shared" si="12"/>
        <v>30636101</v>
      </c>
      <c r="I53" s="7"/>
      <c r="J53" s="20">
        <f t="shared" si="12"/>
        <v>153142505</v>
      </c>
    </row>
    <row r="54" spans="2:10" x14ac:dyDescent="0.25">
      <c r="B54" s="6"/>
    </row>
    <row r="55" spans="2:10" x14ac:dyDescent="0.25">
      <c r="B55" s="6"/>
    </row>
    <row r="56" spans="2:10" x14ac:dyDescent="0.25">
      <c r="B56" s="6"/>
    </row>
    <row r="57" spans="2:10" x14ac:dyDescent="0.25">
      <c r="B57" s="6"/>
    </row>
    <row r="58" spans="2:10" x14ac:dyDescent="0.25">
      <c r="B58" s="6"/>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DBA7-59F4-4427-8748-75C60F85996F}">
  <sheetPr>
    <tabColor theme="7" tint="0.59999389629810485"/>
  </sheetPr>
  <dimension ref="B2:AM73"/>
  <sheetViews>
    <sheetView showGridLines="0" zoomScale="85" zoomScaleNormal="85" workbookViewId="0">
      <pane xSplit="3" ySplit="6" topLeftCell="F45" activePane="bottomRight" state="frozen"/>
      <selection pane="topRight" activeCell="R20" sqref="R20:W20"/>
      <selection pane="bottomLeft" activeCell="R20" sqref="R20:W20"/>
      <selection pane="bottomRight" activeCell="P27" sqref="P27"/>
    </sheetView>
  </sheetViews>
  <sheetFormatPr defaultColWidth="9.140625" defaultRowHeight="15" x14ac:dyDescent="0.25"/>
  <cols>
    <col min="1" max="1" width="3.140625" customWidth="1"/>
    <col min="2" max="2" width="12.140625" customWidth="1"/>
    <col min="3" max="3" width="52.85546875" customWidth="1"/>
    <col min="4" max="4" width="12.85546875" style="6" customWidth="1"/>
    <col min="5" max="5" width="12.42578125" style="2" customWidth="1"/>
    <col min="6" max="6" width="12.7109375" customWidth="1"/>
    <col min="7" max="7" width="12.85546875" customWidth="1"/>
    <col min="8" max="8" width="13.42578125" style="2" customWidth="1"/>
    <col min="9" max="9" width="0.85546875" style="7" customWidth="1"/>
    <col min="10" max="10" width="14.42578125" customWidth="1"/>
    <col min="11" max="11" width="10.140625" customWidth="1"/>
  </cols>
  <sheetData>
    <row r="2" spans="2:39" ht="23.25" x14ac:dyDescent="0.35">
      <c r="B2" s="30" t="s">
        <v>33</v>
      </c>
    </row>
    <row r="3" spans="2:39" x14ac:dyDescent="0.25">
      <c r="B3" s="5"/>
    </row>
    <row r="4" spans="2:39" x14ac:dyDescent="0.25">
      <c r="B4" s="5"/>
    </row>
    <row r="5" spans="2:39" ht="18.75" x14ac:dyDescent="0.3">
      <c r="B5" s="36" t="s">
        <v>2</v>
      </c>
      <c r="C5" s="37"/>
      <c r="D5" s="37"/>
      <c r="E5" s="37"/>
      <c r="F5" s="37"/>
      <c r="G5" s="37"/>
      <c r="H5" s="37"/>
      <c r="I5" s="37"/>
      <c r="J5" s="38"/>
    </row>
    <row r="6" spans="2:39" x14ac:dyDescent="0.25">
      <c r="B6" s="39" t="s">
        <v>3</v>
      </c>
      <c r="C6" s="39" t="s">
        <v>4</v>
      </c>
      <c r="D6" s="39" t="s">
        <v>5</v>
      </c>
      <c r="E6" s="40" t="s">
        <v>6</v>
      </c>
      <c r="F6" s="40" t="s">
        <v>7</v>
      </c>
      <c r="G6" s="40" t="s">
        <v>8</v>
      </c>
      <c r="H6" s="41" t="s">
        <v>9</v>
      </c>
      <c r="I6" s="42"/>
      <c r="J6" s="43" t="s">
        <v>10</v>
      </c>
    </row>
    <row r="7" spans="2:39" s="5" customFormat="1" x14ac:dyDescent="0.25">
      <c r="B7" s="22" t="s">
        <v>11</v>
      </c>
      <c r="C7" s="26" t="s">
        <v>35</v>
      </c>
      <c r="D7" s="10" t="s">
        <v>36</v>
      </c>
      <c r="E7" s="10" t="s">
        <v>36</v>
      </c>
      <c r="F7" s="10" t="s">
        <v>36</v>
      </c>
      <c r="G7" s="10"/>
      <c r="H7" s="10" t="s">
        <v>36</v>
      </c>
      <c r="I7" s="7"/>
      <c r="J7" s="8" t="s">
        <v>36</v>
      </c>
      <c r="K7"/>
      <c r="L7"/>
      <c r="M7"/>
      <c r="N7"/>
      <c r="O7"/>
      <c r="P7"/>
      <c r="Q7"/>
      <c r="R7"/>
      <c r="S7"/>
      <c r="T7"/>
      <c r="U7"/>
      <c r="V7"/>
      <c r="W7"/>
      <c r="X7"/>
      <c r="Y7"/>
      <c r="Z7"/>
      <c r="AA7"/>
      <c r="AB7"/>
      <c r="AC7"/>
      <c r="AD7"/>
      <c r="AE7"/>
      <c r="AF7"/>
      <c r="AG7"/>
      <c r="AH7"/>
      <c r="AI7"/>
      <c r="AJ7"/>
      <c r="AK7"/>
      <c r="AL7"/>
      <c r="AM7"/>
    </row>
    <row r="8" spans="2:39" ht="30" x14ac:dyDescent="0.25">
      <c r="B8" s="23"/>
      <c r="C8" s="25" t="s">
        <v>60</v>
      </c>
      <c r="D8" s="15">
        <v>40000</v>
      </c>
      <c r="E8" s="15">
        <v>42500</v>
      </c>
      <c r="F8" s="15">
        <v>45000</v>
      </c>
      <c r="G8" s="15">
        <v>47500</v>
      </c>
      <c r="H8" s="15">
        <v>50000</v>
      </c>
      <c r="I8" s="35">
        <v>450000</v>
      </c>
      <c r="J8" s="15">
        <f>SUM(D8:H8)</f>
        <v>225000</v>
      </c>
    </row>
    <row r="9" spans="2:39" x14ac:dyDescent="0.25">
      <c r="B9" s="23"/>
      <c r="C9" s="25"/>
      <c r="D9" s="15"/>
      <c r="E9" s="15"/>
      <c r="F9" s="15"/>
      <c r="G9" s="15"/>
      <c r="H9" s="15"/>
      <c r="J9" s="15">
        <f>SUM(D9:H9)</f>
        <v>0</v>
      </c>
    </row>
    <row r="10" spans="2:39" x14ac:dyDescent="0.25">
      <c r="B10" s="23"/>
      <c r="C10" s="27"/>
      <c r="D10" s="15"/>
      <c r="E10" s="11"/>
      <c r="F10" s="11"/>
      <c r="G10" s="11"/>
      <c r="H10" s="11"/>
      <c r="J10" s="15">
        <f>SUM(D10:H10)</f>
        <v>0</v>
      </c>
    </row>
    <row r="11" spans="2:39" x14ac:dyDescent="0.25">
      <c r="B11" s="23"/>
      <c r="C11" s="9" t="s">
        <v>12</v>
      </c>
      <c r="D11" s="16">
        <f>SUM(D8:D10)</f>
        <v>40000</v>
      </c>
      <c r="E11" s="16">
        <f t="shared" ref="E11:J11" si="0">SUM(E8:E10)</f>
        <v>42500</v>
      </c>
      <c r="F11" s="16">
        <f t="shared" si="0"/>
        <v>45000</v>
      </c>
      <c r="G11" s="16">
        <f t="shared" si="0"/>
        <v>47500</v>
      </c>
      <c r="H11" s="16">
        <f t="shared" si="0"/>
        <v>50000</v>
      </c>
      <c r="I11" s="7">
        <f t="shared" si="0"/>
        <v>450000</v>
      </c>
      <c r="J11" s="16">
        <f t="shared" si="0"/>
        <v>225000</v>
      </c>
    </row>
    <row r="12" spans="2:39" x14ac:dyDescent="0.25">
      <c r="B12" s="23"/>
      <c r="C12" s="14" t="s">
        <v>41</v>
      </c>
      <c r="D12" s="13" t="s">
        <v>36</v>
      </c>
      <c r="E12" s="10"/>
      <c r="F12" s="10"/>
      <c r="G12" s="10"/>
      <c r="H12" s="10"/>
      <c r="J12" s="8" t="s">
        <v>36</v>
      </c>
    </row>
    <row r="13" spans="2:39" x14ac:dyDescent="0.25">
      <c r="B13" s="23"/>
      <c r="C13" s="25" t="s">
        <v>62</v>
      </c>
      <c r="D13" s="15">
        <f>0.17*D11</f>
        <v>6800.0000000000009</v>
      </c>
      <c r="E13" s="15">
        <f t="shared" ref="E13:H13" si="1">0.17*E11</f>
        <v>7225.0000000000009</v>
      </c>
      <c r="F13" s="15">
        <f t="shared" si="1"/>
        <v>7650.0000000000009</v>
      </c>
      <c r="G13" s="15">
        <f t="shared" si="1"/>
        <v>8075.0000000000009</v>
      </c>
      <c r="H13" s="15">
        <f t="shared" si="1"/>
        <v>8500</v>
      </c>
      <c r="J13" s="15">
        <f>SUM(D13:H13)</f>
        <v>38250</v>
      </c>
    </row>
    <row r="14" spans="2:39" x14ac:dyDescent="0.25">
      <c r="B14" s="23"/>
      <c r="C14" s="25"/>
      <c r="D14" s="15"/>
      <c r="E14" s="15"/>
      <c r="F14" s="15"/>
      <c r="G14" s="15"/>
      <c r="H14" s="15"/>
      <c r="J14" s="15">
        <f t="shared" ref="J14:J15" si="2">SUM(D14:H14)</f>
        <v>0</v>
      </c>
    </row>
    <row r="15" spans="2:39" x14ac:dyDescent="0.25">
      <c r="B15" s="23"/>
      <c r="C15" s="10"/>
      <c r="D15" s="15"/>
      <c r="E15" s="11"/>
      <c r="F15" s="11"/>
      <c r="G15" s="11"/>
      <c r="H15" s="11"/>
      <c r="J15" s="15">
        <f t="shared" si="2"/>
        <v>0</v>
      </c>
    </row>
    <row r="16" spans="2:39" x14ac:dyDescent="0.25">
      <c r="B16" s="23"/>
      <c r="C16" s="9" t="s">
        <v>13</v>
      </c>
      <c r="D16" s="16">
        <f>SUM(D13:D15)</f>
        <v>6800.0000000000009</v>
      </c>
      <c r="E16" s="16">
        <f t="shared" ref="E16:J16" si="3">SUM(E13:E15)</f>
        <v>7225.0000000000009</v>
      </c>
      <c r="F16" s="16">
        <f t="shared" si="3"/>
        <v>7650.0000000000009</v>
      </c>
      <c r="G16" s="16">
        <f t="shared" si="3"/>
        <v>8075.0000000000009</v>
      </c>
      <c r="H16" s="16">
        <f t="shared" si="3"/>
        <v>8500</v>
      </c>
      <c r="I16" s="7">
        <f t="shared" si="3"/>
        <v>0</v>
      </c>
      <c r="J16" s="16">
        <f t="shared" si="3"/>
        <v>38250</v>
      </c>
    </row>
    <row r="17" spans="2:10" x14ac:dyDescent="0.25">
      <c r="B17" s="23"/>
      <c r="C17" s="14" t="s">
        <v>44</v>
      </c>
      <c r="D17" s="13" t="s">
        <v>36</v>
      </c>
      <c r="E17" s="10"/>
      <c r="F17" s="10"/>
      <c r="G17" s="10"/>
      <c r="H17" s="10"/>
      <c r="J17" s="8" t="s">
        <v>36</v>
      </c>
    </row>
    <row r="18" spans="2:10" x14ac:dyDescent="0.25">
      <c r="B18" s="23"/>
      <c r="C18" s="25" t="s">
        <v>78</v>
      </c>
      <c r="D18" s="13"/>
      <c r="E18" s="10"/>
      <c r="F18" s="10"/>
      <c r="G18" s="10"/>
      <c r="H18" s="10"/>
      <c r="J18" s="15" t="s">
        <v>36</v>
      </c>
    </row>
    <row r="19" spans="2:10" x14ac:dyDescent="0.25">
      <c r="B19" s="23"/>
      <c r="C19" s="29" t="s">
        <v>63</v>
      </c>
      <c r="D19" s="15" t="s">
        <v>46</v>
      </c>
      <c r="E19" s="11" t="s">
        <v>46</v>
      </c>
      <c r="F19" s="11" t="s">
        <v>46</v>
      </c>
      <c r="G19" s="11"/>
      <c r="H19" s="11"/>
      <c r="J19" s="15"/>
    </row>
    <row r="20" spans="2:10" x14ac:dyDescent="0.25">
      <c r="B20" s="23"/>
      <c r="C20" s="29" t="s">
        <v>64</v>
      </c>
      <c r="D20" s="15">
        <v>400</v>
      </c>
      <c r="E20" s="15">
        <v>400</v>
      </c>
      <c r="F20" s="15">
        <v>400</v>
      </c>
      <c r="G20" s="15">
        <v>400</v>
      </c>
      <c r="H20" s="15">
        <v>400</v>
      </c>
      <c r="I20" s="35">
        <v>2000</v>
      </c>
      <c r="J20" s="15">
        <f>SUM(D20:H20)</f>
        <v>2000</v>
      </c>
    </row>
    <row r="21" spans="2:10" x14ac:dyDescent="0.25">
      <c r="B21" s="23"/>
      <c r="C21" s="29" t="s">
        <v>65</v>
      </c>
      <c r="D21" s="15">
        <v>50</v>
      </c>
      <c r="E21" s="15">
        <v>50</v>
      </c>
      <c r="F21" s="15">
        <v>50</v>
      </c>
      <c r="G21" s="15">
        <v>50</v>
      </c>
      <c r="H21" s="15">
        <v>50</v>
      </c>
      <c r="I21" s="35">
        <v>250</v>
      </c>
      <c r="J21" s="15">
        <f t="shared" ref="J21:J26" si="4">SUM(D21:H21)</f>
        <v>250</v>
      </c>
    </row>
    <row r="22" spans="2:10" x14ac:dyDescent="0.25">
      <c r="B22" s="23"/>
      <c r="C22" s="25" t="s">
        <v>66</v>
      </c>
      <c r="D22" s="15">
        <v>450</v>
      </c>
      <c r="E22" s="15">
        <v>450</v>
      </c>
      <c r="F22" s="15">
        <v>450</v>
      </c>
      <c r="G22" s="15">
        <v>450</v>
      </c>
      <c r="H22" s="15">
        <v>450</v>
      </c>
      <c r="I22" s="35">
        <v>2250</v>
      </c>
      <c r="J22" s="15">
        <f t="shared" si="4"/>
        <v>2250</v>
      </c>
    </row>
    <row r="23" spans="2:10" x14ac:dyDescent="0.25">
      <c r="B23" s="23"/>
      <c r="C23" s="29" t="s">
        <v>67</v>
      </c>
      <c r="D23" s="15">
        <v>248</v>
      </c>
      <c r="E23" s="15">
        <v>248</v>
      </c>
      <c r="F23" s="15">
        <v>248</v>
      </c>
      <c r="G23" s="15">
        <v>248</v>
      </c>
      <c r="H23" s="15">
        <v>248</v>
      </c>
      <c r="I23" s="35">
        <v>1243</v>
      </c>
      <c r="J23" s="15">
        <f t="shared" si="4"/>
        <v>1240</v>
      </c>
    </row>
    <row r="24" spans="2:10" x14ac:dyDescent="0.25">
      <c r="B24" s="23"/>
      <c r="C24" s="29" t="s">
        <v>68</v>
      </c>
      <c r="D24" s="15">
        <v>45</v>
      </c>
      <c r="E24" s="15">
        <v>45</v>
      </c>
      <c r="F24" s="15">
        <v>45</v>
      </c>
      <c r="G24" s="15">
        <v>45</v>
      </c>
      <c r="H24" s="15">
        <v>45</v>
      </c>
      <c r="I24" s="35">
        <v>225</v>
      </c>
      <c r="J24" s="15">
        <f t="shared" si="4"/>
        <v>225</v>
      </c>
    </row>
    <row r="25" spans="2:10" x14ac:dyDescent="0.25">
      <c r="B25" s="23"/>
      <c r="C25" s="29" t="s">
        <v>69</v>
      </c>
      <c r="D25" s="15">
        <v>80</v>
      </c>
      <c r="E25" s="15">
        <v>80</v>
      </c>
      <c r="F25" s="15">
        <v>80</v>
      </c>
      <c r="G25" s="15">
        <v>80</v>
      </c>
      <c r="H25" s="15">
        <v>80</v>
      </c>
      <c r="I25" s="35">
        <v>400</v>
      </c>
      <c r="J25" s="15">
        <f t="shared" si="4"/>
        <v>400</v>
      </c>
    </row>
    <row r="26" spans="2:10" ht="30" x14ac:dyDescent="0.25">
      <c r="B26" s="23"/>
      <c r="C26" s="25" t="s">
        <v>70</v>
      </c>
      <c r="D26" s="15">
        <v>328</v>
      </c>
      <c r="E26" s="15">
        <v>328</v>
      </c>
      <c r="F26" s="15">
        <v>328</v>
      </c>
      <c r="G26" s="15">
        <v>328</v>
      </c>
      <c r="H26" s="15">
        <v>328</v>
      </c>
      <c r="I26" s="35">
        <v>1638</v>
      </c>
      <c r="J26" s="15">
        <f t="shared" si="4"/>
        <v>1640</v>
      </c>
    </row>
    <row r="27" spans="2:10" x14ac:dyDescent="0.25">
      <c r="B27" s="23"/>
      <c r="C27" s="9" t="s">
        <v>14</v>
      </c>
      <c r="D27" s="16">
        <f>SUM(D20:D26)</f>
        <v>1601</v>
      </c>
      <c r="E27" s="16">
        <f t="shared" ref="E27:H27" si="5">SUM(E20:E26)</f>
        <v>1601</v>
      </c>
      <c r="F27" s="16">
        <f t="shared" si="5"/>
        <v>1601</v>
      </c>
      <c r="G27" s="16">
        <f t="shared" si="5"/>
        <v>1601</v>
      </c>
      <c r="H27" s="16">
        <f t="shared" si="5"/>
        <v>1601</v>
      </c>
      <c r="J27" s="16">
        <f>SUM(D27:H27)</f>
        <v>8005</v>
      </c>
    </row>
    <row r="28" spans="2:10" x14ac:dyDescent="0.25">
      <c r="B28" s="23"/>
      <c r="C28" s="14" t="s">
        <v>45</v>
      </c>
      <c r="D28" s="15"/>
      <c r="E28" s="10"/>
      <c r="F28" s="10"/>
      <c r="G28" s="10"/>
      <c r="H28" s="10"/>
      <c r="J28" s="15" t="s">
        <v>20</v>
      </c>
    </row>
    <row r="29" spans="2:10" x14ac:dyDescent="0.25">
      <c r="B29" s="23"/>
      <c r="C29" s="25"/>
      <c r="D29" s="15"/>
      <c r="E29" s="10"/>
      <c r="F29" s="10"/>
      <c r="G29" s="10"/>
      <c r="H29" s="10"/>
      <c r="J29" s="15">
        <f>SUM(D29:H29)</f>
        <v>0</v>
      </c>
    </row>
    <row r="30" spans="2:10" x14ac:dyDescent="0.25">
      <c r="B30" s="23" t="s">
        <v>46</v>
      </c>
      <c r="C30" s="28" t="s">
        <v>46</v>
      </c>
      <c r="D30" s="13" t="s">
        <v>36</v>
      </c>
      <c r="E30" s="10"/>
      <c r="F30" s="10"/>
      <c r="G30" s="10"/>
      <c r="H30" s="10"/>
      <c r="J30" s="15">
        <f t="shared" ref="J30:J51" si="6">SUM(D30:H30)</f>
        <v>0</v>
      </c>
    </row>
    <row r="31" spans="2:10" x14ac:dyDescent="0.25">
      <c r="B31" s="23"/>
      <c r="C31" s="9" t="s">
        <v>15</v>
      </c>
      <c r="D31" s="12">
        <f>SUM(D29:D30)</f>
        <v>0</v>
      </c>
      <c r="E31" s="12">
        <f t="shared" ref="E31:H31" si="7">SUM(E29:E30)</f>
        <v>0</v>
      </c>
      <c r="F31" s="12">
        <f t="shared" si="7"/>
        <v>0</v>
      </c>
      <c r="G31" s="12">
        <f t="shared" si="7"/>
        <v>0</v>
      </c>
      <c r="H31" s="12">
        <f t="shared" si="7"/>
        <v>0</v>
      </c>
      <c r="J31" s="16">
        <f t="shared" si="6"/>
        <v>0</v>
      </c>
    </row>
    <row r="32" spans="2:10" x14ac:dyDescent="0.25">
      <c r="B32" s="23"/>
      <c r="C32" s="14" t="s">
        <v>47</v>
      </c>
      <c r="D32" s="13" t="s">
        <v>36</v>
      </c>
      <c r="E32" s="10"/>
      <c r="F32" s="10"/>
      <c r="G32" s="10"/>
      <c r="H32" s="10"/>
      <c r="J32" s="15"/>
    </row>
    <row r="33" spans="2:10" x14ac:dyDescent="0.25">
      <c r="B33" s="23"/>
      <c r="C33" s="25" t="s">
        <v>79</v>
      </c>
      <c r="D33" s="15">
        <v>5000</v>
      </c>
      <c r="E33" s="15">
        <v>0</v>
      </c>
      <c r="F33" s="15">
        <v>0</v>
      </c>
      <c r="G33" s="15">
        <v>0</v>
      </c>
      <c r="H33" s="15">
        <v>0</v>
      </c>
      <c r="I33" s="35">
        <v>5000</v>
      </c>
      <c r="J33" s="15">
        <f t="shared" si="6"/>
        <v>5000</v>
      </c>
    </row>
    <row r="34" spans="2:10" x14ac:dyDescent="0.25">
      <c r="B34" s="23"/>
      <c r="C34" s="25"/>
      <c r="D34" s="15"/>
      <c r="E34" s="11"/>
      <c r="F34" s="11"/>
      <c r="G34" s="11"/>
      <c r="H34" s="11"/>
      <c r="J34" s="15">
        <f t="shared" si="6"/>
        <v>0</v>
      </c>
    </row>
    <row r="35" spans="2:10" x14ac:dyDescent="0.25">
      <c r="B35" s="23"/>
      <c r="C35" s="9" t="s">
        <v>16</v>
      </c>
      <c r="D35" s="16">
        <f>SUM(D33:D34)</f>
        <v>5000</v>
      </c>
      <c r="E35" s="16">
        <f t="shared" ref="E35:H35" si="8">SUM(E33:E34)</f>
        <v>0</v>
      </c>
      <c r="F35" s="16">
        <f t="shared" si="8"/>
        <v>0</v>
      </c>
      <c r="G35" s="16">
        <f t="shared" si="8"/>
        <v>0</v>
      </c>
      <c r="H35" s="16">
        <f t="shared" si="8"/>
        <v>0</v>
      </c>
      <c r="J35" s="16">
        <f t="shared" si="6"/>
        <v>5000</v>
      </c>
    </row>
    <row r="36" spans="2:10" x14ac:dyDescent="0.25">
      <c r="B36" s="23"/>
      <c r="C36" s="14" t="s">
        <v>50</v>
      </c>
      <c r="D36" s="13" t="s">
        <v>36</v>
      </c>
      <c r="E36" s="10"/>
      <c r="F36" s="10"/>
      <c r="G36" s="10"/>
      <c r="H36" s="10"/>
      <c r="J36" s="15"/>
    </row>
    <row r="37" spans="2:10" x14ac:dyDescent="0.25">
      <c r="B37" s="23"/>
      <c r="C37" s="13"/>
      <c r="D37" s="15"/>
      <c r="E37" s="15"/>
      <c r="F37" s="15"/>
      <c r="G37" s="15"/>
      <c r="H37" s="15"/>
      <c r="I37" s="35"/>
      <c r="J37" s="15"/>
    </row>
    <row r="38" spans="2:10" x14ac:dyDescent="0.25">
      <c r="B38" s="23"/>
      <c r="C38" s="13"/>
      <c r="D38" s="15"/>
      <c r="E38" s="15"/>
      <c r="F38" s="15"/>
      <c r="G38" s="15"/>
      <c r="H38" s="15"/>
      <c r="I38" s="35"/>
      <c r="J38" s="15"/>
    </row>
    <row r="39" spans="2:10" x14ac:dyDescent="0.25">
      <c r="B39" s="23"/>
      <c r="C39" s="13"/>
      <c r="D39" s="15"/>
      <c r="E39" s="15"/>
      <c r="F39" s="15"/>
      <c r="G39" s="15"/>
      <c r="H39" s="15"/>
      <c r="I39" s="35"/>
      <c r="J39" s="15"/>
    </row>
    <row r="40" spans="2:10" x14ac:dyDescent="0.25">
      <c r="B40" s="23"/>
      <c r="C40" s="61"/>
      <c r="D40" s="15"/>
      <c r="E40" s="15"/>
      <c r="F40" s="15"/>
      <c r="G40" s="15"/>
      <c r="H40" s="15"/>
      <c r="I40" s="35"/>
      <c r="J40" s="15"/>
    </row>
    <row r="41" spans="2:10" x14ac:dyDescent="0.25">
      <c r="B41" s="23"/>
      <c r="C41" s="25"/>
      <c r="D41" s="15"/>
      <c r="E41" s="11"/>
      <c r="F41" s="11"/>
      <c r="G41" s="11"/>
      <c r="H41" s="11"/>
      <c r="J41" s="15">
        <f t="shared" si="6"/>
        <v>0</v>
      </c>
    </row>
    <row r="42" spans="2:10" x14ac:dyDescent="0.25">
      <c r="B42" s="23"/>
      <c r="C42" s="9" t="s">
        <v>17</v>
      </c>
      <c r="D42" s="16">
        <f>SUM(D37:D41)</f>
        <v>0</v>
      </c>
      <c r="E42" s="16">
        <f t="shared" ref="E42:H42" si="9">SUM(E37:E41)</f>
        <v>0</v>
      </c>
      <c r="F42" s="16">
        <f t="shared" si="9"/>
        <v>0</v>
      </c>
      <c r="G42" s="16">
        <f t="shared" si="9"/>
        <v>0</v>
      </c>
      <c r="H42" s="16">
        <f t="shared" si="9"/>
        <v>0</v>
      </c>
      <c r="J42" s="16">
        <f t="shared" si="6"/>
        <v>0</v>
      </c>
    </row>
    <row r="43" spans="2:10" x14ac:dyDescent="0.25">
      <c r="B43" s="23"/>
      <c r="C43" s="14" t="s">
        <v>55</v>
      </c>
      <c r="D43" s="13" t="s">
        <v>36</v>
      </c>
      <c r="E43" s="10"/>
      <c r="F43" s="10"/>
      <c r="G43" s="10"/>
      <c r="H43" s="10"/>
      <c r="J43" s="15"/>
    </row>
    <row r="44" spans="2:10" ht="45" x14ac:dyDescent="0.25">
      <c r="B44" s="23"/>
      <c r="C44" s="25" t="s">
        <v>80</v>
      </c>
      <c r="D44" s="15">
        <v>75000</v>
      </c>
      <c r="E44" s="15">
        <v>75000</v>
      </c>
      <c r="F44" s="15">
        <v>75000</v>
      </c>
      <c r="G44" s="15">
        <v>75000</v>
      </c>
      <c r="H44" s="15">
        <v>75000</v>
      </c>
      <c r="I44" s="35">
        <v>375000</v>
      </c>
      <c r="J44" s="15">
        <f t="shared" si="6"/>
        <v>375000</v>
      </c>
    </row>
    <row r="45" spans="2:10" ht="75" x14ac:dyDescent="0.25">
      <c r="B45" s="23"/>
      <c r="C45" s="25" t="s">
        <v>81</v>
      </c>
      <c r="D45" s="15">
        <v>125000</v>
      </c>
      <c r="E45" s="15">
        <v>156250</v>
      </c>
      <c r="F45" s="15">
        <v>156250</v>
      </c>
      <c r="G45" s="15">
        <v>156250</v>
      </c>
      <c r="H45" s="15">
        <v>156250</v>
      </c>
      <c r="I45" s="35">
        <v>781250</v>
      </c>
      <c r="J45" s="15">
        <f t="shared" si="6"/>
        <v>750000</v>
      </c>
    </row>
    <row r="46" spans="2:10" ht="90" x14ac:dyDescent="0.25">
      <c r="B46" s="23"/>
      <c r="C46" s="25" t="s">
        <v>82</v>
      </c>
      <c r="D46" s="15">
        <v>333332</v>
      </c>
      <c r="E46" s="15">
        <v>416667</v>
      </c>
      <c r="F46" s="15">
        <v>416667</v>
      </c>
      <c r="G46" s="15">
        <v>416667</v>
      </c>
      <c r="H46" s="15">
        <v>416667</v>
      </c>
      <c r="I46" s="35">
        <v>2083335</v>
      </c>
      <c r="J46" s="15">
        <f t="shared" si="6"/>
        <v>2000000</v>
      </c>
    </row>
    <row r="47" spans="2:10" x14ac:dyDescent="0.25">
      <c r="B47" s="23"/>
      <c r="C47" s="25"/>
      <c r="D47" s="15"/>
      <c r="E47" s="11"/>
      <c r="F47" s="11"/>
      <c r="G47" s="11"/>
      <c r="H47" s="11"/>
      <c r="J47" s="15">
        <f t="shared" si="6"/>
        <v>0</v>
      </c>
    </row>
    <row r="48" spans="2:10" x14ac:dyDescent="0.25">
      <c r="B48" s="23"/>
      <c r="C48" s="25"/>
      <c r="D48" s="15"/>
      <c r="E48" s="11"/>
      <c r="F48" s="11"/>
      <c r="G48" s="11"/>
      <c r="H48" s="11"/>
      <c r="J48" s="15">
        <f t="shared" si="6"/>
        <v>0</v>
      </c>
    </row>
    <row r="49" spans="2:10" x14ac:dyDescent="0.25">
      <c r="B49" s="23"/>
      <c r="C49" s="10"/>
      <c r="D49" s="15"/>
      <c r="E49" s="11"/>
      <c r="F49" s="11"/>
      <c r="G49" s="11"/>
      <c r="H49" s="11"/>
      <c r="J49" s="15">
        <f t="shared" si="6"/>
        <v>0</v>
      </c>
    </row>
    <row r="50" spans="2:10" x14ac:dyDescent="0.25">
      <c r="B50" s="24"/>
      <c r="C50" s="9" t="s">
        <v>18</v>
      </c>
      <c r="D50" s="16">
        <f>SUM(D44:D49)</f>
        <v>533332</v>
      </c>
      <c r="E50" s="16">
        <f t="shared" ref="E50:H50" si="10">SUM(E44:E49)</f>
        <v>647917</v>
      </c>
      <c r="F50" s="16">
        <f t="shared" si="10"/>
        <v>647917</v>
      </c>
      <c r="G50" s="16">
        <f t="shared" si="10"/>
        <v>647917</v>
      </c>
      <c r="H50" s="16">
        <f t="shared" si="10"/>
        <v>647917</v>
      </c>
      <c r="J50" s="16">
        <f t="shared" si="6"/>
        <v>3125000</v>
      </c>
    </row>
    <row r="51" spans="2:10" x14ac:dyDescent="0.25">
      <c r="B51" s="24"/>
      <c r="C51" s="9" t="s">
        <v>19</v>
      </c>
      <c r="D51" s="16">
        <f>SUM(D50,D42,D35,D31,D27,D16,D11)</f>
        <v>586733</v>
      </c>
      <c r="E51" s="16">
        <f t="shared" ref="E51:H51" si="11">SUM(E50,E42,E35,E31,E27,E16,E11)</f>
        <v>699243</v>
      </c>
      <c r="F51" s="16">
        <f t="shared" si="11"/>
        <v>702168</v>
      </c>
      <c r="G51" s="16">
        <f t="shared" si="11"/>
        <v>705093</v>
      </c>
      <c r="H51" s="16">
        <f t="shared" si="11"/>
        <v>708018</v>
      </c>
      <c r="J51" s="16">
        <f t="shared" si="6"/>
        <v>3401255</v>
      </c>
    </row>
    <row r="52" spans="2:10" x14ac:dyDescent="0.25">
      <c r="B52" s="6"/>
      <c r="D52"/>
      <c r="E52"/>
      <c r="H52"/>
      <c r="I52"/>
      <c r="J52" t="s">
        <v>20</v>
      </c>
    </row>
    <row r="53" spans="2:10" x14ac:dyDescent="0.25">
      <c r="B53" s="22" t="s">
        <v>56</v>
      </c>
      <c r="C53" s="17" t="s">
        <v>56</v>
      </c>
      <c r="D53" s="18"/>
      <c r="E53" s="18"/>
      <c r="F53" s="18"/>
      <c r="G53" s="18"/>
      <c r="H53" s="18"/>
      <c r="I53"/>
      <c r="J53" s="18" t="s">
        <v>20</v>
      </c>
    </row>
    <row r="54" spans="2:10" x14ac:dyDescent="0.25">
      <c r="B54" s="23"/>
      <c r="C54" s="25"/>
      <c r="D54" s="13"/>
      <c r="E54" s="10"/>
      <c r="F54" s="10"/>
      <c r="G54" s="10"/>
      <c r="H54" s="10"/>
      <c r="J54" s="15">
        <f>SUM(D54:H54)</f>
        <v>0</v>
      </c>
    </row>
    <row r="55" spans="2:10" x14ac:dyDescent="0.25">
      <c r="B55" s="23"/>
      <c r="C55" s="25"/>
      <c r="D55" s="13"/>
      <c r="E55" s="10"/>
      <c r="F55" s="10"/>
      <c r="G55" s="10"/>
      <c r="H55" s="10"/>
      <c r="J55" s="15">
        <f t="shared" ref="J55:J56" si="12">SUM(D55:H55)</f>
        <v>0</v>
      </c>
    </row>
    <row r="56" spans="2:10" x14ac:dyDescent="0.25">
      <c r="B56" s="24"/>
      <c r="C56" s="9" t="s">
        <v>21</v>
      </c>
      <c r="D56" s="16">
        <f>SUM(D54:D55)</f>
        <v>0</v>
      </c>
      <c r="E56" s="16">
        <f t="shared" ref="E56:H56" si="13">SUM(E54:E55)</f>
        <v>0</v>
      </c>
      <c r="F56" s="16">
        <f t="shared" si="13"/>
        <v>0</v>
      </c>
      <c r="G56" s="16">
        <f t="shared" si="13"/>
        <v>0</v>
      </c>
      <c r="H56" s="16">
        <f t="shared" si="13"/>
        <v>0</v>
      </c>
      <c r="J56" s="16">
        <f t="shared" si="12"/>
        <v>0</v>
      </c>
    </row>
    <row r="57" spans="2:10" ht="15.75" thickBot="1" x14ac:dyDescent="0.3">
      <c r="B57" s="6"/>
      <c r="D57"/>
      <c r="E57"/>
      <c r="H57"/>
      <c r="I57"/>
      <c r="J57" t="s">
        <v>20</v>
      </c>
    </row>
    <row r="58" spans="2:10" s="1" customFormat="1" ht="30.75" thickBot="1" x14ac:dyDescent="0.3">
      <c r="B58" s="19" t="s">
        <v>22</v>
      </c>
      <c r="C58" s="19"/>
      <c r="D58" s="20">
        <f>SUM(D56,D51)</f>
        <v>586733</v>
      </c>
      <c r="E58" s="20">
        <f t="shared" ref="E58:J58" si="14">SUM(E56,E51)</f>
        <v>699243</v>
      </c>
      <c r="F58" s="20">
        <f t="shared" si="14"/>
        <v>702168</v>
      </c>
      <c r="G58" s="20">
        <f t="shared" si="14"/>
        <v>705093</v>
      </c>
      <c r="H58" s="20">
        <f t="shared" si="14"/>
        <v>708018</v>
      </c>
      <c r="I58" s="7">
        <f>SUM(I56,I51)</f>
        <v>0</v>
      </c>
      <c r="J58" s="20">
        <f t="shared" si="14"/>
        <v>3401255</v>
      </c>
    </row>
    <row r="59" spans="2:10" x14ac:dyDescent="0.25">
      <c r="B59" s="6"/>
    </row>
    <row r="60" spans="2:10" x14ac:dyDescent="0.25">
      <c r="B60" s="6"/>
    </row>
    <row r="61" spans="2:10" x14ac:dyDescent="0.25">
      <c r="B61" s="6"/>
    </row>
    <row r="62" spans="2:10" x14ac:dyDescent="0.25">
      <c r="B62" s="6"/>
    </row>
    <row r="63" spans="2:10" x14ac:dyDescent="0.25">
      <c r="B63" s="6"/>
    </row>
    <row r="64" spans="2:10" x14ac:dyDescent="0.25">
      <c r="B64" s="6"/>
    </row>
    <row r="65" spans="2:2" x14ac:dyDescent="0.25">
      <c r="B65" s="6"/>
    </row>
    <row r="66" spans="2:2" x14ac:dyDescent="0.25">
      <c r="B66" s="6"/>
    </row>
    <row r="67" spans="2:2" x14ac:dyDescent="0.25">
      <c r="B67" s="6"/>
    </row>
    <row r="68" spans="2:2" x14ac:dyDescent="0.25">
      <c r="B68" s="6"/>
    </row>
    <row r="69" spans="2:2" x14ac:dyDescent="0.25">
      <c r="B69" s="6"/>
    </row>
    <row r="70" spans="2:2" x14ac:dyDescent="0.25">
      <c r="B70" s="6"/>
    </row>
    <row r="71" spans="2:2" x14ac:dyDescent="0.25">
      <c r="B71" s="6"/>
    </row>
    <row r="72" spans="2:2" x14ac:dyDescent="0.25">
      <c r="B72" s="6"/>
    </row>
    <row r="73" spans="2:2" x14ac:dyDescent="0.25">
      <c r="B73" s="6"/>
    </row>
  </sheetData>
  <pageMargins left="0.7" right="0.7" top="0.75" bottom="0.75" header="0.3" footer="0.3"/>
  <pageSetup orientation="portrait" r:id="rId1"/>
  <ignoredErrors>
    <ignoredError sqref="J44:J46 J20:J26 J33 J8"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16b3af4f-8665-4abf-bde6-d12b10eb8d97" ContentTypeId="0x010100A2264CC73B0E3F42B7DC30B97BC20687" PreviousValue="false" LastSyncTimeStamp="2023-01-11T20:20:45.41Z"/>
</file>

<file path=customXml/item2.xml><?xml version="1.0" encoding="utf-8"?>
<ct:contentTypeSchema xmlns:ct="http://schemas.microsoft.com/office/2006/metadata/contentType" xmlns:ma="http://schemas.microsoft.com/office/2006/metadata/properties/metaAttributes" ct:_="" ma:_="" ma:contentTypeName="MissoulaDocument" ma:contentTypeID="0x010100A2264CC73B0E3F42B7DC30B97BC2068700BD230561514A1340B70BAE7580F5152C" ma:contentTypeVersion="4" ma:contentTypeDescription="" ma:contentTypeScope="" ma:versionID="706637d2b34ab354ec3645453782f16d">
  <xsd:schema xmlns:xsd="http://www.w3.org/2001/XMLSchema" xmlns:xs="http://www.w3.org/2001/XMLSchema" xmlns:p="http://schemas.microsoft.com/office/2006/metadata/properties" xmlns:ns2="6bebdc88-81df-4fa8-a063-e499ec71d186" targetNamespace="http://schemas.microsoft.com/office/2006/metadata/properties" ma:root="true" ma:fieldsID="6cd08ab90ed8cf798f957afa7b0a772b" ns2:_="">
    <xsd:import namespace="6bebdc88-81df-4fa8-a063-e499ec71d186"/>
    <xsd:element name="properties">
      <xsd:complexType>
        <xsd:sequence>
          <xsd:element name="documentManagement">
            <xsd:complexType>
              <xsd:all>
                <xsd:element ref="ns2:gb9a9039080c41b1bb4e3627432e97a7" minOccurs="0"/>
                <xsd:element ref="ns2:TaxCatchAll" minOccurs="0"/>
                <xsd:element ref="ns2:TaxCatchAllLabel" minOccurs="0"/>
                <xsd:element ref="ns2:b16431f1e65c4f95a54bf9f5a35cd295" minOccurs="0"/>
                <xsd:element ref="ns2:b21722f6db2c4ba7b7b308b0597a098a" minOccurs="0"/>
                <xsd:element ref="ns2:Reten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ebdc88-81df-4fa8-a063-e499ec71d186" elementFormDefault="qualified">
    <xsd:import namespace="http://schemas.microsoft.com/office/2006/documentManagement/types"/>
    <xsd:import namespace="http://schemas.microsoft.com/office/infopath/2007/PartnerControls"/>
    <xsd:element name="gb9a9039080c41b1bb4e3627432e97a7" ma:index="8" nillable="true" ma:taxonomy="true" ma:internalName="gb9a9039080c41b1bb4e3627432e97a7" ma:taxonomyFieldName="Function" ma:displayName="Function" ma:readOnly="false" ma:default="" ma:fieldId="{0b9a9039-080c-41b1-bb4e-3627432e97a7}" ma:taxonomyMulti="true" ma:sspId="16b3af4f-8665-4abf-bde6-d12b10eb8d97" ma:termSetId="82e523e6-e470-4b66-867e-2a519c498c3c"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d39a3aa6-ccf9-4f2f-9004-7fc584038f4b}" ma:internalName="TaxCatchAll" ma:showField="CatchAllData" ma:web="63ec448e-5b5c-4c66-95c4-4ee10a674fd3">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d39a3aa6-ccf9-4f2f-9004-7fc584038f4b}" ma:internalName="TaxCatchAllLabel" ma:readOnly="true" ma:showField="CatchAllDataLabel" ma:web="63ec448e-5b5c-4c66-95c4-4ee10a674fd3">
      <xsd:complexType>
        <xsd:complexContent>
          <xsd:extension base="dms:MultiChoiceLookup">
            <xsd:sequence>
              <xsd:element name="Value" type="dms:Lookup" maxOccurs="unbounded" minOccurs="0" nillable="true"/>
            </xsd:sequence>
          </xsd:extension>
        </xsd:complexContent>
      </xsd:complexType>
    </xsd:element>
    <xsd:element name="b16431f1e65c4f95a54bf9f5a35cd295" ma:index="12" nillable="true" ma:taxonomy="true" ma:internalName="b16431f1e65c4f95a54bf9f5a35cd295" ma:taxonomyFieldName="Department_" ma:displayName="Department(s)" ma:fieldId="{b16431f1-e65c-4f95-a54b-f9f5a35cd295}" ma:sspId="16b3af4f-8665-4abf-bde6-d12b10eb8d97" ma:termSetId="1d1acd35-f7ef-4670-87f2-3a922d0282f3" ma:anchorId="00000000-0000-0000-0000-000000000000" ma:open="false" ma:isKeyword="false">
      <xsd:complexType>
        <xsd:sequence>
          <xsd:element ref="pc:Terms" minOccurs="0" maxOccurs="1"/>
        </xsd:sequence>
      </xsd:complexType>
    </xsd:element>
    <xsd:element name="b21722f6db2c4ba7b7b308b0597a098a" ma:index="14" nillable="true" ma:taxonomy="true" ma:internalName="b21722f6db2c4ba7b7b308b0597a098a" ma:taxonomyFieldName="Document_x0020_Type" ma:displayName="Document Type" ma:readOnly="false" ma:fieldId="{b21722f6-db2c-4ba7-b7b3-08b0597a098a}" ma:sspId="16b3af4f-8665-4abf-bde6-d12b10eb8d97" ma:termSetId="b419c5e9-a812-4586-8a13-aead0c0da2c3" ma:anchorId="00000000-0000-0000-0000-000000000000" ma:open="false" ma:isKeyword="false">
      <xsd:complexType>
        <xsd:sequence>
          <xsd:element ref="pc:Terms" minOccurs="0" maxOccurs="1"/>
        </xsd:sequence>
      </xsd:complexType>
    </xsd:element>
    <xsd:element name="Retention" ma:index="16" ma:displayName="Retention" ma:default="Draft" ma:format="Dropdown" ma:internalName="Retention">
      <xsd:simpleType>
        <xsd:restriction base="dms:Choice">
          <xsd:enumeration value="Draft"/>
          <xsd:enumeration value="Retai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6bebdc88-81df-4fa8-a063-e499ec71d186" xsi:nil="true"/>
    <gb9a9039080c41b1bb4e3627432e97a7 xmlns="6bebdc88-81df-4fa8-a063-e499ec71d186">
      <Terms xmlns="http://schemas.microsoft.com/office/infopath/2007/PartnerControls"/>
    </gb9a9039080c41b1bb4e3627432e97a7>
    <Retention xmlns="6bebdc88-81df-4fa8-a063-e499ec71d186">Draft</Retention>
    <b16431f1e65c4f95a54bf9f5a35cd295 xmlns="6bebdc88-81df-4fa8-a063-e499ec71d186">
      <Terms xmlns="http://schemas.microsoft.com/office/infopath/2007/PartnerControls"/>
    </b16431f1e65c4f95a54bf9f5a35cd295>
    <b21722f6db2c4ba7b7b308b0597a098a xmlns="6bebdc88-81df-4fa8-a063-e499ec71d186">
      <Terms xmlns="http://schemas.microsoft.com/office/infopath/2007/PartnerControls"/>
    </b21722f6db2c4ba7b7b308b0597a098a>
  </documentManagement>
</p:properties>
</file>

<file path=customXml/item5.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Props1.xml><?xml version="1.0" encoding="utf-8"?>
<ds:datastoreItem xmlns:ds="http://schemas.openxmlformats.org/officeDocument/2006/customXml" ds:itemID="{A3763AC8-110F-4C64-86DF-C1EC344CC3B1}">
  <ds:schemaRefs>
    <ds:schemaRef ds:uri="Microsoft.SharePoint.Taxonomy.ContentTypeSync"/>
  </ds:schemaRefs>
</ds:datastoreItem>
</file>

<file path=customXml/itemProps2.xml><?xml version="1.0" encoding="utf-8"?>
<ds:datastoreItem xmlns:ds="http://schemas.openxmlformats.org/officeDocument/2006/customXml" ds:itemID="{607C60F7-D204-4B0C-903C-B5F5D08BB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ebdc88-81df-4fa8-a063-e499ec71d1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4.xml><?xml version="1.0" encoding="utf-8"?>
<ds:datastoreItem xmlns:ds="http://schemas.openxmlformats.org/officeDocument/2006/customXml" ds:itemID="{68222176-22B4-47AB-AB9E-BB248AC3A7F3}">
  <ds:schemaRefs>
    <ds:schemaRef ds:uri="http://schemas.microsoft.com/office/2006/metadata/properties"/>
    <ds:schemaRef ds:uri="http://schemas.microsoft.com/office/infopath/2007/PartnerControls"/>
    <ds:schemaRef ds:uri="6bebdc88-81df-4fa8-a063-e499ec71d186"/>
  </ds:schemaRefs>
</ds:datastoreItem>
</file>

<file path=customXml/itemProps5.xml><?xml version="1.0" encoding="utf-8"?>
<ds:datastoreItem xmlns:ds="http://schemas.openxmlformats.org/officeDocument/2006/customXml" ds:itemID="{5A2572C9-94E8-4C6B-8BD4-9D0B9DF7E5A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Overview</vt:lpstr>
      <vt:lpstr>Consolidated Budget</vt:lpstr>
      <vt:lpstr>Measure 1 Budget</vt:lpstr>
      <vt:lpstr>Measure 2 Budget</vt:lpstr>
      <vt:lpstr>Measure 3 Budget</vt:lpstr>
      <vt:lpstr>Measure 4 Budget</vt:lpstr>
      <vt:lpstr>Measure 5 Budget</vt:lpstr>
      <vt:lpstr>Sample Budget 1</vt:lpstr>
      <vt:lpstr>Sample Budget 2</vt:lpstr>
      <vt:lpstr>Sample Budget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2024-04-01T23:09:09Z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