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nrc-my.sharepoint.com/personal/mskipper_gnrc_org/Documents/5-Projects/1-EPA CPRG/1-Applications/WeGo Star Upgrades/1-Submission/1-Project Narrative Attachments/"/>
    </mc:Choice>
  </mc:AlternateContent>
  <xr:revisionPtr revIDLastSave="69" documentId="8_{1805D5E0-CA90-43E2-B404-1407C0D9580C}" xr6:coauthVersionLast="47" xr6:coauthVersionMax="47" xr10:uidLastSave="{F64EC84D-24A9-4A7B-9D27-56B308003CFB}"/>
  <bookViews>
    <workbookView xWindow="-98" yWindow="-98" windowWidth="28996" windowHeight="15796" xr2:uid="{EA032DC2-5B20-4D88-8081-3468CDD299A7}"/>
  </bookViews>
  <sheets>
    <sheet name="CPRG COMBINED MEASURES" sheetId="5" r:id="rId1"/>
    <sheet name="MEASURE 1.3 BUDGET" sheetId="7" r:id="rId2"/>
    <sheet name="MEASURE 3.1 BUDGET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7" l="1"/>
  <c r="J11" i="7"/>
  <c r="J8" i="7"/>
  <c r="J17" i="7"/>
  <c r="J16" i="7"/>
  <c r="H6" i="7"/>
  <c r="J6" i="7" s="1"/>
  <c r="J10" i="7"/>
  <c r="J7" i="7"/>
  <c r="H18" i="5"/>
  <c r="I17" i="7"/>
  <c r="I14" i="7"/>
  <c r="I8" i="7"/>
  <c r="I18" i="8"/>
  <c r="I11" i="8"/>
  <c r="I8" i="8"/>
  <c r="C8" i="8"/>
  <c r="I15" i="8"/>
  <c r="I20" i="8" s="1"/>
  <c r="I16" i="5"/>
  <c r="I21" i="5" s="1"/>
  <c r="H11" i="5"/>
  <c r="H10" i="5"/>
  <c r="C7" i="7"/>
  <c r="D7" i="7" s="1"/>
  <c r="C6" i="7"/>
  <c r="C8" i="7" s="1"/>
  <c r="C7" i="8"/>
  <c r="C6" i="8"/>
  <c r="D6" i="8" s="1"/>
  <c r="E6" i="8" s="1"/>
  <c r="E8" i="8" s="1"/>
  <c r="D7" i="8"/>
  <c r="E7" i="8" s="1"/>
  <c r="F7" i="8" s="1"/>
  <c r="I11" i="7"/>
  <c r="I19" i="5"/>
  <c r="I11" i="5"/>
  <c r="I8" i="5"/>
  <c r="C8" i="5"/>
  <c r="C10" i="5" s="1"/>
  <c r="C11" i="5" s="1"/>
  <c r="C18" i="5" s="1"/>
  <c r="C19" i="5" s="1"/>
  <c r="D7" i="5"/>
  <c r="E7" i="5"/>
  <c r="F7" i="5"/>
  <c r="G7" i="5" s="1"/>
  <c r="H7" i="5" s="1"/>
  <c r="J7" i="5" s="1"/>
  <c r="D6" i="5"/>
  <c r="E6" i="5" s="1"/>
  <c r="D8" i="8" l="1"/>
  <c r="D10" i="8" s="1"/>
  <c r="C10" i="7"/>
  <c r="C11" i="7" s="1"/>
  <c r="D6" i="7"/>
  <c r="D8" i="7" s="1"/>
  <c r="D10" i="7" s="1"/>
  <c r="D11" i="7" s="1"/>
  <c r="D16" i="7" s="1"/>
  <c r="C10" i="8"/>
  <c r="C11" i="8" s="1"/>
  <c r="G7" i="8"/>
  <c r="H7" i="8" s="1"/>
  <c r="F6" i="8"/>
  <c r="E10" i="8"/>
  <c r="E7" i="7"/>
  <c r="D8" i="5"/>
  <c r="D10" i="5" s="1"/>
  <c r="D11" i="5" s="1"/>
  <c r="D18" i="5" s="1"/>
  <c r="D19" i="5" s="1"/>
  <c r="F6" i="5"/>
  <c r="G6" i="5" s="1"/>
  <c r="G8" i="5" s="1"/>
  <c r="G10" i="5" s="1"/>
  <c r="G11" i="5" s="1"/>
  <c r="G18" i="5" s="1"/>
  <c r="G19" i="5" s="1"/>
  <c r="E8" i="5"/>
  <c r="E10" i="5" s="1"/>
  <c r="E11" i="5" s="1"/>
  <c r="E18" i="5" s="1"/>
  <c r="E19" i="5" s="1"/>
  <c r="E6" i="7" l="1"/>
  <c r="D11" i="8"/>
  <c r="D17" i="8" s="1"/>
  <c r="D18" i="8" s="1"/>
  <c r="D17" i="7"/>
  <c r="G6" i="8"/>
  <c r="G8" i="8" s="1"/>
  <c r="G10" i="8" s="1"/>
  <c r="F8" i="8"/>
  <c r="F10" i="8" s="1"/>
  <c r="H6" i="8"/>
  <c r="E11" i="8"/>
  <c r="E17" i="8" s="1"/>
  <c r="E18" i="8" s="1"/>
  <c r="F6" i="7"/>
  <c r="E8" i="7"/>
  <c r="C16" i="7"/>
  <c r="C17" i="7" s="1"/>
  <c r="C17" i="8"/>
  <c r="C18" i="8" s="1"/>
  <c r="C14" i="8"/>
  <c r="G13" i="7"/>
  <c r="G14" i="7" s="1"/>
  <c r="F13" i="7"/>
  <c r="F14" i="7" s="1"/>
  <c r="E13" i="7"/>
  <c r="E14" i="7" s="1"/>
  <c r="C13" i="7"/>
  <c r="D13" i="7"/>
  <c r="D14" i="7" s="1"/>
  <c r="C13" i="8"/>
  <c r="J7" i="8"/>
  <c r="F7" i="7"/>
  <c r="E10" i="7"/>
  <c r="E11" i="7" s="1"/>
  <c r="E16" i="7" s="1"/>
  <c r="F8" i="5"/>
  <c r="F10" i="5" s="1"/>
  <c r="F11" i="5" s="1"/>
  <c r="F18" i="5" s="1"/>
  <c r="F19" i="5" s="1"/>
  <c r="H6" i="5"/>
  <c r="H13" i="7" l="1"/>
  <c r="C14" i="7"/>
  <c r="C15" i="8"/>
  <c r="C20" i="8" s="1"/>
  <c r="D19" i="7"/>
  <c r="F11" i="8"/>
  <c r="F17" i="8" s="1"/>
  <c r="G11" i="8"/>
  <c r="G17" i="8" s="1"/>
  <c r="G18" i="8" s="1"/>
  <c r="E17" i="7"/>
  <c r="E19" i="7" s="1"/>
  <c r="G6" i="7"/>
  <c r="F8" i="7"/>
  <c r="F10" i="7" s="1"/>
  <c r="F11" i="7" s="1"/>
  <c r="F16" i="7" s="1"/>
  <c r="H8" i="8"/>
  <c r="J6" i="8"/>
  <c r="J8" i="8" s="1"/>
  <c r="C19" i="7"/>
  <c r="H10" i="8"/>
  <c r="H11" i="8" s="1"/>
  <c r="G14" i="8"/>
  <c r="F14" i="8"/>
  <c r="E14" i="8"/>
  <c r="C16" i="5"/>
  <c r="C21" i="5" s="1"/>
  <c r="G7" i="7"/>
  <c r="H8" i="5"/>
  <c r="J6" i="5"/>
  <c r="J8" i="5" s="1"/>
  <c r="J15" i="5" l="1"/>
  <c r="D14" i="8"/>
  <c r="H14" i="8" s="1"/>
  <c r="J14" i="8" s="1"/>
  <c r="J13" i="7"/>
  <c r="J14" i="7" s="1"/>
  <c r="J19" i="7" s="1"/>
  <c r="H14" i="7"/>
  <c r="H19" i="7" s="1"/>
  <c r="F18" i="8"/>
  <c r="H17" i="8"/>
  <c r="H18" i="8" s="1"/>
  <c r="G8" i="7"/>
  <c r="G10" i="7"/>
  <c r="G11" i="7" s="1"/>
  <c r="G16" i="7" s="1"/>
  <c r="F19" i="7"/>
  <c r="F17" i="7"/>
  <c r="H7" i="7"/>
  <c r="J10" i="8"/>
  <c r="J11" i="8" s="1"/>
  <c r="J17" i="8"/>
  <c r="J18" i="8" s="1"/>
  <c r="J13" i="5"/>
  <c r="J10" i="5"/>
  <c r="J11" i="5" s="1"/>
  <c r="G16" i="5" l="1"/>
  <c r="G21" i="5" s="1"/>
  <c r="G13" i="8"/>
  <c r="G15" i="8" s="1"/>
  <c r="G20" i="8" s="1"/>
  <c r="D16" i="5"/>
  <c r="D21" i="5" s="1"/>
  <c r="D13" i="8"/>
  <c r="E16" i="5"/>
  <c r="E21" i="5" s="1"/>
  <c r="E13" i="8"/>
  <c r="E15" i="8" s="1"/>
  <c r="E20" i="8" s="1"/>
  <c r="F16" i="5"/>
  <c r="F21" i="5" s="1"/>
  <c r="F13" i="8"/>
  <c r="F15" i="8" s="1"/>
  <c r="F20" i="8" s="1"/>
  <c r="G17" i="7"/>
  <c r="G19" i="7" s="1"/>
  <c r="H10" i="7"/>
  <c r="H8" i="7"/>
  <c r="H16" i="7"/>
  <c r="H19" i="5"/>
  <c r="J18" i="5"/>
  <c r="J19" i="5" s="1"/>
  <c r="D15" i="8" l="1"/>
  <c r="D20" i="8" s="1"/>
  <c r="H13" i="8"/>
  <c r="H17" i="7"/>
  <c r="J14" i="5"/>
  <c r="J16" i="5" s="1"/>
  <c r="J21" i="5" s="1"/>
  <c r="I22" i="5" s="1"/>
  <c r="H16" i="5"/>
  <c r="H21" i="5" s="1"/>
  <c r="H11" i="7"/>
  <c r="H22" i="5" l="1"/>
  <c r="H15" i="8"/>
  <c r="H20" i="8" s="1"/>
  <c r="J13" i="8"/>
  <c r="J15" i="8" s="1"/>
  <c r="J20" i="8" s="1"/>
</calcChain>
</file>

<file path=xl/sharedStrings.xml><?xml version="1.0" encoding="utf-8"?>
<sst xmlns="http://schemas.openxmlformats.org/spreadsheetml/2006/main" count="83" uniqueCount="38">
  <si>
    <t>Categories</t>
  </si>
  <si>
    <t>Line Item &amp; Itemized Costs</t>
  </si>
  <si>
    <t>Year 1</t>
  </si>
  <si>
    <t>Year 2</t>
  </si>
  <si>
    <t>Year 3</t>
  </si>
  <si>
    <t>Year 4</t>
  </si>
  <si>
    <t>Year 5</t>
  </si>
  <si>
    <t>PERSONNEL</t>
  </si>
  <si>
    <t>FRINGE BENEFITS</t>
  </si>
  <si>
    <t>INDIRECT COSTS</t>
  </si>
  <si>
    <t>OTHER</t>
  </si>
  <si>
    <t>Program Staff @ $75,000/ year with salary increases</t>
  </si>
  <si>
    <t>Program Manager @ $150,000/ year with salary increases</t>
  </si>
  <si>
    <t>Fringe benefits and payroll taxes @ 40% of Personnel Salaries</t>
  </si>
  <si>
    <t>Indirect costs at @ 42% of Personnel Salaries and Fringe Benefits</t>
  </si>
  <si>
    <t>TOTAL PERSONNEL</t>
  </si>
  <si>
    <t>TOTAL FRINGE BENEFITS</t>
  </si>
  <si>
    <t>TOTAL INDIRECT COSTS</t>
  </si>
  <si>
    <t>Subaward to RTA for Zero Emission Vehicles and Related Facilities</t>
  </si>
  <si>
    <t>Subaward to RTA for Positive Train Control and Track Improvements</t>
  </si>
  <si>
    <t>Subaward to RTA for Rail Station Improvements</t>
  </si>
  <si>
    <t>TOTAL OTHER COSTS</t>
  </si>
  <si>
    <t>TOTAL FUNDING</t>
  </si>
  <si>
    <t>Total
Funding</t>
  </si>
  <si>
    <t>Other
Funding</t>
  </si>
  <si>
    <t>EPA
Funding</t>
  </si>
  <si>
    <t>0.75 FTE Program Manager @ $150,000/ year with salary increases</t>
  </si>
  <si>
    <t>0.75 FTE Program Staff @ $75,000/ year with salary increases</t>
  </si>
  <si>
    <t>0.25 FTE Program Manager @ $150,000/ year with salary increases</t>
  </si>
  <si>
    <t>0.25 FTE Program Staff @ $75,000/ year with salary increases</t>
  </si>
  <si>
    <t>TOTAL FUNDING FOR ALL MEASURES</t>
  </si>
  <si>
    <t>TOTAL FUNDING FOR MEASURE 1.3</t>
  </si>
  <si>
    <t>TOTAL FUNDING FOR MEASURE 3.1</t>
  </si>
  <si>
    <t>GNRC Measure 1.3 – Electrification or Hydrogen Conversion of Commuter Rail Fleet</t>
  </si>
  <si>
    <t>GNRC Measure 3.1 – Implement TDM Programming and Expand Transit Options</t>
  </si>
  <si>
    <t>Total CPRG Budget for Combined GNRC Measures 1.3 and 3.1</t>
  </si>
  <si>
    <t>Grant</t>
  </si>
  <si>
    <t>Cost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</si>
</sst>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center"/>
    </xf>
    <xf numFmtId="44" fontId="2" fillId="0" borderId="0" xfId="0" applyNumberFormat="1" applyFont="1"/>
    <xf numFmtId="0" fontId="0" fillId="0" borderId="0" xfId="0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0" xfId="0" applyFill="1"/>
    <xf numFmtId="44" fontId="2" fillId="2" borderId="0" xfId="0" applyNumberFormat="1" applyFont="1" applyFill="1"/>
    <xf numFmtId="44" fontId="2" fillId="2" borderId="0" xfId="1" applyFont="1" applyFill="1"/>
    <xf numFmtId="0" fontId="2" fillId="2" borderId="0" xfId="0" applyFont="1" applyFill="1" applyAlignment="1">
      <alignment wrapText="1"/>
    </xf>
    <xf numFmtId="44" fontId="2" fillId="0" borderId="0" xfId="1" applyFont="1" applyFill="1" applyBorder="1"/>
    <xf numFmtId="0" fontId="3" fillId="0" borderId="0" xfId="0" applyFont="1"/>
    <xf numFmtId="164" fontId="0" fillId="0" borderId="0" xfId="2" applyNumberFormat="1" applyFont="1" applyAlignment="1">
      <alignment horizontal="center"/>
    </xf>
    <xf numFmtId="44" fontId="0" fillId="0" borderId="0" xfId="2" applyNumberFormat="1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6BB07-C3DB-43A8-89AC-5406B06C09C6}">
  <sheetPr>
    <tabColor theme="9" tint="-0.499984740745262"/>
  </sheetPr>
  <dimension ref="A2:J23"/>
  <sheetViews>
    <sheetView tabSelected="1" workbookViewId="0">
      <selection activeCell="M15" sqref="M15"/>
    </sheetView>
  </sheetViews>
  <sheetFormatPr defaultRowHeight="14.25" x14ac:dyDescent="0.45"/>
  <cols>
    <col min="1" max="1" width="11.265625" customWidth="1"/>
    <col min="2" max="2" width="24.265625" customWidth="1"/>
    <col min="3" max="3" width="15.265625" bestFit="1" customWidth="1"/>
    <col min="4" max="7" width="16.265625" bestFit="1" customWidth="1"/>
    <col min="8" max="10" width="16" customWidth="1"/>
  </cols>
  <sheetData>
    <row r="2" spans="1:10" ht="18" x14ac:dyDescent="0.55000000000000004">
      <c r="A2" s="15" t="s">
        <v>35</v>
      </c>
    </row>
    <row r="4" spans="1:10" ht="28.5" x14ac:dyDescent="0.45">
      <c r="A4" s="7" t="s">
        <v>0</v>
      </c>
      <c r="B4" s="8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8" t="s">
        <v>25</v>
      </c>
      <c r="I4" s="8" t="s">
        <v>24</v>
      </c>
      <c r="J4" s="8" t="s">
        <v>23</v>
      </c>
    </row>
    <row r="5" spans="1:10" x14ac:dyDescent="0.45">
      <c r="A5" s="1" t="s">
        <v>7</v>
      </c>
    </row>
    <row r="6" spans="1:10" ht="42.75" x14ac:dyDescent="0.45">
      <c r="B6" s="6" t="s">
        <v>12</v>
      </c>
      <c r="C6" s="2">
        <v>150000</v>
      </c>
      <c r="D6" s="2">
        <f>C6*1.03</f>
        <v>154500</v>
      </c>
      <c r="E6" s="2">
        <f t="shared" ref="E6:G7" si="0">D6*1.03</f>
        <v>159135</v>
      </c>
      <c r="F6" s="2">
        <f t="shared" si="0"/>
        <v>163909.05000000002</v>
      </c>
      <c r="G6" s="2">
        <f t="shared" si="0"/>
        <v>168826.32150000002</v>
      </c>
      <c r="H6" s="3">
        <f>SUM(C6:G6)</f>
        <v>796370.37150000012</v>
      </c>
      <c r="I6" s="2">
        <v>0</v>
      </c>
      <c r="J6" s="2">
        <f>H6+I6</f>
        <v>796370.37150000012</v>
      </c>
    </row>
    <row r="7" spans="1:10" ht="28.5" x14ac:dyDescent="0.45">
      <c r="B7" s="6" t="s">
        <v>11</v>
      </c>
      <c r="C7" s="2">
        <v>75000</v>
      </c>
      <c r="D7" s="2">
        <f>C7*1.03</f>
        <v>77250</v>
      </c>
      <c r="E7" s="2">
        <f t="shared" si="0"/>
        <v>79567.5</v>
      </c>
      <c r="F7" s="2">
        <f t="shared" si="0"/>
        <v>81954.525000000009</v>
      </c>
      <c r="G7" s="2">
        <f t="shared" si="0"/>
        <v>84413.16075000001</v>
      </c>
      <c r="H7" s="3">
        <f>SUM(C7:G7)</f>
        <v>398185.18575000006</v>
      </c>
      <c r="I7" s="2">
        <v>0</v>
      </c>
      <c r="J7" s="2">
        <f>H7+I7</f>
        <v>398185.18575000006</v>
      </c>
    </row>
    <row r="8" spans="1:10" x14ac:dyDescent="0.45">
      <c r="A8" s="10"/>
      <c r="B8" s="7" t="s">
        <v>15</v>
      </c>
      <c r="C8" s="11">
        <f>C7+C6</f>
        <v>225000</v>
      </c>
      <c r="D8" s="11">
        <f t="shared" ref="D8:H8" si="1">D7+D6</f>
        <v>231750</v>
      </c>
      <c r="E8" s="11">
        <f t="shared" si="1"/>
        <v>238702.5</v>
      </c>
      <c r="F8" s="11">
        <f t="shared" si="1"/>
        <v>245863.57500000001</v>
      </c>
      <c r="G8" s="11">
        <f t="shared" si="1"/>
        <v>253239.48225000003</v>
      </c>
      <c r="H8" s="11">
        <f t="shared" si="1"/>
        <v>1194555.5572500001</v>
      </c>
      <c r="I8" s="12">
        <f t="shared" ref="I8" si="2">I7+I6</f>
        <v>0</v>
      </c>
      <c r="J8" s="12">
        <f t="shared" ref="J8" si="3">J7+J6</f>
        <v>1194555.5572500001</v>
      </c>
    </row>
    <row r="9" spans="1:10" x14ac:dyDescent="0.45">
      <c r="A9" s="1" t="s">
        <v>8</v>
      </c>
    </row>
    <row r="10" spans="1:10" ht="42.75" x14ac:dyDescent="0.45">
      <c r="B10" s="6" t="s">
        <v>13</v>
      </c>
      <c r="C10" s="3">
        <f>C8*0.4</f>
        <v>90000</v>
      </c>
      <c r="D10" s="3">
        <f t="shared" ref="D10:G10" si="4">D8*0.4</f>
        <v>92700</v>
      </c>
      <c r="E10" s="3">
        <f t="shared" si="4"/>
        <v>95481</v>
      </c>
      <c r="F10" s="3">
        <f t="shared" si="4"/>
        <v>98345.430000000008</v>
      </c>
      <c r="G10" s="3">
        <f t="shared" si="4"/>
        <v>101295.79290000001</v>
      </c>
      <c r="H10" s="3">
        <f>SUM(C10:G10)</f>
        <v>477822.22289999999</v>
      </c>
      <c r="I10" s="2"/>
      <c r="J10" s="2">
        <f>H10+I10</f>
        <v>477822.22289999999</v>
      </c>
    </row>
    <row r="11" spans="1:10" x14ac:dyDescent="0.45">
      <c r="A11" s="10"/>
      <c r="B11" s="7" t="s">
        <v>16</v>
      </c>
      <c r="C11" s="11">
        <f>C10</f>
        <v>90000</v>
      </c>
      <c r="D11" s="11">
        <f t="shared" ref="D11:G11" si="5">D10</f>
        <v>92700</v>
      </c>
      <c r="E11" s="11">
        <f t="shared" si="5"/>
        <v>95481</v>
      </c>
      <c r="F11" s="11">
        <f t="shared" si="5"/>
        <v>98345.430000000008</v>
      </c>
      <c r="G11" s="11">
        <f t="shared" si="5"/>
        <v>101295.79290000001</v>
      </c>
      <c r="H11" s="11">
        <f>H10</f>
        <v>477822.22289999999</v>
      </c>
      <c r="I11" s="12">
        <f t="shared" ref="I11" si="6">I10</f>
        <v>0</v>
      </c>
      <c r="J11" s="12">
        <f t="shared" ref="J11" si="7">J10</f>
        <v>477822.22289999999</v>
      </c>
    </row>
    <row r="12" spans="1:10" x14ac:dyDescent="0.45">
      <c r="A12" s="1" t="s">
        <v>10</v>
      </c>
    </row>
    <row r="13" spans="1:10" ht="42.75" x14ac:dyDescent="0.45">
      <c r="B13" s="6" t="s">
        <v>18</v>
      </c>
      <c r="C13" s="3">
        <v>10305000</v>
      </c>
      <c r="D13" s="2">
        <v>53242500</v>
      </c>
      <c r="E13" s="2">
        <v>42937500</v>
      </c>
      <c r="F13" s="2">
        <v>42937500</v>
      </c>
      <c r="G13" s="2">
        <v>42937500</v>
      </c>
      <c r="H13" s="3">
        <v>192360000</v>
      </c>
      <c r="I13" s="2">
        <v>0</v>
      </c>
      <c r="J13" s="2">
        <f>H13+I13</f>
        <v>192360000</v>
      </c>
    </row>
    <row r="14" spans="1:10" ht="28.5" x14ac:dyDescent="0.45">
      <c r="B14" s="6" t="s">
        <v>20</v>
      </c>
      <c r="C14" s="2">
        <v>5550000</v>
      </c>
      <c r="D14" s="2">
        <v>28675000</v>
      </c>
      <c r="E14" s="2">
        <v>23125000</v>
      </c>
      <c r="F14" s="2">
        <v>23125000</v>
      </c>
      <c r="G14" s="2">
        <v>23125000</v>
      </c>
      <c r="H14" s="3">
        <v>103600000</v>
      </c>
      <c r="I14" s="2">
        <v>0</v>
      </c>
      <c r="J14" s="2">
        <f t="shared" ref="J14" si="8">H14+I14</f>
        <v>103600000</v>
      </c>
    </row>
    <row r="15" spans="1:10" ht="42.75" x14ac:dyDescent="0.45">
      <c r="B15" s="6" t="s">
        <v>19</v>
      </c>
      <c r="C15" s="2">
        <v>10027500</v>
      </c>
      <c r="D15" s="2">
        <v>51808750</v>
      </c>
      <c r="E15" s="2">
        <v>41781250</v>
      </c>
      <c r="F15" s="2">
        <v>41781250</v>
      </c>
      <c r="G15" s="2">
        <v>41781250</v>
      </c>
      <c r="H15" s="3">
        <v>187180000</v>
      </c>
      <c r="I15" s="2">
        <v>55000000</v>
      </c>
      <c r="J15" s="2">
        <f>H15+I15</f>
        <v>242180000</v>
      </c>
    </row>
    <row r="16" spans="1:10" x14ac:dyDescent="0.45">
      <c r="A16" s="10"/>
      <c r="B16" s="7" t="s">
        <v>21</v>
      </c>
      <c r="C16" s="12">
        <f>SUM(C13:C15)</f>
        <v>25882500</v>
      </c>
      <c r="D16" s="12">
        <f t="shared" ref="D16:J16" si="9">SUM(D13:D15)</f>
        <v>133726250</v>
      </c>
      <c r="E16" s="12">
        <f t="shared" si="9"/>
        <v>107843750</v>
      </c>
      <c r="F16" s="12">
        <f t="shared" si="9"/>
        <v>107843750</v>
      </c>
      <c r="G16" s="12">
        <f t="shared" si="9"/>
        <v>107843750</v>
      </c>
      <c r="H16" s="12">
        <f t="shared" si="9"/>
        <v>483140000</v>
      </c>
      <c r="I16" s="12">
        <f t="shared" si="9"/>
        <v>55000000</v>
      </c>
      <c r="J16" s="12">
        <f t="shared" si="9"/>
        <v>538140000</v>
      </c>
    </row>
    <row r="17" spans="1:10" x14ac:dyDescent="0.45">
      <c r="A17" s="1" t="s">
        <v>9</v>
      </c>
    </row>
    <row r="18" spans="1:10" ht="42.75" x14ac:dyDescent="0.45">
      <c r="B18" s="6" t="s">
        <v>14</v>
      </c>
      <c r="C18" s="3">
        <f t="shared" ref="C18:G18" si="10">C11+C8*0.42</f>
        <v>184500</v>
      </c>
      <c r="D18" s="3">
        <f t="shared" si="10"/>
        <v>190035</v>
      </c>
      <c r="E18" s="3">
        <f t="shared" si="10"/>
        <v>195736.05</v>
      </c>
      <c r="F18" s="3">
        <f t="shared" si="10"/>
        <v>201608.13150000002</v>
      </c>
      <c r="G18" s="3">
        <f t="shared" si="10"/>
        <v>207656.37544500001</v>
      </c>
      <c r="H18" s="3">
        <f>H11+H8*0.42</f>
        <v>979535.55694500008</v>
      </c>
      <c r="I18" s="2"/>
      <c r="J18" s="2">
        <f>H18+I18</f>
        <v>979535.55694500008</v>
      </c>
    </row>
    <row r="19" spans="1:10" x14ac:dyDescent="0.45">
      <c r="A19" s="10"/>
      <c r="B19" s="7" t="s">
        <v>17</v>
      </c>
      <c r="C19" s="11">
        <f>C18</f>
        <v>184500</v>
      </c>
      <c r="D19" s="11">
        <f t="shared" ref="D19:H19" si="11">D18</f>
        <v>190035</v>
      </c>
      <c r="E19" s="11">
        <f t="shared" si="11"/>
        <v>195736.05</v>
      </c>
      <c r="F19" s="11">
        <f t="shared" si="11"/>
        <v>201608.13150000002</v>
      </c>
      <c r="G19" s="11">
        <f t="shared" si="11"/>
        <v>207656.37544500001</v>
      </c>
      <c r="H19" s="11">
        <f t="shared" si="11"/>
        <v>979535.55694500008</v>
      </c>
      <c r="I19" s="12">
        <f t="shared" ref="I19" si="12">I18</f>
        <v>0</v>
      </c>
      <c r="J19" s="12">
        <f t="shared" ref="J19" si="13">J18</f>
        <v>979535.55694500008</v>
      </c>
    </row>
    <row r="20" spans="1:10" x14ac:dyDescent="0.45">
      <c r="A20" s="1" t="s">
        <v>22</v>
      </c>
      <c r="B20" s="1"/>
      <c r="C20" s="5"/>
      <c r="D20" s="5"/>
      <c r="E20" s="5"/>
      <c r="F20" s="5"/>
      <c r="G20" s="5"/>
      <c r="H20" s="5"/>
      <c r="I20" s="14"/>
      <c r="J20" s="14"/>
    </row>
    <row r="21" spans="1:10" ht="28.5" x14ac:dyDescent="0.45">
      <c r="A21" s="7"/>
      <c r="B21" s="13" t="s">
        <v>30</v>
      </c>
      <c r="C21" s="11">
        <f>C19+C16+C11+C8</f>
        <v>26382000</v>
      </c>
      <c r="D21" s="11">
        <f t="shared" ref="D21:J21" si="14">D19+D16+D11+D8</f>
        <v>134240735</v>
      </c>
      <c r="E21" s="11">
        <f t="shared" si="14"/>
        <v>108373669.55</v>
      </c>
      <c r="F21" s="11">
        <f t="shared" si="14"/>
        <v>108389567.13650002</v>
      </c>
      <c r="G21" s="11">
        <f t="shared" si="14"/>
        <v>108405941.65059499</v>
      </c>
      <c r="H21" s="11">
        <f>H19+H16+H11+H8</f>
        <v>485791913.33709502</v>
      </c>
      <c r="I21" s="11">
        <f t="shared" si="14"/>
        <v>55000000</v>
      </c>
      <c r="J21" s="11">
        <f t="shared" si="14"/>
        <v>540791913.33709502</v>
      </c>
    </row>
    <row r="22" spans="1:10" x14ac:dyDescent="0.45">
      <c r="H22" s="16">
        <f>H21/J21</f>
        <v>0.89829729579237161</v>
      </c>
      <c r="I22" s="16">
        <f>I21/J21</f>
        <v>0.10170270420762842</v>
      </c>
    </row>
    <row r="23" spans="1:10" x14ac:dyDescent="0.45">
      <c r="H23" s="17" t="s">
        <v>36</v>
      </c>
      <c r="I23" s="4" t="s">
        <v>37</v>
      </c>
      <c r="J2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0F209-8117-462D-8261-040007CF2D84}">
  <sheetPr>
    <tabColor theme="9" tint="-0.249977111117893"/>
  </sheetPr>
  <dimension ref="A2:J22"/>
  <sheetViews>
    <sheetView workbookViewId="0">
      <selection activeCell="D22" sqref="D22"/>
    </sheetView>
  </sheetViews>
  <sheetFormatPr defaultRowHeight="14.25" x14ac:dyDescent="0.45"/>
  <cols>
    <col min="1" max="1" width="11.265625" customWidth="1"/>
    <col min="2" max="2" width="24.265625" customWidth="1"/>
    <col min="3" max="7" width="15.265625" bestFit="1" customWidth="1"/>
    <col min="8" max="10" width="16" customWidth="1"/>
  </cols>
  <sheetData>
    <row r="2" spans="1:10" ht="18" x14ac:dyDescent="0.55000000000000004">
      <c r="A2" s="15" t="s">
        <v>33</v>
      </c>
    </row>
    <row r="4" spans="1:10" ht="28.5" x14ac:dyDescent="0.45">
      <c r="A4" s="7" t="s">
        <v>0</v>
      </c>
      <c r="B4" s="8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8" t="s">
        <v>25</v>
      </c>
      <c r="I4" s="8" t="s">
        <v>24</v>
      </c>
      <c r="J4" s="8" t="s">
        <v>23</v>
      </c>
    </row>
    <row r="5" spans="1:10" x14ac:dyDescent="0.45">
      <c r="A5" s="1" t="s">
        <v>7</v>
      </c>
    </row>
    <row r="6" spans="1:10" ht="42.75" x14ac:dyDescent="0.45">
      <c r="B6" s="6" t="s">
        <v>28</v>
      </c>
      <c r="C6" s="2">
        <f>'CPRG COMBINED MEASURES'!C6*0.25</f>
        <v>37500</v>
      </c>
      <c r="D6" s="2">
        <f>C6*1.03</f>
        <v>38625</v>
      </c>
      <c r="E6" s="2">
        <f t="shared" ref="E6:G7" si="0">D6*1.03</f>
        <v>39783.75</v>
      </c>
      <c r="F6" s="2">
        <f t="shared" si="0"/>
        <v>40977.262500000004</v>
      </c>
      <c r="G6" s="2">
        <f t="shared" si="0"/>
        <v>42206.580375000005</v>
      </c>
      <c r="H6" s="3">
        <f>SUM(C6:G6)</f>
        <v>199092.59287500003</v>
      </c>
      <c r="I6" s="2">
        <v>0</v>
      </c>
      <c r="J6" s="2">
        <f>H6+I6</f>
        <v>199092.59287500003</v>
      </c>
    </row>
    <row r="7" spans="1:10" ht="42.75" x14ac:dyDescent="0.45">
      <c r="B7" s="6" t="s">
        <v>29</v>
      </c>
      <c r="C7" s="2">
        <f>'CPRG COMBINED MEASURES'!C7*0.25</f>
        <v>18750</v>
      </c>
      <c r="D7" s="2">
        <f>C7*1.03</f>
        <v>19312.5</v>
      </c>
      <c r="E7" s="2">
        <f t="shared" si="0"/>
        <v>19891.875</v>
      </c>
      <c r="F7" s="2">
        <f t="shared" si="0"/>
        <v>20488.631250000002</v>
      </c>
      <c r="G7" s="2">
        <f t="shared" si="0"/>
        <v>21103.290187500003</v>
      </c>
      <c r="H7" s="3">
        <f>SUM(C7:G7)</f>
        <v>99546.296437500016</v>
      </c>
      <c r="I7" s="2">
        <v>0</v>
      </c>
      <c r="J7" s="2">
        <f>H7+I7</f>
        <v>99546.296437500016</v>
      </c>
    </row>
    <row r="8" spans="1:10" x14ac:dyDescent="0.45">
      <c r="A8" s="10"/>
      <c r="B8" s="7" t="s">
        <v>15</v>
      </c>
      <c r="C8" s="11">
        <f>SUM(C6:C7)</f>
        <v>56250</v>
      </c>
      <c r="D8" s="11">
        <f t="shared" ref="D8:I8" si="1">SUM(D6:D7)</f>
        <v>57937.5</v>
      </c>
      <c r="E8" s="11">
        <f t="shared" si="1"/>
        <v>59675.625</v>
      </c>
      <c r="F8" s="11">
        <f t="shared" si="1"/>
        <v>61465.893750000003</v>
      </c>
      <c r="G8" s="11">
        <f t="shared" si="1"/>
        <v>63309.870562500008</v>
      </c>
      <c r="H8" s="11">
        <f t="shared" si="1"/>
        <v>298638.88931250002</v>
      </c>
      <c r="I8" s="11">
        <f t="shared" si="1"/>
        <v>0</v>
      </c>
      <c r="J8" s="11">
        <f>SUM(J6:J7)</f>
        <v>298638.88931250002</v>
      </c>
    </row>
    <row r="9" spans="1:10" x14ac:dyDescent="0.45">
      <c r="A9" s="1" t="s">
        <v>8</v>
      </c>
    </row>
    <row r="10" spans="1:10" ht="42.75" x14ac:dyDescent="0.45">
      <c r="B10" s="6" t="s">
        <v>13</v>
      </c>
      <c r="C10" s="3">
        <f>C8*0.4</f>
        <v>22500</v>
      </c>
      <c r="D10" s="3">
        <f t="shared" ref="D10:G10" si="2">D8*0.4</f>
        <v>23175</v>
      </c>
      <c r="E10" s="3">
        <f t="shared" si="2"/>
        <v>23870.25</v>
      </c>
      <c r="F10" s="3">
        <f t="shared" si="2"/>
        <v>24586.357500000002</v>
      </c>
      <c r="G10" s="3">
        <f t="shared" si="2"/>
        <v>25323.948225000004</v>
      </c>
      <c r="H10" s="3">
        <f>SUM(C10:G10)</f>
        <v>119455.555725</v>
      </c>
      <c r="I10" s="2"/>
      <c r="J10" s="2">
        <f>H10+I10</f>
        <v>119455.555725</v>
      </c>
    </row>
    <row r="11" spans="1:10" x14ac:dyDescent="0.45">
      <c r="A11" s="10"/>
      <c r="B11" s="7" t="s">
        <v>16</v>
      </c>
      <c r="C11" s="11">
        <f>SUM(C10)</f>
        <v>22500</v>
      </c>
      <c r="D11" s="11">
        <f t="shared" ref="D11:I11" si="3">D10</f>
        <v>23175</v>
      </c>
      <c r="E11" s="11">
        <f t="shared" si="3"/>
        <v>23870.25</v>
      </c>
      <c r="F11" s="11">
        <f t="shared" si="3"/>
        <v>24586.357500000002</v>
      </c>
      <c r="G11" s="11">
        <f t="shared" si="3"/>
        <v>25323.948225000004</v>
      </c>
      <c r="H11" s="11">
        <f t="shared" si="3"/>
        <v>119455.555725</v>
      </c>
      <c r="I11" s="12">
        <f t="shared" si="3"/>
        <v>0</v>
      </c>
      <c r="J11" s="11">
        <f>SUM(J10)</f>
        <v>119455.555725</v>
      </c>
    </row>
    <row r="12" spans="1:10" x14ac:dyDescent="0.45">
      <c r="A12" s="1" t="s">
        <v>10</v>
      </c>
    </row>
    <row r="13" spans="1:10" ht="42.75" x14ac:dyDescent="0.45">
      <c r="B13" s="6" t="s">
        <v>18</v>
      </c>
      <c r="C13" s="2">
        <f>'CPRG COMBINED MEASURES'!C13</f>
        <v>10305000</v>
      </c>
      <c r="D13" s="2">
        <f>'CPRG COMBINED MEASURES'!D13</f>
        <v>53242500</v>
      </c>
      <c r="E13" s="2">
        <f>'CPRG COMBINED MEASURES'!E13</f>
        <v>42937500</v>
      </c>
      <c r="F13" s="2">
        <f>'CPRG COMBINED MEASURES'!F13</f>
        <v>42937500</v>
      </c>
      <c r="G13" s="2">
        <f>'CPRG COMBINED MEASURES'!G13</f>
        <v>42937500</v>
      </c>
      <c r="H13" s="3">
        <f>SUM(C13:G13)</f>
        <v>192360000</v>
      </c>
      <c r="I13" s="2">
        <v>0</v>
      </c>
      <c r="J13" s="2">
        <f>H13+I13</f>
        <v>192360000</v>
      </c>
    </row>
    <row r="14" spans="1:10" x14ac:dyDescent="0.45">
      <c r="A14" s="10"/>
      <c r="B14" s="7" t="s">
        <v>21</v>
      </c>
      <c r="C14" s="11">
        <f>SUM(C13)</f>
        <v>10305000</v>
      </c>
      <c r="D14" s="11">
        <f t="shared" ref="D14" si="4">D13</f>
        <v>53242500</v>
      </c>
      <c r="E14" s="11">
        <f t="shared" ref="E14" si="5">E13</f>
        <v>42937500</v>
      </c>
      <c r="F14" s="11">
        <f t="shared" ref="F14" si="6">F13</f>
        <v>42937500</v>
      </c>
      <c r="G14" s="11">
        <f t="shared" ref="G14" si="7">G13</f>
        <v>42937500</v>
      </c>
      <c r="H14" s="11">
        <f t="shared" ref="H14" si="8">H13</f>
        <v>192360000</v>
      </c>
      <c r="I14" s="12">
        <f t="shared" ref="I14" si="9">I13</f>
        <v>0</v>
      </c>
      <c r="J14" s="11">
        <f>SUM(J13)</f>
        <v>192360000</v>
      </c>
    </row>
    <row r="15" spans="1:10" x14ac:dyDescent="0.45">
      <c r="A15" s="1" t="s">
        <v>9</v>
      </c>
    </row>
    <row r="16" spans="1:10" ht="42.75" x14ac:dyDescent="0.45">
      <c r="B16" s="6" t="s">
        <v>14</v>
      </c>
      <c r="C16" s="3">
        <f>C11+C8*0.42</f>
        <v>46125</v>
      </c>
      <c r="D16" s="3">
        <f>D11+D8*0.42</f>
        <v>47508.75</v>
      </c>
      <c r="E16" s="3">
        <f>E11+E8*0.42</f>
        <v>48934.012499999997</v>
      </c>
      <c r="F16" s="3">
        <f>F11+F8*0.42</f>
        <v>50402.032875000004</v>
      </c>
      <c r="G16" s="3">
        <f>G11+G8*0.42</f>
        <v>51914.093861250003</v>
      </c>
      <c r="H16" s="3">
        <f>SUM(C16:G16)</f>
        <v>244883.88923625002</v>
      </c>
      <c r="I16" s="2"/>
      <c r="J16" s="2">
        <f>H16+I16</f>
        <v>244883.88923625002</v>
      </c>
    </row>
    <row r="17" spans="1:10" x14ac:dyDescent="0.45">
      <c r="A17" s="10"/>
      <c r="B17" s="7" t="s">
        <v>17</v>
      </c>
      <c r="C17" s="11">
        <f>SUM(C16)</f>
        <v>46125</v>
      </c>
      <c r="D17" s="11">
        <f t="shared" ref="D17" si="10">D16</f>
        <v>47508.75</v>
      </c>
      <c r="E17" s="11">
        <f t="shared" ref="E17" si="11">E16</f>
        <v>48934.012499999997</v>
      </c>
      <c r="F17" s="11">
        <f t="shared" ref="F17" si="12">F16</f>
        <v>50402.032875000004</v>
      </c>
      <c r="G17" s="11">
        <f t="shared" ref="G17" si="13">G16</f>
        <v>51914.093861250003</v>
      </c>
      <c r="H17" s="11">
        <f t="shared" ref="H17" si="14">H16</f>
        <v>244883.88923625002</v>
      </c>
      <c r="I17" s="12">
        <f t="shared" ref="I17" si="15">I16</f>
        <v>0</v>
      </c>
      <c r="J17" s="11">
        <f>SUM(J16)</f>
        <v>244883.88923625002</v>
      </c>
    </row>
    <row r="18" spans="1:10" x14ac:dyDescent="0.45">
      <c r="A18" s="1" t="s">
        <v>22</v>
      </c>
      <c r="B18" s="1"/>
      <c r="C18" s="5"/>
      <c r="D18" s="5"/>
      <c r="E18" s="5"/>
      <c r="F18" s="5"/>
      <c r="G18" s="5"/>
      <c r="H18" s="5"/>
      <c r="I18" s="14"/>
      <c r="J18" s="14"/>
    </row>
    <row r="19" spans="1:10" ht="28.5" x14ac:dyDescent="0.45">
      <c r="A19" s="7"/>
      <c r="B19" s="13" t="s">
        <v>31</v>
      </c>
      <c r="C19" s="11">
        <f t="shared" ref="C19:G19" si="16">C17+C14+C11+C8</f>
        <v>10429875</v>
      </c>
      <c r="D19" s="11">
        <f t="shared" si="16"/>
        <v>53371121.25</v>
      </c>
      <c r="E19" s="11">
        <f t="shared" si="16"/>
        <v>43069979.887500003</v>
      </c>
      <c r="F19" s="11">
        <f t="shared" si="16"/>
        <v>43073954.284125</v>
      </c>
      <c r="G19" s="11">
        <f t="shared" si="16"/>
        <v>43078047.912648752</v>
      </c>
      <c r="H19" s="11">
        <f>H17+H14+H11+H8</f>
        <v>193022978.33427376</v>
      </c>
      <c r="I19" s="11">
        <f>I17+I14+I11+I8</f>
        <v>0</v>
      </c>
      <c r="J19" s="11">
        <f>J17+J14+J11+J8</f>
        <v>193022978.33427376</v>
      </c>
    </row>
    <row r="21" spans="1:10" x14ac:dyDescent="0.45">
      <c r="H21" s="3"/>
    </row>
    <row r="22" spans="1:10" x14ac:dyDescent="0.45">
      <c r="H22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E1088-14E0-402A-9958-9DD6FF2E1B36}">
  <sheetPr>
    <tabColor theme="9" tint="-0.249977111117893"/>
  </sheetPr>
  <dimension ref="A2:J20"/>
  <sheetViews>
    <sheetView workbookViewId="0">
      <selection activeCell="G22" sqref="G22"/>
    </sheetView>
  </sheetViews>
  <sheetFormatPr defaultRowHeight="14.25" x14ac:dyDescent="0.45"/>
  <cols>
    <col min="1" max="1" width="11.265625" customWidth="1"/>
    <col min="2" max="2" width="24.265625" customWidth="1"/>
    <col min="3" max="7" width="15.265625" bestFit="1" customWidth="1"/>
    <col min="8" max="10" width="16" customWidth="1"/>
  </cols>
  <sheetData>
    <row r="2" spans="1:10" ht="18" x14ac:dyDescent="0.55000000000000004">
      <c r="A2" s="15" t="s">
        <v>34</v>
      </c>
    </row>
    <row r="4" spans="1:10" ht="28.5" x14ac:dyDescent="0.45">
      <c r="A4" s="7" t="s">
        <v>0</v>
      </c>
      <c r="B4" s="8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8" t="s">
        <v>25</v>
      </c>
      <c r="I4" s="8" t="s">
        <v>24</v>
      </c>
      <c r="J4" s="8" t="s">
        <v>23</v>
      </c>
    </row>
    <row r="5" spans="1:10" x14ac:dyDescent="0.45">
      <c r="A5" s="1" t="s">
        <v>7</v>
      </c>
    </row>
    <row r="6" spans="1:10" ht="42.75" x14ac:dyDescent="0.45">
      <c r="B6" s="6" t="s">
        <v>26</v>
      </c>
      <c r="C6" s="2">
        <f>'CPRG COMBINED MEASURES'!C6*0.75</f>
        <v>112500</v>
      </c>
      <c r="D6" s="2">
        <f>C6*1.03</f>
        <v>115875</v>
      </c>
      <c r="E6" s="2">
        <f t="shared" ref="E6:G7" si="0">D6*1.03</f>
        <v>119351.25</v>
      </c>
      <c r="F6" s="2">
        <f t="shared" si="0"/>
        <v>122931.78750000001</v>
      </c>
      <c r="G6" s="2">
        <f t="shared" si="0"/>
        <v>126619.74112500002</v>
      </c>
      <c r="H6" s="3">
        <f>SUM(C6:G6)</f>
        <v>597277.77862500004</v>
      </c>
      <c r="I6" s="2">
        <v>0</v>
      </c>
      <c r="J6" s="2">
        <f>H6+I6</f>
        <v>597277.77862500004</v>
      </c>
    </row>
    <row r="7" spans="1:10" ht="42.75" x14ac:dyDescent="0.45">
      <c r="B7" s="6" t="s">
        <v>27</v>
      </c>
      <c r="C7" s="2">
        <f>'CPRG COMBINED MEASURES'!C7*0.75</f>
        <v>56250</v>
      </c>
      <c r="D7" s="2">
        <f>C7*1.03</f>
        <v>57937.5</v>
      </c>
      <c r="E7" s="2">
        <f t="shared" si="0"/>
        <v>59675.625</v>
      </c>
      <c r="F7" s="2">
        <f t="shared" si="0"/>
        <v>61465.893750000003</v>
      </c>
      <c r="G7" s="2">
        <f t="shared" si="0"/>
        <v>63309.870562500008</v>
      </c>
      <c r="H7" s="3">
        <f>SUM(C7:G7)</f>
        <v>298638.88931250002</v>
      </c>
      <c r="I7" s="2">
        <v>0</v>
      </c>
      <c r="J7" s="2">
        <f>H7+I7</f>
        <v>298638.88931250002</v>
      </c>
    </row>
    <row r="8" spans="1:10" x14ac:dyDescent="0.45">
      <c r="A8" s="10"/>
      <c r="B8" s="7" t="s">
        <v>15</v>
      </c>
      <c r="C8" s="11">
        <f>SUM(C6:C7)</f>
        <v>168750</v>
      </c>
      <c r="D8" s="11">
        <f t="shared" ref="D8:J8" si="1">SUM(D6:D7)</f>
        <v>173812.5</v>
      </c>
      <c r="E8" s="11">
        <f t="shared" si="1"/>
        <v>179026.875</v>
      </c>
      <c r="F8" s="11">
        <f t="shared" si="1"/>
        <v>184397.68125000002</v>
      </c>
      <c r="G8" s="11">
        <f t="shared" si="1"/>
        <v>189929.61168750003</v>
      </c>
      <c r="H8" s="11">
        <f t="shared" si="1"/>
        <v>895916.66793750005</v>
      </c>
      <c r="I8" s="11">
        <f t="shared" si="1"/>
        <v>0</v>
      </c>
      <c r="J8" s="11">
        <f t="shared" si="1"/>
        <v>895916.66793750005</v>
      </c>
    </row>
    <row r="9" spans="1:10" x14ac:dyDescent="0.45">
      <c r="A9" s="1" t="s">
        <v>8</v>
      </c>
    </row>
    <row r="10" spans="1:10" ht="42.75" x14ac:dyDescent="0.45">
      <c r="B10" s="6" t="s">
        <v>13</v>
      </c>
      <c r="C10" s="3">
        <f>C8*0.4</f>
        <v>67500</v>
      </c>
      <c r="D10" s="3">
        <f t="shared" ref="D10:G10" si="2">D8*0.4</f>
        <v>69525</v>
      </c>
      <c r="E10" s="3">
        <f t="shared" si="2"/>
        <v>71610.75</v>
      </c>
      <c r="F10" s="3">
        <f t="shared" si="2"/>
        <v>73759.072500000009</v>
      </c>
      <c r="G10" s="3">
        <f t="shared" si="2"/>
        <v>75971.844675000015</v>
      </c>
      <c r="H10" s="3">
        <f>SUM(C10:G10)</f>
        <v>358366.66717500001</v>
      </c>
      <c r="I10" s="2"/>
      <c r="J10" s="2">
        <f>H10+I10</f>
        <v>358366.66717500001</v>
      </c>
    </row>
    <row r="11" spans="1:10" x14ac:dyDescent="0.45">
      <c r="A11" s="10"/>
      <c r="B11" s="7" t="s">
        <v>16</v>
      </c>
      <c r="C11" s="11">
        <f>SUM(C10)</f>
        <v>67500</v>
      </c>
      <c r="D11" s="11">
        <f t="shared" ref="D11:J11" si="3">SUM(D10)</f>
        <v>69525</v>
      </c>
      <c r="E11" s="11">
        <f t="shared" si="3"/>
        <v>71610.75</v>
      </c>
      <c r="F11" s="11">
        <f t="shared" si="3"/>
        <v>73759.072500000009</v>
      </c>
      <c r="G11" s="11">
        <f t="shared" si="3"/>
        <v>75971.844675000015</v>
      </c>
      <c r="H11" s="11">
        <f t="shared" si="3"/>
        <v>358366.66717500001</v>
      </c>
      <c r="I11" s="11">
        <f t="shared" si="3"/>
        <v>0</v>
      </c>
      <c r="J11" s="11">
        <f t="shared" si="3"/>
        <v>358366.66717500001</v>
      </c>
    </row>
    <row r="12" spans="1:10" x14ac:dyDescent="0.45">
      <c r="A12" s="1" t="s">
        <v>10</v>
      </c>
    </row>
    <row r="13" spans="1:10" ht="28.5" x14ac:dyDescent="0.45">
      <c r="B13" s="6" t="s">
        <v>20</v>
      </c>
      <c r="C13" s="2">
        <f>'CPRG COMBINED MEASURES'!C14</f>
        <v>5550000</v>
      </c>
      <c r="D13" s="2">
        <f>'CPRG COMBINED MEASURES'!D14</f>
        <v>28675000</v>
      </c>
      <c r="E13" s="2">
        <f>'CPRG COMBINED MEASURES'!E14</f>
        <v>23125000</v>
      </c>
      <c r="F13" s="2">
        <f>'CPRG COMBINED MEASURES'!F14</f>
        <v>23125000</v>
      </c>
      <c r="G13" s="2">
        <f>'CPRG COMBINED MEASURES'!G14</f>
        <v>23125000</v>
      </c>
      <c r="H13" s="3">
        <f>SUM(C13:G13)</f>
        <v>103600000</v>
      </c>
      <c r="I13" s="2"/>
      <c r="J13" s="2">
        <f t="shared" ref="J13:J14" si="4">H13+I13</f>
        <v>103600000</v>
      </c>
    </row>
    <row r="14" spans="1:10" ht="42.75" x14ac:dyDescent="0.45">
      <c r="B14" s="6" t="s">
        <v>19</v>
      </c>
      <c r="C14" s="2">
        <f>'CPRG COMBINED MEASURES'!C15</f>
        <v>10027500</v>
      </c>
      <c r="D14" s="2">
        <f>'CPRG COMBINED MEASURES'!D15</f>
        <v>51808750</v>
      </c>
      <c r="E14" s="2">
        <f>'CPRG COMBINED MEASURES'!E15</f>
        <v>41781250</v>
      </c>
      <c r="F14" s="2">
        <f>'CPRG COMBINED MEASURES'!F15</f>
        <v>41781250</v>
      </c>
      <c r="G14" s="2">
        <f>'CPRG COMBINED MEASURES'!G15</f>
        <v>41781250</v>
      </c>
      <c r="H14" s="3">
        <f>SUM(C14:G14)</f>
        <v>187180000</v>
      </c>
      <c r="I14" s="2">
        <v>55000000</v>
      </c>
      <c r="J14" s="2">
        <f t="shared" si="4"/>
        <v>242180000</v>
      </c>
    </row>
    <row r="15" spans="1:10" x14ac:dyDescent="0.45">
      <c r="A15" s="10"/>
      <c r="B15" s="7" t="s">
        <v>21</v>
      </c>
      <c r="C15" s="12">
        <f>SUM(C13:C14)</f>
        <v>15577500</v>
      </c>
      <c r="D15" s="12">
        <f t="shared" ref="D15:J15" si="5">SUM(D13:D14)</f>
        <v>80483750</v>
      </c>
      <c r="E15" s="12">
        <f t="shared" si="5"/>
        <v>64906250</v>
      </c>
      <c r="F15" s="12">
        <f t="shared" si="5"/>
        <v>64906250</v>
      </c>
      <c r="G15" s="12">
        <f t="shared" si="5"/>
        <v>64906250</v>
      </c>
      <c r="H15" s="12">
        <f t="shared" si="5"/>
        <v>290780000</v>
      </c>
      <c r="I15" s="12">
        <f t="shared" si="5"/>
        <v>55000000</v>
      </c>
      <c r="J15" s="12">
        <f t="shared" si="5"/>
        <v>345780000</v>
      </c>
    </row>
    <row r="16" spans="1:10" x14ac:dyDescent="0.45">
      <c r="A16" s="1" t="s">
        <v>9</v>
      </c>
    </row>
    <row r="17" spans="1:10" ht="42.75" x14ac:dyDescent="0.45">
      <c r="B17" s="6" t="s">
        <v>14</v>
      </c>
      <c r="C17" s="3">
        <f>C11+C8*0.42</f>
        <v>138375</v>
      </c>
      <c r="D17" s="3">
        <f>D11+D8*0.42</f>
        <v>142526.25</v>
      </c>
      <c r="E17" s="3">
        <f>E11+E8*0.42</f>
        <v>146802.03749999998</v>
      </c>
      <c r="F17" s="3">
        <f>F11+F8*0.42</f>
        <v>151206.09862500001</v>
      </c>
      <c r="G17" s="3">
        <f>G11+G8*0.42</f>
        <v>155742.28158375004</v>
      </c>
      <c r="H17" s="3">
        <f>SUM(C17:G17)</f>
        <v>734651.66770875</v>
      </c>
      <c r="I17" s="2"/>
      <c r="J17" s="2">
        <f>H17+I17</f>
        <v>734651.66770875</v>
      </c>
    </row>
    <row r="18" spans="1:10" x14ac:dyDescent="0.45">
      <c r="A18" s="10"/>
      <c r="B18" s="7" t="s">
        <v>17</v>
      </c>
      <c r="C18" s="11">
        <f>SUM(C17)</f>
        <v>138375</v>
      </c>
      <c r="D18" s="11">
        <f t="shared" ref="D18:J18" si="6">SUM(D17)</f>
        <v>142526.25</v>
      </c>
      <c r="E18" s="11">
        <f t="shared" si="6"/>
        <v>146802.03749999998</v>
      </c>
      <c r="F18" s="11">
        <f t="shared" si="6"/>
        <v>151206.09862500001</v>
      </c>
      <c r="G18" s="11">
        <f t="shared" si="6"/>
        <v>155742.28158375004</v>
      </c>
      <c r="H18" s="11">
        <f t="shared" si="6"/>
        <v>734651.66770875</v>
      </c>
      <c r="I18" s="11">
        <f t="shared" si="6"/>
        <v>0</v>
      </c>
      <c r="J18" s="11">
        <f t="shared" si="6"/>
        <v>734651.66770875</v>
      </c>
    </row>
    <row r="19" spans="1:10" x14ac:dyDescent="0.45">
      <c r="A19" s="1" t="s">
        <v>22</v>
      </c>
      <c r="B19" s="1"/>
      <c r="C19" s="5"/>
      <c r="D19" s="5"/>
      <c r="E19" s="5"/>
      <c r="F19" s="5"/>
      <c r="G19" s="5"/>
      <c r="H19" s="5"/>
      <c r="I19" s="14"/>
      <c r="J19" s="14"/>
    </row>
    <row r="20" spans="1:10" ht="28.5" x14ac:dyDescent="0.45">
      <c r="A20" s="7"/>
      <c r="B20" s="13" t="s">
        <v>32</v>
      </c>
      <c r="C20" s="11">
        <f>C18+C15+C11+C8</f>
        <v>15952125</v>
      </c>
      <c r="D20" s="11">
        <f t="shared" ref="D20:J20" si="7">D18+D15+D11+D8</f>
        <v>80869613.75</v>
      </c>
      <c r="E20" s="11">
        <f t="shared" si="7"/>
        <v>65303689.662500001</v>
      </c>
      <c r="F20" s="11">
        <f t="shared" si="7"/>
        <v>65315612.852374993</v>
      </c>
      <c r="G20" s="11">
        <f>G18+G15+G11+G8</f>
        <v>65327893.737946242</v>
      </c>
      <c r="H20" s="11">
        <f t="shared" si="7"/>
        <v>292768935.00282127</v>
      </c>
      <c r="I20" s="11">
        <f t="shared" si="7"/>
        <v>55000000</v>
      </c>
      <c r="J20" s="11">
        <f t="shared" si="7"/>
        <v>347768935.00282127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CPRG COMBINED MEASURES</vt:lpstr>
      <vt:lpstr>MEASURE 1.3 BUDGET</vt:lpstr>
      <vt:lpstr>MEASURE 3.1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Skipper</dc:creator>
  <cp:lastModifiedBy>Michael Skipper</cp:lastModifiedBy>
  <dcterms:created xsi:type="dcterms:W3CDTF">2024-03-29T12:05:33Z</dcterms:created>
  <dcterms:modified xsi:type="dcterms:W3CDTF">2024-04-01T17:21:55Z</dcterms:modified>
</cp:coreProperties>
</file>