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0" documentId="13_ncr:1_{0135F48B-7D5F-4268-978C-4833395D43FC}" xr6:coauthVersionLast="47" xr6:coauthVersionMax="47" xr10:uidLastSave="{00000000-0000-0000-0000-000000000000}"/>
  <bookViews>
    <workbookView xWindow="28680" yWindow="-120" windowWidth="29040" windowHeight="15840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27" l="1"/>
  <c r="E43" i="27" s="1"/>
  <c r="E41" i="27"/>
  <c r="J41" i="27" s="1"/>
  <c r="E40" i="27"/>
  <c r="J40" i="27" s="1"/>
  <c r="E39" i="27"/>
  <c r="J39" i="27" s="1"/>
  <c r="J38" i="27"/>
  <c r="E37" i="27"/>
  <c r="J37" i="27" s="1"/>
  <c r="E36" i="27"/>
  <c r="E35" i="27"/>
  <c r="E34" i="27"/>
  <c r="E33" i="27"/>
  <c r="E32" i="27"/>
  <c r="E31" i="27"/>
  <c r="E30" i="27"/>
  <c r="E29" i="27"/>
  <c r="F56" i="27"/>
  <c r="D56" i="27"/>
  <c r="H16" i="30"/>
  <c r="G16" i="30"/>
  <c r="F16" i="30"/>
  <c r="E16" i="30"/>
  <c r="D16" i="30"/>
  <c r="H13" i="30"/>
  <c r="G13" i="30"/>
  <c r="H12" i="30"/>
  <c r="G12" i="30"/>
  <c r="F12" i="30"/>
  <c r="E12" i="30"/>
  <c r="D12" i="30"/>
  <c r="H11" i="30"/>
  <c r="G11" i="30"/>
  <c r="F11" i="30"/>
  <c r="E11" i="30"/>
  <c r="D11" i="30"/>
  <c r="H10" i="30"/>
  <c r="G10" i="30"/>
  <c r="F10" i="30"/>
  <c r="H9" i="30"/>
  <c r="G9" i="30"/>
  <c r="F9" i="30"/>
  <c r="E9" i="30"/>
  <c r="D9" i="30"/>
  <c r="H8" i="30"/>
  <c r="G8" i="30"/>
  <c r="F8" i="30"/>
  <c r="E8" i="30"/>
  <c r="D8" i="30"/>
  <c r="H7" i="30"/>
  <c r="G7" i="30"/>
  <c r="F7" i="30"/>
  <c r="E7" i="30"/>
  <c r="D7" i="30"/>
  <c r="D10" i="30"/>
  <c r="E42" i="16"/>
  <c r="J42" i="16" s="1"/>
  <c r="D42" i="16"/>
  <c r="J29" i="27"/>
  <c r="J31" i="27"/>
  <c r="J32" i="27"/>
  <c r="J33" i="27"/>
  <c r="J34" i="27"/>
  <c r="J35" i="27"/>
  <c r="J36" i="27"/>
  <c r="H43" i="27"/>
  <c r="G43" i="27"/>
  <c r="F43" i="27"/>
  <c r="D43" i="27"/>
  <c r="F51" i="16"/>
  <c r="D28" i="16"/>
  <c r="D30" i="16" s="1"/>
  <c r="J49" i="27"/>
  <c r="J50" i="27"/>
  <c r="J51" i="27"/>
  <c r="J52" i="27"/>
  <c r="J18" i="27"/>
  <c r="J19" i="27"/>
  <c r="J10" i="16"/>
  <c r="J18" i="16"/>
  <c r="J8" i="16"/>
  <c r="J9" i="16"/>
  <c r="E16" i="16"/>
  <c r="F16" i="16"/>
  <c r="I70" i="27"/>
  <c r="H68" i="27"/>
  <c r="G68" i="27"/>
  <c r="F68" i="27"/>
  <c r="E68" i="27"/>
  <c r="D68" i="27"/>
  <c r="J67" i="27"/>
  <c r="J66" i="27"/>
  <c r="H62" i="27"/>
  <c r="G62" i="27"/>
  <c r="F62" i="27"/>
  <c r="F13" i="30" s="1"/>
  <c r="D62" i="27"/>
  <c r="D13" i="30" s="1"/>
  <c r="J61" i="27"/>
  <c r="J60" i="27"/>
  <c r="J59" i="27"/>
  <c r="J58" i="27"/>
  <c r="J57" i="27"/>
  <c r="H54" i="27"/>
  <c r="G54" i="27"/>
  <c r="F54" i="27"/>
  <c r="E54" i="27"/>
  <c r="D54" i="27"/>
  <c r="J53" i="27"/>
  <c r="H47" i="27"/>
  <c r="G47" i="27"/>
  <c r="F47" i="27"/>
  <c r="E47" i="27"/>
  <c r="D47" i="27"/>
  <c r="J46" i="27"/>
  <c r="J45" i="27"/>
  <c r="J42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E51" i="16"/>
  <c r="G51" i="16"/>
  <c r="H51" i="16"/>
  <c r="D51" i="16"/>
  <c r="J50" i="16"/>
  <c r="J49" i="16"/>
  <c r="J51" i="16" s="1"/>
  <c r="F45" i="16"/>
  <c r="G45" i="16"/>
  <c r="H45" i="16"/>
  <c r="E40" i="16"/>
  <c r="F40" i="16"/>
  <c r="G40" i="16"/>
  <c r="H40" i="16"/>
  <c r="D40" i="16"/>
  <c r="D45" i="16" s="1"/>
  <c r="J39" i="16"/>
  <c r="E34" i="16"/>
  <c r="F34" i="16"/>
  <c r="G34" i="16"/>
  <c r="H34" i="16"/>
  <c r="D34" i="16"/>
  <c r="J32" i="16"/>
  <c r="J34" i="16" s="1"/>
  <c r="J33" i="16"/>
  <c r="J36" i="16"/>
  <c r="J37" i="16"/>
  <c r="J38" i="16"/>
  <c r="J43" i="16"/>
  <c r="J44" i="16"/>
  <c r="E30" i="16"/>
  <c r="F30" i="16"/>
  <c r="G30" i="16"/>
  <c r="H30" i="16"/>
  <c r="J29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J26" i="16" s="1"/>
  <c r="E11" i="16"/>
  <c r="F11" i="16"/>
  <c r="G11" i="16"/>
  <c r="H11" i="16"/>
  <c r="D11" i="16"/>
  <c r="G16" i="16"/>
  <c r="H16" i="16"/>
  <c r="D16" i="16"/>
  <c r="J14" i="16"/>
  <c r="J15" i="16"/>
  <c r="E10" i="30" l="1"/>
  <c r="J10" i="30" s="1"/>
  <c r="J30" i="27"/>
  <c r="J43" i="27" s="1"/>
  <c r="E56" i="27"/>
  <c r="E45" i="16"/>
  <c r="J47" i="27"/>
  <c r="J27" i="27"/>
  <c r="J54" i="27"/>
  <c r="J11" i="27"/>
  <c r="J40" i="16"/>
  <c r="J45" i="16"/>
  <c r="D46" i="16"/>
  <c r="D53" i="16" s="1"/>
  <c r="J16" i="30"/>
  <c r="J28" i="16"/>
  <c r="J30" i="16" s="1"/>
  <c r="H63" i="27"/>
  <c r="H70" i="27" s="1"/>
  <c r="J13" i="27"/>
  <c r="J16" i="27" s="1"/>
  <c r="G63" i="27"/>
  <c r="G70" i="27" s="1"/>
  <c r="D63" i="27"/>
  <c r="D70" i="27" s="1"/>
  <c r="F63" i="27"/>
  <c r="F70" i="27" s="1"/>
  <c r="H46" i="16"/>
  <c r="H53" i="16" s="1"/>
  <c r="J11" i="16"/>
  <c r="J13" i="16"/>
  <c r="J16" i="16" s="1"/>
  <c r="J68" i="27"/>
  <c r="E46" i="16"/>
  <c r="E53" i="16" s="1"/>
  <c r="G46" i="16"/>
  <c r="G53" i="16" s="1"/>
  <c r="F46" i="16"/>
  <c r="E62" i="27" l="1"/>
  <c r="J56" i="27"/>
  <c r="J62" i="27" s="1"/>
  <c r="J11" i="30"/>
  <c r="J12" i="30"/>
  <c r="F14" i="30"/>
  <c r="J9" i="30"/>
  <c r="J8" i="30"/>
  <c r="G14" i="30"/>
  <c r="G18" i="30" s="1"/>
  <c r="J7" i="30"/>
  <c r="H14" i="30"/>
  <c r="H18" i="30" s="1"/>
  <c r="D14" i="30"/>
  <c r="J46" i="16"/>
  <c r="J53" i="16" s="1"/>
  <c r="D23" i="30" s="1"/>
  <c r="E13" i="30" l="1"/>
  <c r="E63" i="27"/>
  <c r="F18" i="30"/>
  <c r="F53" i="16"/>
  <c r="D18" i="30"/>
  <c r="E70" i="27" l="1"/>
  <c r="J63" i="27"/>
  <c r="J70" i="27" s="1"/>
  <c r="D24" i="30" s="1"/>
  <c r="D26" i="30" s="1"/>
  <c r="E24" i="30" s="1"/>
  <c r="J13" i="30"/>
  <c r="E14" i="30"/>
  <c r="E23" i="30" l="1"/>
  <c r="E26" i="30" s="1"/>
  <c r="E18" i="30"/>
  <c r="J14" i="30"/>
  <c r="J18" i="30" s="1"/>
</calcChain>
</file>

<file path=xl/sharedStrings.xml><?xml version="1.0" encoding="utf-8"?>
<sst xmlns="http://schemas.openxmlformats.org/spreadsheetml/2006/main" count="151" uniqueCount="61">
  <si>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</si>
  <si>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</si>
  <si>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</si>
  <si>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</si>
  <si>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</si>
  <si>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</si>
  <si>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</si>
  <si>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</si>
  <si>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</si>
  <si>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</si>
  <si>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</si>
  <si>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</si>
  <si>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</si>
  <si>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</si>
  <si>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</si>
  <si>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</si>
  <si>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</si>
  <si>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</si>
  <si>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</si>
  <si>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</si>
  <si>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</si>
  <si>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</si>
  <si>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</si>
  <si>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</si>
  <si>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</si>
  <si>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</si>
  <si>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</si>
  <si>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</si>
  <si>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</si>
  <si>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</si>
  <si>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</si>
  <si>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</si>
  <si>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</si>
  <si>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</si>
  <si>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</si>
  <si>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</si>
  <si>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</si>
  <si>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</si>
  <si>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</si>
  <si>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</si>
  <si>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 xml:space="preserve">This Excel Workbook is provided to aid applicants in developing the required budget table(s) within the budget narrative.  </t>
  </si>
  <si>
    <t>5 Hydrogen Buses @ $1,442,000 each</t>
  </si>
  <si>
    <t>1 Hydrogen Fuel Skid @ $4,750,000 each</t>
  </si>
  <si>
    <t>Hydrogen Fuel Skid Construction</t>
  </si>
  <si>
    <t>Hydrogen Buses and Fuel Skid</t>
  </si>
  <si>
    <t>Cost Escalation (5%)</t>
  </si>
  <si>
    <t>Bike Share</t>
  </si>
  <si>
    <t>330 Bike share docks @ $1,885 each</t>
  </si>
  <si>
    <t>275 E-Bike (3-speed) including shroud @ $2,715 each</t>
  </si>
  <si>
    <t>20 Bike share station battery chargers @ $30 each</t>
  </si>
  <si>
    <t>20 Bike share station spare batteries @ $222 each</t>
  </si>
  <si>
    <t>275 E-Bike battery locks @ $75 each</t>
  </si>
  <si>
    <t>83 E-Bike spare batteries @ $455 each</t>
  </si>
  <si>
    <t>55 Station wayfinding panels @ $1,325 each</t>
  </si>
  <si>
    <t>55 Station wayfinding panel shipping cost @ $350 each</t>
  </si>
  <si>
    <t>83 E-Bike battery chargers @ $88 each</t>
  </si>
  <si>
    <t>275 E-Bike GPS units @ $90 each</t>
  </si>
  <si>
    <t>330 Bike share dock shipping costs @ 100 each</t>
  </si>
  <si>
    <t>275 E-Bike GPS unit shipping costs @ $25 each</t>
  </si>
  <si>
    <t>275 E-Bike shipping Costs @ $90 each</t>
  </si>
  <si>
    <t>Community outreach contractor to assist with an education and outreach program for bike share @ $380,952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</si>
</sst>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164" fontId="9" fillId="0" borderId="1" xfId="1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6" fontId="9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164" fontId="9" fillId="0" borderId="1" xfId="1" applyNumberFormat="1" applyFont="1" applyFill="1" applyBorder="1" applyAlignment="1">
      <alignment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2"/>
      <c r="R28" s="6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D27" sqref="D27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1" t="s">
        <v>1</v>
      </c>
      <c r="C3" s="71"/>
      <c r="D3" s="71"/>
      <c r="E3" s="71"/>
      <c r="F3" s="71"/>
      <c r="G3" s="71"/>
      <c r="H3" s="71"/>
      <c r="I3" s="71"/>
      <c r="J3" s="71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6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7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</f>
        <v>0</v>
      </c>
      <c r="E7" s="52">
        <f>'Measure 1 Budget'!E11+'Measure 2 Budget'!E11</f>
        <v>0</v>
      </c>
      <c r="F7" s="52">
        <f>'Measure 1 Budget'!F11+'Measure 2 Budget'!F11</f>
        <v>0</v>
      </c>
      <c r="G7" s="52">
        <f>'Measure 1 Budget'!G11+'Measure 2 Budget'!G11</f>
        <v>0</v>
      </c>
      <c r="H7" s="52">
        <f>'Measure 1 Budget'!H11+'Measure 2 Budget'!H11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</f>
        <v>0</v>
      </c>
      <c r="E8" s="52">
        <f>'Measure 1 Budget'!E16+'Measure 2 Budget'!E16</f>
        <v>0</v>
      </c>
      <c r="F8" s="52">
        <f>'Measure 1 Budget'!F16+'Measure 2 Budget'!F16</f>
        <v>0</v>
      </c>
      <c r="G8" s="52">
        <f>'Measure 1 Budget'!G16+'Measure 2 Budget'!G16</f>
        <v>0</v>
      </c>
      <c r="H8" s="52">
        <f>'Measure 1 Budget'!H16+'Measure 2 Budget'!H16</f>
        <v>0</v>
      </c>
      <c r="I8" s="53"/>
      <c r="J8" s="52">
        <f t="shared" ref="J8:J14" si="0">SUM(D8:I8)</f>
        <v>0</v>
      </c>
    </row>
    <row r="9" spans="2:39" x14ac:dyDescent="0.25">
      <c r="B9" s="23"/>
      <c r="C9" s="51" t="s">
        <v>14</v>
      </c>
      <c r="D9" s="52">
        <f>'Measure 1 Budget'!D26+'Measure 2 Budget'!D27</f>
        <v>0</v>
      </c>
      <c r="E9" s="52">
        <f>'Measure 1 Budget'!E26+'Measure 2 Budget'!E27</f>
        <v>0</v>
      </c>
      <c r="F9" s="52">
        <f>'Measure 1 Budget'!F26+'Measure 2 Budget'!F27</f>
        <v>0</v>
      </c>
      <c r="G9" s="52">
        <f>'Measure 1 Budget'!G26+'Measure 2 Budget'!G27</f>
        <v>0</v>
      </c>
      <c r="H9" s="52">
        <f>'Measure 1 Budget'!H26+'Measure 2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Budget'!D30+'Measure 2 Budget'!D43</f>
        <v>11960000</v>
      </c>
      <c r="E10" s="52">
        <f>'Measure 1 Budget'!E30+'Measure 2 Budget'!E43</f>
        <v>1620909</v>
      </c>
      <c r="F10" s="52">
        <f>'Measure 1 Budget'!F30+'Measure 2 Budget'!F43</f>
        <v>0</v>
      </c>
      <c r="G10" s="52">
        <f>'Measure 1 Budget'!G30+'Measure 2 Budget'!G43</f>
        <v>0</v>
      </c>
      <c r="H10" s="52">
        <f>'Measure 1 Budget'!H30+'Measure 2 Budget'!H43</f>
        <v>0</v>
      </c>
      <c r="I10" s="53"/>
      <c r="J10" s="52">
        <f t="shared" si="0"/>
        <v>13580909</v>
      </c>
    </row>
    <row r="11" spans="2:39" x14ac:dyDescent="0.25">
      <c r="B11" s="23"/>
      <c r="C11" s="51" t="s">
        <v>16</v>
      </c>
      <c r="D11" s="52">
        <f>'Measure 1 Budget'!D34+'Measure 2 Budget'!D47</f>
        <v>0</v>
      </c>
      <c r="E11" s="52">
        <f>'Measure 1 Budget'!E34+'Measure 2 Budget'!E47</f>
        <v>0</v>
      </c>
      <c r="F11" s="52">
        <f>'Measure 1 Budget'!F34+'Measure 2 Budget'!F47</f>
        <v>0</v>
      </c>
      <c r="G11" s="52">
        <f>'Measure 1 Budget'!G34+'Measure 2 Budget'!G47</f>
        <v>0</v>
      </c>
      <c r="H11" s="52">
        <f>'Measure 1 Budget'!H34+'Measure 2 Budget'!H47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1 Budget'!D40+'Measure 2 Budget'!D54</f>
        <v>751984</v>
      </c>
      <c r="E12" s="52">
        <f>'Measure 1 Budget'!E40+'Measure 2 Budget'!E54</f>
        <v>751984</v>
      </c>
      <c r="F12" s="52">
        <f>'Measure 1 Budget'!F40+'Measure 2 Budget'!F54</f>
        <v>126984</v>
      </c>
      <c r="G12" s="52">
        <f>'Measure 1 Budget'!G40+'Measure 2 Budget'!G54</f>
        <v>0</v>
      </c>
      <c r="H12" s="52">
        <f>'Measure 1 Budget'!H40+'Measure 2 Budget'!H54</f>
        <v>0</v>
      </c>
      <c r="I12" s="53"/>
      <c r="J12" s="52">
        <f t="shared" si="0"/>
        <v>1630952</v>
      </c>
    </row>
    <row r="13" spans="2:39" x14ac:dyDescent="0.25">
      <c r="B13" s="23"/>
      <c r="C13" s="51" t="s">
        <v>18</v>
      </c>
      <c r="D13" s="52">
        <f>'Measure 1 Budget'!D45+'Measure 2 Budget'!D62</f>
        <v>635599.19999999995</v>
      </c>
      <c r="E13" s="52">
        <f>'Measure 1 Budget'!E45+'Measure 2 Budget'!E62</f>
        <v>118644.65000000001</v>
      </c>
      <c r="F13" s="52">
        <f>'Measure 1 Budget'!F45+'Measure 2 Budget'!F62</f>
        <v>6349.2000000000007</v>
      </c>
      <c r="G13" s="52">
        <f>'Measure 1 Budget'!G45+'Measure 2 Budget'!G62</f>
        <v>0</v>
      </c>
      <c r="H13" s="52">
        <f>'Measure 1 Budget'!H45+'Measure 2 Budget'!H62</f>
        <v>0</v>
      </c>
      <c r="I13" s="53"/>
      <c r="J13" s="52">
        <f t="shared" si="0"/>
        <v>760593.04999999993</v>
      </c>
    </row>
    <row r="14" spans="2:39" x14ac:dyDescent="0.25">
      <c r="B14" s="24"/>
      <c r="C14" s="9" t="s">
        <v>19</v>
      </c>
      <c r="D14" s="16">
        <f>D13+D12+D11+D10+D9+D8+D7</f>
        <v>13347583.199999999</v>
      </c>
      <c r="E14" s="16">
        <f>E13+E12+E11+E10+E9+E8+E7</f>
        <v>2491537.65</v>
      </c>
      <c r="F14" s="16">
        <f>F13+F12+F11+F10+F9+F8+F7</f>
        <v>133333.20000000001</v>
      </c>
      <c r="G14" s="16">
        <f>G13+G12+G11+G10+G9+G8+G7</f>
        <v>0</v>
      </c>
      <c r="H14" s="16">
        <f>H13+H12+H11+H10+H9+H8+H7</f>
        <v>0</v>
      </c>
      <c r="J14" s="16">
        <f t="shared" si="0"/>
        <v>15972454.049999999</v>
      </c>
    </row>
    <row r="15" spans="2:39" x14ac:dyDescent="0.25">
      <c r="B15" s="65"/>
      <c r="D15"/>
      <c r="E15"/>
      <c r="H15"/>
      <c r="I15"/>
      <c r="J15" s="18" t="s">
        <v>20</v>
      </c>
    </row>
    <row r="16" spans="2:39" ht="20.100000000000001" customHeight="1" x14ac:dyDescent="0.25">
      <c r="B16" s="65"/>
      <c r="C16" s="9" t="s">
        <v>21</v>
      </c>
      <c r="D16" s="59">
        <f>'Measure 1 Budget'!D51+'Measure 2 Budget'!D68</f>
        <v>0</v>
      </c>
      <c r="E16" s="59">
        <f>'Measure 1 Budget'!E51+'Measure 2 Budget'!E68</f>
        <v>0</v>
      </c>
      <c r="F16" s="59">
        <f>'Measure 1 Budget'!F51+'Measure 2 Budget'!F68</f>
        <v>0</v>
      </c>
      <c r="G16" s="59">
        <f>'Measure 1 Budget'!G51+'Measure 2 Budget'!G68</f>
        <v>0</v>
      </c>
      <c r="H16" s="59">
        <f>'Measure 1 Budget'!H51+'Measure 2 Budget'!H68</f>
        <v>0</v>
      </c>
      <c r="J16" s="9">
        <f>SUM(D16:H16)</f>
        <v>0</v>
      </c>
    </row>
    <row r="17" spans="2:10" ht="15.75" thickBot="1" x14ac:dyDescent="0.3">
      <c r="B17" s="65"/>
      <c r="D17"/>
      <c r="E17"/>
      <c r="H17"/>
      <c r="I17"/>
      <c r="J17" s="18" t="s">
        <v>20</v>
      </c>
    </row>
    <row r="18" spans="2:10" ht="30.95" customHeight="1" thickBot="1" x14ac:dyDescent="0.3">
      <c r="B18" s="64" t="s">
        <v>22</v>
      </c>
      <c r="C18" s="19"/>
      <c r="D18" s="54">
        <f>D14+D16</f>
        <v>13347583.199999999</v>
      </c>
      <c r="E18" s="54">
        <f>E14+E16</f>
        <v>2491537.65</v>
      </c>
      <c r="F18" s="54">
        <f>F14+F16</f>
        <v>133333.20000000001</v>
      </c>
      <c r="G18" s="54">
        <f>G14+G16</f>
        <v>0</v>
      </c>
      <c r="H18" s="54">
        <f>H14+H16</f>
        <v>0</v>
      </c>
      <c r="I18" s="55"/>
      <c r="J18" s="68">
        <f>J14+J16</f>
        <v>15972454.049999999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3"/>
      <c r="F21" s="73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74" t="s">
        <v>27</v>
      </c>
      <c r="F22" s="74"/>
      <c r="H22"/>
      <c r="I22"/>
    </row>
    <row r="23" spans="2:10" ht="15" customHeight="1" x14ac:dyDescent="0.25">
      <c r="B23" s="51">
        <v>1</v>
      </c>
      <c r="C23" s="57" t="s">
        <v>44</v>
      </c>
      <c r="D23" s="58">
        <f>'Measure 1 Budget'!J53</f>
        <v>13870500</v>
      </c>
      <c r="E23" s="72">
        <f>D23/D$26</f>
        <v>0.86840130868931809</v>
      </c>
      <c r="F23" s="72"/>
      <c r="H23"/>
      <c r="I23"/>
    </row>
    <row r="24" spans="2:10" ht="15" customHeight="1" x14ac:dyDescent="0.25">
      <c r="B24" s="51">
        <v>2</v>
      </c>
      <c r="C24" s="52" t="s">
        <v>46</v>
      </c>
      <c r="D24" s="58">
        <f>'Measure 2 Budget'!J70</f>
        <v>2101954.0499999998</v>
      </c>
      <c r="E24" s="72">
        <f>D24/D$26</f>
        <v>0.13159869131068183</v>
      </c>
      <c r="F24" s="72"/>
      <c r="H24"/>
      <c r="I24"/>
    </row>
    <row r="25" spans="2:10" ht="15" customHeight="1" x14ac:dyDescent="0.25">
      <c r="B25" s="51"/>
      <c r="C25" s="52"/>
      <c r="D25" s="58"/>
      <c r="E25" s="72"/>
      <c r="F25" s="72"/>
      <c r="H25"/>
      <c r="I25"/>
    </row>
    <row r="26" spans="2:10" ht="15" customHeight="1" x14ac:dyDescent="0.25">
      <c r="B26" s="51" t="s">
        <v>28</v>
      </c>
      <c r="C26" s="52"/>
      <c r="D26" s="58">
        <f>SUM(D23:D25)</f>
        <v>15972454.050000001</v>
      </c>
      <c r="E26" s="72">
        <f>SUM(E23:E25)</f>
        <v>0.99999999999999989</v>
      </c>
      <c r="F26" s="72"/>
      <c r="H26"/>
      <c r="I26"/>
    </row>
    <row r="27" spans="2:10" ht="15" customHeight="1" x14ac:dyDescent="0.25">
      <c r="H27"/>
      <c r="I27"/>
    </row>
    <row r="28" spans="2:10" ht="15" customHeight="1" x14ac:dyDescent="0.25">
      <c r="H28"/>
      <c r="I28"/>
    </row>
    <row r="29" spans="2:10" ht="15" customHeight="1" x14ac:dyDescent="0.25">
      <c r="H29"/>
      <c r="I29"/>
    </row>
    <row r="30" spans="2:10" ht="15" customHeight="1" x14ac:dyDescent="0.25">
      <c r="H30"/>
      <c r="I30"/>
    </row>
  </sheetData>
  <mergeCells count="7">
    <mergeCell ref="B3:J3"/>
    <mergeCell ref="E25:F25"/>
    <mergeCell ref="E26:F26"/>
    <mergeCell ref="E21:F21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topLeftCell="A44" zoomScale="85" zoomScaleNormal="85" workbookViewId="0">
      <selection activeCell="F42" sqref="F42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" t="s">
        <v>40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69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2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2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25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34</v>
      </c>
      <c r="D27" s="15"/>
      <c r="E27" s="10"/>
      <c r="F27" s="10"/>
      <c r="G27" s="10"/>
      <c r="H27" s="10"/>
      <c r="J27" s="15" t="s">
        <v>20</v>
      </c>
    </row>
    <row r="28" spans="2:10" ht="30" x14ac:dyDescent="0.25">
      <c r="B28" s="23"/>
      <c r="C28" s="25" t="s">
        <v>41</v>
      </c>
      <c r="D28" s="15">
        <f>1442000*5</f>
        <v>7210000</v>
      </c>
      <c r="E28" s="10"/>
      <c r="F28" s="10"/>
      <c r="G28" s="10"/>
      <c r="H28" s="10"/>
      <c r="J28" s="15">
        <f>SUM(D28:H28)</f>
        <v>7210000</v>
      </c>
    </row>
    <row r="29" spans="2:10" ht="30" x14ac:dyDescent="0.25">
      <c r="B29" s="23" t="s">
        <v>35</v>
      </c>
      <c r="C29" s="25" t="s">
        <v>42</v>
      </c>
      <c r="D29" s="70">
        <v>4750000</v>
      </c>
      <c r="E29" s="10"/>
      <c r="F29" s="10"/>
      <c r="G29" s="10"/>
      <c r="H29" s="10"/>
      <c r="J29" s="15">
        <f t="shared" ref="J29:J46" si="5">SUM(D29:H29)</f>
        <v>4750000</v>
      </c>
    </row>
    <row r="30" spans="2:10" x14ac:dyDescent="0.25">
      <c r="B30" s="23"/>
      <c r="C30" s="9" t="s">
        <v>15</v>
      </c>
      <c r="D30" s="12">
        <f>SUM(D28:D29)</f>
        <v>11960000</v>
      </c>
      <c r="E30" s="12">
        <f t="shared" ref="E30:H30" si="6">SUM(E28:E29)</f>
        <v>0</v>
      </c>
      <c r="F30" s="12">
        <f t="shared" si="6"/>
        <v>0</v>
      </c>
      <c r="G30" s="12">
        <f t="shared" si="6"/>
        <v>0</v>
      </c>
      <c r="H30" s="12">
        <f t="shared" si="6"/>
        <v>0</v>
      </c>
      <c r="J30" s="16">
        <f>SUM(J28:J29)</f>
        <v>11960000</v>
      </c>
    </row>
    <row r="31" spans="2:10" x14ac:dyDescent="0.25">
      <c r="B31" s="23"/>
      <c r="C31" s="14" t="s">
        <v>36</v>
      </c>
      <c r="D31" s="13" t="s">
        <v>31</v>
      </c>
      <c r="E31" s="10"/>
      <c r="F31" s="10"/>
      <c r="G31" s="10"/>
      <c r="H31" s="10"/>
      <c r="J31" s="15"/>
    </row>
    <row r="32" spans="2:10" x14ac:dyDescent="0.25">
      <c r="B32" s="23"/>
      <c r="C32" s="25"/>
      <c r="D32" s="15"/>
      <c r="E32" s="15"/>
      <c r="F32" s="15"/>
      <c r="G32" s="15"/>
      <c r="H32" s="15"/>
      <c r="I32" s="35"/>
      <c r="J32" s="15">
        <f t="shared" si="5"/>
        <v>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0" x14ac:dyDescent="0.25">
      <c r="B34" s="23"/>
      <c r="C34" s="9" t="s">
        <v>16</v>
      </c>
      <c r="D34" s="16">
        <f>SUM(D32:D33)</f>
        <v>0</v>
      </c>
      <c r="E34" s="16">
        <f t="shared" ref="E34:H34" si="7">SUM(E32:E33)</f>
        <v>0</v>
      </c>
      <c r="F34" s="16">
        <f t="shared" si="7"/>
        <v>0</v>
      </c>
      <c r="G34" s="16">
        <f t="shared" si="7"/>
        <v>0</v>
      </c>
      <c r="H34" s="16">
        <f t="shared" si="7"/>
        <v>0</v>
      </c>
      <c r="J34" s="16">
        <f>SUM(J32:J33)</f>
        <v>0</v>
      </c>
    </row>
    <row r="35" spans="2:10" x14ac:dyDescent="0.25">
      <c r="B35" s="23"/>
      <c r="C35" s="14" t="s">
        <v>37</v>
      </c>
      <c r="D35" s="13" t="s">
        <v>31</v>
      </c>
      <c r="E35" s="10"/>
      <c r="F35" s="10"/>
      <c r="G35" s="10"/>
      <c r="H35" s="10"/>
      <c r="J35" s="15"/>
    </row>
    <row r="36" spans="2:10" x14ac:dyDescent="0.25">
      <c r="B36" s="23"/>
      <c r="C36" s="25" t="s">
        <v>43</v>
      </c>
      <c r="D36" s="75">
        <v>625000</v>
      </c>
      <c r="E36" s="75">
        <v>625000</v>
      </c>
      <c r="F36" s="15"/>
      <c r="G36" s="15"/>
      <c r="H36" s="15"/>
      <c r="I36" s="35"/>
      <c r="J36" s="15">
        <f>SUM(D36:H36)</f>
        <v>1250000</v>
      </c>
    </row>
    <row r="37" spans="2:10" x14ac:dyDescent="0.25">
      <c r="B37" s="23"/>
      <c r="C37" s="25"/>
      <c r="D37" s="75"/>
      <c r="E37" s="7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5"/>
        <v>0</v>
      </c>
    </row>
    <row r="40" spans="2:10" x14ac:dyDescent="0.25">
      <c r="B40" s="23"/>
      <c r="C40" s="9" t="s">
        <v>17</v>
      </c>
      <c r="D40" s="16">
        <f>SUM(D36:D39)</f>
        <v>625000</v>
      </c>
      <c r="E40" s="16">
        <f>SUM(E36:E39)</f>
        <v>625000</v>
      </c>
      <c r="F40" s="16">
        <f t="shared" ref="F40:H40" si="8">SUM(F36:F39)</f>
        <v>0</v>
      </c>
      <c r="G40" s="16">
        <f t="shared" si="8"/>
        <v>0</v>
      </c>
      <c r="H40" s="16">
        <f t="shared" si="8"/>
        <v>0</v>
      </c>
      <c r="J40" s="16">
        <f>SUM(J36:J39)</f>
        <v>1250000</v>
      </c>
    </row>
    <row r="41" spans="2:10" x14ac:dyDescent="0.25">
      <c r="B41" s="23"/>
      <c r="C41" s="14" t="s">
        <v>38</v>
      </c>
      <c r="D41" s="13" t="s">
        <v>31</v>
      </c>
      <c r="E41" s="10"/>
      <c r="F41" s="10"/>
      <c r="G41" s="10"/>
      <c r="H41" s="10"/>
      <c r="J41" s="15"/>
    </row>
    <row r="42" spans="2:10" x14ac:dyDescent="0.25">
      <c r="B42" s="23"/>
      <c r="C42" s="25" t="s">
        <v>45</v>
      </c>
      <c r="D42" s="15">
        <f>(D11+D16+D26+D30+D34+D40)*0.05</f>
        <v>629250</v>
      </c>
      <c r="E42" s="15">
        <f>(E11+E16+E26+E30+E34+E40)*0.05</f>
        <v>31250</v>
      </c>
      <c r="F42" s="78"/>
      <c r="G42" s="44"/>
      <c r="H42" s="44"/>
      <c r="J42" s="15">
        <f t="shared" si="5"/>
        <v>660500</v>
      </c>
    </row>
    <row r="43" spans="2:10" x14ac:dyDescent="0.25">
      <c r="B43" s="23"/>
      <c r="C43" s="25"/>
      <c r="D43" s="15"/>
      <c r="E43" s="60"/>
      <c r="F43" s="60"/>
      <c r="G43" s="60"/>
      <c r="H43" s="60"/>
      <c r="J43" s="15">
        <f t="shared" si="5"/>
        <v>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5"/>
        <v>0</v>
      </c>
    </row>
    <row r="45" spans="2:10" x14ac:dyDescent="0.25">
      <c r="B45" s="24"/>
      <c r="C45" s="9" t="s">
        <v>18</v>
      </c>
      <c r="D45" s="16">
        <f>SUM(D42:D44)</f>
        <v>629250</v>
      </c>
      <c r="E45" s="16">
        <f>SUM(E42:E44)</f>
        <v>31250</v>
      </c>
      <c r="F45" s="16">
        <f>SUM(F42:F44)</f>
        <v>0</v>
      </c>
      <c r="G45" s="16">
        <f>SUM(G42:G44)</f>
        <v>0</v>
      </c>
      <c r="H45" s="16">
        <f>SUM(H42:H44)</f>
        <v>0</v>
      </c>
      <c r="J45" s="16">
        <f>SUM(J42:J44)</f>
        <v>660500</v>
      </c>
    </row>
    <row r="46" spans="2:10" x14ac:dyDescent="0.25">
      <c r="B46" s="24"/>
      <c r="C46" s="9" t="s">
        <v>19</v>
      </c>
      <c r="D46" s="16">
        <f>SUM(D45,D40,D34,D30,D26,D16,D11)</f>
        <v>13214250</v>
      </c>
      <c r="E46" s="16">
        <f>SUM(E45,E40,E34,E30,E26,E16,E11)</f>
        <v>656250</v>
      </c>
      <c r="F46" s="16">
        <f>SUM(F45,F40,F34,F30,F26,F16,F11)</f>
        <v>0</v>
      </c>
      <c r="G46" s="16">
        <f>SUM(G45,G40,G34,G30,G26,G16,G11)</f>
        <v>0</v>
      </c>
      <c r="H46" s="16">
        <f>SUM(H45,H40,H34,H30,H26,H16,H11)</f>
        <v>0</v>
      </c>
      <c r="J46" s="16">
        <f t="shared" si="5"/>
        <v>13870500</v>
      </c>
    </row>
    <row r="47" spans="2:10" x14ac:dyDescent="0.25">
      <c r="B47" s="6"/>
      <c r="D47"/>
      <c r="E47"/>
      <c r="H47"/>
      <c r="I47"/>
      <c r="J47" t="s">
        <v>20</v>
      </c>
    </row>
    <row r="48" spans="2:10" ht="30" x14ac:dyDescent="0.25">
      <c r="B48" s="69" t="s">
        <v>39</v>
      </c>
      <c r="C48" s="17" t="s">
        <v>39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E49" s="10"/>
      <c r="G49" s="10"/>
      <c r="J49" s="15">
        <f>SUM(E49:G49)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" si="9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G51" si="10">SUM(E49:E50)</f>
        <v>0</v>
      </c>
      <c r="F51" s="16">
        <f>SUM(F49:F50)</f>
        <v>0</v>
      </c>
      <c r="G51" s="16">
        <f t="shared" si="10"/>
        <v>0</v>
      </c>
      <c r="H51" s="16">
        <f>SUM(H49:H50)</f>
        <v>0</v>
      </c>
      <c r="J51" s="16">
        <f>SUM(J49:J50)</f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 t="s">
        <v>44</v>
      </c>
      <c r="D53" s="20">
        <f>SUM(D51,D46)</f>
        <v>13214250</v>
      </c>
      <c r="E53" s="20">
        <f t="shared" ref="E53:J53" si="11">SUM(E51,E46)</f>
        <v>656250</v>
      </c>
      <c r="F53" s="20">
        <f t="shared" si="11"/>
        <v>0</v>
      </c>
      <c r="G53" s="20">
        <f t="shared" si="11"/>
        <v>0</v>
      </c>
      <c r="H53" s="20">
        <f t="shared" si="11"/>
        <v>0</v>
      </c>
      <c r="I53" s="7"/>
      <c r="J53" s="20">
        <f t="shared" si="11"/>
        <v>13870500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85"/>
  <sheetViews>
    <sheetView showGridLines="0" zoomScale="85" zoomScaleNormal="85" workbookViewId="0">
      <pane xSplit="3" ySplit="6" topLeftCell="D42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36" sqref="P36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" t="s">
        <v>40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34</v>
      </c>
      <c r="D28" s="75"/>
      <c r="E28" s="76"/>
      <c r="F28" s="76"/>
      <c r="G28" s="10"/>
      <c r="H28" s="10"/>
      <c r="J28" s="15" t="s">
        <v>20</v>
      </c>
    </row>
    <row r="29" spans="2:10" x14ac:dyDescent="0.25">
      <c r="B29" s="23"/>
      <c r="C29" s="25" t="s">
        <v>47</v>
      </c>
      <c r="D29" s="75"/>
      <c r="E29" s="75">
        <f>1885*330</f>
        <v>622050</v>
      </c>
      <c r="F29" s="76"/>
      <c r="G29" s="10"/>
      <c r="H29" s="10"/>
      <c r="J29" s="15">
        <f t="shared" ref="J29:J40" si="5">SUM(D29:H29)</f>
        <v>622050</v>
      </c>
    </row>
    <row r="30" spans="2:10" ht="30" x14ac:dyDescent="0.25">
      <c r="B30" s="23"/>
      <c r="C30" s="25" t="s">
        <v>48</v>
      </c>
      <c r="D30" s="75"/>
      <c r="E30" s="75">
        <f>2715*275</f>
        <v>746625</v>
      </c>
      <c r="F30" s="76"/>
      <c r="G30" s="10"/>
      <c r="H30" s="10"/>
      <c r="J30" s="15">
        <f t="shared" si="5"/>
        <v>746625</v>
      </c>
    </row>
    <row r="31" spans="2:10" ht="30" x14ac:dyDescent="0.25">
      <c r="B31" s="23"/>
      <c r="C31" s="25" t="s">
        <v>50</v>
      </c>
      <c r="D31" s="75"/>
      <c r="E31" s="75">
        <f>222*20</f>
        <v>4440</v>
      </c>
      <c r="F31" s="76"/>
      <c r="G31" s="10"/>
      <c r="H31" s="10"/>
      <c r="J31" s="15">
        <f t="shared" si="5"/>
        <v>4440</v>
      </c>
    </row>
    <row r="32" spans="2:10" ht="30" x14ac:dyDescent="0.25">
      <c r="B32" s="23"/>
      <c r="C32" s="25" t="s">
        <v>49</v>
      </c>
      <c r="D32" s="75"/>
      <c r="E32" s="75">
        <f>30*20</f>
        <v>600</v>
      </c>
      <c r="F32" s="76"/>
      <c r="G32" s="10"/>
      <c r="H32" s="10"/>
      <c r="J32" s="15">
        <f t="shared" si="5"/>
        <v>600</v>
      </c>
    </row>
    <row r="33" spans="2:10" x14ac:dyDescent="0.25">
      <c r="B33" s="23"/>
      <c r="C33" s="25" t="s">
        <v>51</v>
      </c>
      <c r="D33" s="75"/>
      <c r="E33" s="75">
        <f>75*275</f>
        <v>20625</v>
      </c>
      <c r="F33" s="76"/>
      <c r="G33" s="10"/>
      <c r="H33" s="10"/>
      <c r="J33" s="15">
        <f t="shared" si="5"/>
        <v>20625</v>
      </c>
    </row>
    <row r="34" spans="2:10" x14ac:dyDescent="0.25">
      <c r="B34" s="23"/>
      <c r="C34" s="25" t="s">
        <v>52</v>
      </c>
      <c r="D34" s="75"/>
      <c r="E34" s="75">
        <f>455*83</f>
        <v>37765</v>
      </c>
      <c r="F34" s="76"/>
      <c r="G34" s="10"/>
      <c r="H34" s="10"/>
      <c r="J34" s="15">
        <f t="shared" si="5"/>
        <v>37765</v>
      </c>
    </row>
    <row r="35" spans="2:10" x14ac:dyDescent="0.25">
      <c r="B35" s="23"/>
      <c r="C35" s="25" t="s">
        <v>53</v>
      </c>
      <c r="D35" s="75"/>
      <c r="E35" s="75">
        <f>1325*55</f>
        <v>72875</v>
      </c>
      <c r="F35" s="76"/>
      <c r="G35" s="10"/>
      <c r="H35" s="10"/>
      <c r="J35" s="15">
        <f t="shared" si="5"/>
        <v>72875</v>
      </c>
    </row>
    <row r="36" spans="2:10" ht="30" x14ac:dyDescent="0.25">
      <c r="B36" s="23"/>
      <c r="C36" s="25" t="s">
        <v>54</v>
      </c>
      <c r="D36" s="75"/>
      <c r="E36" s="75">
        <f>350*55</f>
        <v>19250</v>
      </c>
      <c r="F36" s="76"/>
      <c r="G36" s="10"/>
      <c r="H36" s="10"/>
      <c r="J36" s="15">
        <f t="shared" si="5"/>
        <v>19250</v>
      </c>
    </row>
    <row r="37" spans="2:10" x14ac:dyDescent="0.25">
      <c r="B37" s="23"/>
      <c r="C37" s="25" t="s">
        <v>55</v>
      </c>
      <c r="D37" s="75"/>
      <c r="E37" s="75">
        <f>88*83</f>
        <v>7304</v>
      </c>
      <c r="F37" s="76"/>
      <c r="G37" s="10"/>
      <c r="H37" s="10"/>
      <c r="J37" s="15">
        <f t="shared" si="5"/>
        <v>7304</v>
      </c>
    </row>
    <row r="38" spans="2:10" x14ac:dyDescent="0.25">
      <c r="B38" s="23"/>
      <c r="C38" s="25" t="s">
        <v>56</v>
      </c>
      <c r="D38" s="75"/>
      <c r="E38" s="75">
        <f>90*275</f>
        <v>24750</v>
      </c>
      <c r="F38" s="76"/>
      <c r="G38" s="10"/>
      <c r="H38" s="10"/>
      <c r="J38" s="15">
        <f t="shared" si="5"/>
        <v>24750</v>
      </c>
    </row>
    <row r="39" spans="2:10" ht="15" customHeight="1" x14ac:dyDescent="0.25">
      <c r="B39" s="23"/>
      <c r="C39" s="25" t="s">
        <v>58</v>
      </c>
      <c r="D39" s="75"/>
      <c r="E39" s="75">
        <f>25*275</f>
        <v>6875</v>
      </c>
      <c r="F39" s="76"/>
      <c r="G39" s="10"/>
      <c r="H39" s="10"/>
      <c r="J39" s="15">
        <f t="shared" si="5"/>
        <v>6875</v>
      </c>
    </row>
    <row r="40" spans="2:10" ht="15" customHeight="1" x14ac:dyDescent="0.25">
      <c r="B40" s="23"/>
      <c r="C40" s="25" t="s">
        <v>57</v>
      </c>
      <c r="D40" s="75"/>
      <c r="E40" s="75">
        <f>100*330</f>
        <v>33000</v>
      </c>
      <c r="F40" s="76"/>
      <c r="G40" s="10"/>
      <c r="H40" s="10"/>
      <c r="J40" s="15">
        <f t="shared" si="5"/>
        <v>33000</v>
      </c>
    </row>
    <row r="41" spans="2:10" x14ac:dyDescent="0.25">
      <c r="B41" s="23"/>
      <c r="C41" s="25" t="s">
        <v>59</v>
      </c>
      <c r="D41" s="75"/>
      <c r="E41" s="75">
        <f>90*275</f>
        <v>24750</v>
      </c>
      <c r="F41" s="76"/>
      <c r="G41" s="10"/>
      <c r="H41" s="10"/>
      <c r="J41" s="15">
        <f>SUM(D41:H41)</f>
        <v>24750</v>
      </c>
    </row>
    <row r="42" spans="2:10" x14ac:dyDescent="0.25">
      <c r="B42" s="23" t="s">
        <v>35</v>
      </c>
      <c r="C42" s="28" t="s">
        <v>35</v>
      </c>
      <c r="D42" s="77" t="s">
        <v>31</v>
      </c>
      <c r="E42" s="76"/>
      <c r="F42" s="76"/>
      <c r="G42" s="10"/>
      <c r="H42" s="10"/>
      <c r="J42" s="15">
        <f t="shared" ref="J42:J63" si="6">SUM(D42:H42)</f>
        <v>0</v>
      </c>
    </row>
    <row r="43" spans="2:10" x14ac:dyDescent="0.25">
      <c r="B43" s="23"/>
      <c r="C43" s="9" t="s">
        <v>15</v>
      </c>
      <c r="D43" s="12">
        <f>SUM(D29:D42)</f>
        <v>0</v>
      </c>
      <c r="E43" s="12">
        <f>SUM(E29:E42)</f>
        <v>1620909</v>
      </c>
      <c r="F43" s="12">
        <f>SUM(F29:F42)</f>
        <v>0</v>
      </c>
      <c r="G43" s="12">
        <f>SUM(G29:G42)</f>
        <v>0</v>
      </c>
      <c r="H43" s="12">
        <f>SUM(H29:H42)</f>
        <v>0</v>
      </c>
      <c r="J43" s="16">
        <f>SUM(J29:J42)</f>
        <v>1620909</v>
      </c>
    </row>
    <row r="44" spans="2:10" x14ac:dyDescent="0.25">
      <c r="B44" s="23"/>
      <c r="C44" s="14" t="s">
        <v>36</v>
      </c>
      <c r="D44" s="13" t="s">
        <v>31</v>
      </c>
      <c r="E44" s="10"/>
      <c r="F44" s="10"/>
      <c r="G44" s="10"/>
      <c r="H44" s="10"/>
      <c r="J44" s="15"/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5000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9" t="s">
        <v>16</v>
      </c>
      <c r="D47" s="16">
        <f>SUM(D45:D46)</f>
        <v>0</v>
      </c>
      <c r="E47" s="16">
        <f t="shared" ref="E47:H47" si="7">SUM(E45:E46)</f>
        <v>0</v>
      </c>
      <c r="F47" s="16">
        <f t="shared" si="7"/>
        <v>0</v>
      </c>
      <c r="G47" s="16">
        <f t="shared" si="7"/>
        <v>0</v>
      </c>
      <c r="H47" s="16">
        <f t="shared" si="7"/>
        <v>0</v>
      </c>
      <c r="J47" s="16">
        <f>SUM(J45:J46)</f>
        <v>0</v>
      </c>
    </row>
    <row r="48" spans="2:10" x14ac:dyDescent="0.25">
      <c r="B48" s="23"/>
      <c r="C48" s="14" t="s">
        <v>37</v>
      </c>
      <c r="D48" s="13" t="s">
        <v>31</v>
      </c>
      <c r="E48" s="10"/>
      <c r="F48" s="10"/>
      <c r="G48" s="10"/>
      <c r="H48" s="10"/>
      <c r="J48" s="15"/>
    </row>
    <row r="49" spans="2:10" ht="45" x14ac:dyDescent="0.25">
      <c r="B49" s="23"/>
      <c r="C49" s="25" t="s">
        <v>60</v>
      </c>
      <c r="D49" s="15">
        <v>126984</v>
      </c>
      <c r="E49" s="15">
        <v>126984</v>
      </c>
      <c r="F49" s="15">
        <v>126984</v>
      </c>
      <c r="G49" s="15"/>
      <c r="H49" s="15"/>
      <c r="I49" s="35"/>
      <c r="J49" s="15">
        <f t="shared" si="6"/>
        <v>380952</v>
      </c>
    </row>
    <row r="50" spans="2:10" x14ac:dyDescent="0.25">
      <c r="B50" s="23"/>
      <c r="C50" s="13"/>
      <c r="D50" s="15"/>
      <c r="E50" s="15"/>
      <c r="F50" s="15"/>
      <c r="G50" s="15"/>
      <c r="H50" s="15"/>
      <c r="I50" s="35"/>
      <c r="J50" s="15">
        <f t="shared" si="6"/>
        <v>0</v>
      </c>
    </row>
    <row r="51" spans="2:10" x14ac:dyDescent="0.25">
      <c r="B51" s="23"/>
      <c r="C51" s="13"/>
      <c r="D51" s="15"/>
      <c r="E51" s="15"/>
      <c r="F51" s="15"/>
      <c r="G51" s="15"/>
      <c r="H51" s="15"/>
      <c r="I51" s="35"/>
      <c r="J51" s="15">
        <f t="shared" si="6"/>
        <v>0</v>
      </c>
    </row>
    <row r="52" spans="2:10" x14ac:dyDescent="0.25">
      <c r="B52" s="23"/>
      <c r="C52" s="61"/>
      <c r="D52" s="15"/>
      <c r="E52" s="15"/>
      <c r="F52" s="15"/>
      <c r="G52" s="15"/>
      <c r="H52" s="15"/>
      <c r="I52" s="35"/>
      <c r="J52" s="15">
        <f t="shared" si="6"/>
        <v>0</v>
      </c>
    </row>
    <row r="53" spans="2:10" x14ac:dyDescent="0.25">
      <c r="B53" s="23"/>
      <c r="C53" s="25"/>
      <c r="D53" s="15"/>
      <c r="E53" s="11"/>
      <c r="F53" s="11"/>
      <c r="G53" s="11"/>
      <c r="H53" s="11"/>
      <c r="J53" s="15">
        <f t="shared" si="6"/>
        <v>0</v>
      </c>
    </row>
    <row r="54" spans="2:10" x14ac:dyDescent="0.25">
      <c r="B54" s="23"/>
      <c r="C54" s="9" t="s">
        <v>17</v>
      </c>
      <c r="D54" s="16">
        <f>SUM(D49:D53)</f>
        <v>126984</v>
      </c>
      <c r="E54" s="16">
        <f t="shared" ref="E54:H54" si="8">SUM(E49:E53)</f>
        <v>126984</v>
      </c>
      <c r="F54" s="16">
        <f t="shared" si="8"/>
        <v>126984</v>
      </c>
      <c r="G54" s="16">
        <f t="shared" si="8"/>
        <v>0</v>
      </c>
      <c r="H54" s="16">
        <f t="shared" si="8"/>
        <v>0</v>
      </c>
      <c r="J54" s="16">
        <f>SUM(J49:J53)</f>
        <v>380952</v>
      </c>
    </row>
    <row r="55" spans="2:10" x14ac:dyDescent="0.25">
      <c r="B55" s="23"/>
      <c r="C55" s="14" t="s">
        <v>38</v>
      </c>
      <c r="D55" s="13" t="s">
        <v>31</v>
      </c>
      <c r="E55" s="10"/>
      <c r="F55" s="10"/>
      <c r="G55" s="10"/>
      <c r="H55" s="10"/>
      <c r="J55" s="15"/>
    </row>
    <row r="56" spans="2:10" x14ac:dyDescent="0.25">
      <c r="B56" s="23"/>
      <c r="C56" s="25" t="s">
        <v>45</v>
      </c>
      <c r="D56" s="15">
        <f>(D11+D16+D27+D43+D47+D54)*0.05</f>
        <v>6349.2000000000007</v>
      </c>
      <c r="E56" s="15">
        <f t="shared" ref="E56:F56" si="9">(E11+E16+E27+E43+E47+E54)*0.05</f>
        <v>87394.650000000009</v>
      </c>
      <c r="F56" s="15">
        <f t="shared" si="9"/>
        <v>6349.2000000000007</v>
      </c>
      <c r="G56" s="15"/>
      <c r="H56" s="15"/>
      <c r="I56" s="35">
        <v>375000</v>
      </c>
      <c r="J56" s="15">
        <f t="shared" si="6"/>
        <v>100093.05</v>
      </c>
    </row>
    <row r="57" spans="2:10" x14ac:dyDescent="0.25">
      <c r="B57" s="23"/>
      <c r="C57" s="25"/>
      <c r="D57" s="15"/>
      <c r="E57" s="15"/>
      <c r="F57" s="15"/>
      <c r="G57" s="15"/>
      <c r="H57" s="15"/>
      <c r="I57" s="35">
        <v>781250</v>
      </c>
      <c r="J57" s="15">
        <f t="shared" si="6"/>
        <v>0</v>
      </c>
    </row>
    <row r="58" spans="2:10" x14ac:dyDescent="0.25">
      <c r="B58" s="23"/>
      <c r="C58" s="25"/>
      <c r="D58" s="15"/>
      <c r="E58" s="15"/>
      <c r="F58" s="15"/>
      <c r="G58" s="15"/>
      <c r="H58" s="15"/>
      <c r="I58" s="35">
        <v>2083335</v>
      </c>
      <c r="J58" s="15">
        <f t="shared" si="6"/>
        <v>0</v>
      </c>
    </row>
    <row r="59" spans="2:10" x14ac:dyDescent="0.25">
      <c r="B59" s="23"/>
      <c r="C59" s="25"/>
      <c r="D59" s="15"/>
      <c r="E59" s="11"/>
      <c r="F59" s="11"/>
      <c r="G59" s="11"/>
      <c r="H59" s="11"/>
      <c r="J59" s="15">
        <f t="shared" si="6"/>
        <v>0</v>
      </c>
    </row>
    <row r="60" spans="2:10" x14ac:dyDescent="0.25">
      <c r="B60" s="23"/>
      <c r="C60" s="25"/>
      <c r="D60" s="15"/>
      <c r="E60" s="11"/>
      <c r="F60" s="11"/>
      <c r="G60" s="11"/>
      <c r="H60" s="11"/>
      <c r="J60" s="15">
        <f t="shared" si="6"/>
        <v>0</v>
      </c>
    </row>
    <row r="61" spans="2:10" x14ac:dyDescent="0.25">
      <c r="B61" s="23"/>
      <c r="C61" s="10"/>
      <c r="D61" s="15"/>
      <c r="E61" s="11"/>
      <c r="F61" s="11"/>
      <c r="G61" s="11"/>
      <c r="H61" s="11"/>
      <c r="J61" s="15">
        <f t="shared" si="6"/>
        <v>0</v>
      </c>
    </row>
    <row r="62" spans="2:10" x14ac:dyDescent="0.25">
      <c r="B62" s="24"/>
      <c r="C62" s="9" t="s">
        <v>18</v>
      </c>
      <c r="D62" s="16">
        <f>SUM(D56:D61)</f>
        <v>6349.2000000000007</v>
      </c>
      <c r="E62" s="16">
        <f t="shared" ref="E62:H62" si="10">SUM(E56:E61)</f>
        <v>87394.650000000009</v>
      </c>
      <c r="F62" s="16">
        <f t="shared" si="10"/>
        <v>6349.2000000000007</v>
      </c>
      <c r="G62" s="16">
        <f t="shared" si="10"/>
        <v>0</v>
      </c>
      <c r="H62" s="16">
        <f t="shared" si="10"/>
        <v>0</v>
      </c>
      <c r="J62" s="16">
        <f>SUM(J56:J61)</f>
        <v>100093.05</v>
      </c>
    </row>
    <row r="63" spans="2:10" x14ac:dyDescent="0.25">
      <c r="B63" s="24"/>
      <c r="C63" s="9" t="s">
        <v>19</v>
      </c>
      <c r="D63" s="16">
        <f>SUM(D62,D54,D47,D43,D27,D16,D11)</f>
        <v>133333.20000000001</v>
      </c>
      <c r="E63" s="16">
        <f t="shared" ref="E63:H63" si="11">SUM(E62,E54,E47,E43,E27,E16,E11)</f>
        <v>1835287.65</v>
      </c>
      <c r="F63" s="16">
        <f t="shared" si="11"/>
        <v>133333.20000000001</v>
      </c>
      <c r="G63" s="16">
        <f t="shared" si="11"/>
        <v>0</v>
      </c>
      <c r="H63" s="16">
        <f t="shared" si="11"/>
        <v>0</v>
      </c>
      <c r="J63" s="16">
        <f t="shared" si="6"/>
        <v>2101954.0499999998</v>
      </c>
    </row>
    <row r="64" spans="2:10" x14ac:dyDescent="0.25">
      <c r="B64" s="6"/>
      <c r="D64"/>
      <c r="E64"/>
      <c r="H64"/>
      <c r="I64"/>
      <c r="J64" t="s">
        <v>20</v>
      </c>
    </row>
    <row r="65" spans="2:10" x14ac:dyDescent="0.25">
      <c r="B65" s="22" t="s">
        <v>39</v>
      </c>
      <c r="C65" s="17" t="s">
        <v>39</v>
      </c>
      <c r="D65" s="18"/>
      <c r="E65" s="18"/>
      <c r="F65" s="18"/>
      <c r="G65" s="18"/>
      <c r="H65" s="18"/>
      <c r="I65"/>
      <c r="J65" s="18" t="s">
        <v>20</v>
      </c>
    </row>
    <row r="66" spans="2:10" x14ac:dyDescent="0.25">
      <c r="B66" s="23"/>
      <c r="C66" s="25"/>
      <c r="D66" s="13"/>
      <c r="E66" s="10"/>
      <c r="F66" s="10"/>
      <c r="G66" s="10"/>
      <c r="H66" s="10"/>
      <c r="J66" s="15">
        <f>SUM(D66:H66)</f>
        <v>0</v>
      </c>
    </row>
    <row r="67" spans="2:10" x14ac:dyDescent="0.25">
      <c r="B67" s="23"/>
      <c r="C67" s="25"/>
      <c r="D67" s="13"/>
      <c r="E67" s="10"/>
      <c r="F67" s="10"/>
      <c r="G67" s="10"/>
      <c r="H67" s="10"/>
      <c r="J67" s="15">
        <f t="shared" ref="J67:J68" si="12">SUM(D67:H67)</f>
        <v>0</v>
      </c>
    </row>
    <row r="68" spans="2:10" x14ac:dyDescent="0.25">
      <c r="B68" s="24"/>
      <c r="C68" s="9" t="s">
        <v>21</v>
      </c>
      <c r="D68" s="16">
        <f>SUM(D66:D67)</f>
        <v>0</v>
      </c>
      <c r="E68" s="16">
        <f t="shared" ref="E68:H68" si="13">SUM(E66:E67)</f>
        <v>0</v>
      </c>
      <c r="F68" s="16">
        <f t="shared" si="13"/>
        <v>0</v>
      </c>
      <c r="G68" s="16">
        <f t="shared" si="13"/>
        <v>0</v>
      </c>
      <c r="H68" s="16">
        <f t="shared" si="13"/>
        <v>0</v>
      </c>
      <c r="J68" s="16">
        <f t="shared" si="12"/>
        <v>0</v>
      </c>
    </row>
    <row r="69" spans="2:10" ht="15.75" thickBot="1" x14ac:dyDescent="0.3">
      <c r="B69" s="6"/>
      <c r="D69"/>
      <c r="E69"/>
      <c r="H69"/>
      <c r="I69"/>
      <c r="J69" t="s">
        <v>20</v>
      </c>
    </row>
    <row r="70" spans="2:10" s="1" customFormat="1" ht="30.75" thickBot="1" x14ac:dyDescent="0.3">
      <c r="B70" s="19" t="s">
        <v>22</v>
      </c>
      <c r="C70" s="19" t="s">
        <v>46</v>
      </c>
      <c r="D70" s="20">
        <f>SUM(D68,D63)</f>
        <v>133333.20000000001</v>
      </c>
      <c r="E70" s="20">
        <f t="shared" ref="E70:J70" si="14">SUM(E68,E63)</f>
        <v>1835287.65</v>
      </c>
      <c r="F70" s="20">
        <f t="shared" si="14"/>
        <v>133333.20000000001</v>
      </c>
      <c r="G70" s="20">
        <f t="shared" si="14"/>
        <v>0</v>
      </c>
      <c r="H70" s="20">
        <f t="shared" si="14"/>
        <v>0</v>
      </c>
      <c r="I70" s="7">
        <f>SUM(I68,I63)</f>
        <v>0</v>
      </c>
      <c r="J70" s="20">
        <f t="shared" si="14"/>
        <v>2101954.0499999998</v>
      </c>
    </row>
    <row r="71" spans="2:10" x14ac:dyDescent="0.25">
      <c r="B71" s="6"/>
    </row>
    <row r="72" spans="2:10" x14ac:dyDescent="0.25">
      <c r="B72" s="6"/>
    </row>
    <row r="73" spans="2:10" x14ac:dyDescent="0.25">
      <c r="B73" s="6"/>
    </row>
    <row r="74" spans="2:10" x14ac:dyDescent="0.25">
      <c r="B74" s="6"/>
    </row>
    <row r="75" spans="2:10" x14ac:dyDescent="0.25">
      <c r="B75" s="6"/>
    </row>
    <row r="76" spans="2:10" x14ac:dyDescent="0.25">
      <c r="B76" s="6"/>
    </row>
    <row r="77" spans="2:10" x14ac:dyDescent="0.25">
      <c r="B77" s="6"/>
    </row>
    <row r="78" spans="2:10" x14ac:dyDescent="0.25">
      <c r="B78" s="6"/>
    </row>
    <row r="79" spans="2:10" x14ac:dyDescent="0.25">
      <c r="B79" s="6"/>
    </row>
    <row r="80" spans="2:10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  <row r="85" spans="2:2" x14ac:dyDescent="0.25">
      <c r="B85" s="6"/>
    </row>
  </sheetData>
  <pageMargins left="0.7" right="0.7" top="0.75" bottom="0.75" header="0.3" footer="0.3"/>
  <pageSetup scale="89" fitToHeight="0" orientation="landscape" r:id="rId1"/>
  <ignoredErrors>
    <ignoredError sqref="J8 J20:J26 J45 J56:J5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Consolidated Budget</vt:lpstr>
      <vt:lpstr>Measure 1 Budget</vt:lpstr>
      <vt:lpstr>Measure 2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2024-04-01T21:10:23Z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