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hdrinc-my.sharepoint.com/personal/thamnguyen_hdrinc_com/Documents/Projects_Clients/RTC of Southern Nevada_Grant Application/Grant Application Package v2DRAFT/Submittal to RTC_Final_2024-03-29/2_Project Narrative Attachment Form/"/>
    </mc:Choice>
  </mc:AlternateContent>
  <xr:revisionPtr revIDLastSave="161" documentId="8_{85F54785-B4AF-491E-A6FE-BE9E54304823}" xr6:coauthVersionLast="47" xr6:coauthVersionMax="47" xr10:uidLastSave="{6555246B-F8E3-4E2B-B56A-34082B90457E}"/>
  <bookViews>
    <workbookView xWindow="-110" yWindow="-110" windowWidth="19420" windowHeight="10420" tabRatio="822" activeTab="3" xr2:uid="{00000000-000D-0000-FFFF-FFFF00000000}"/>
  </bookViews>
  <sheets>
    <sheet name="Emission Factor" sheetId="6" r:id="rId1"/>
    <sheet name="CNG40" sheetId="13" r:id="rId2"/>
    <sheet name="CNG&amp;Hydrogen" sheetId="14" r:id="rId3"/>
    <sheet name="Hydrogen MTCO2e" sheetId="20" r:id="rId4"/>
    <sheet name="Bike Share Assumptions" sheetId="17" r:id="rId5"/>
    <sheet name="Bike Share Emissions Reduction" sheetId="19" r:id="rId6"/>
    <sheet name="Bike Share MTCO2e" sheetId="18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9" l="1"/>
  <c r="C32" i="20"/>
  <c r="G8" i="14"/>
  <c r="G7" i="14"/>
  <c r="G6" i="14"/>
  <c r="F6" i="14"/>
  <c r="F5" i="13"/>
  <c r="C8" i="19"/>
  <c r="C14" i="18" s="1"/>
  <c r="C5" i="19"/>
  <c r="C7" i="19"/>
  <c r="I5" i="13"/>
  <c r="I7" i="13"/>
  <c r="F7" i="13"/>
  <c r="H5" i="13"/>
  <c r="G5" i="13"/>
  <c r="F8" i="14"/>
  <c r="F7" i="14"/>
  <c r="H7" i="14" s="1"/>
  <c r="I6" i="13"/>
  <c r="H7" i="13"/>
  <c r="H6" i="13"/>
  <c r="H8" i="13"/>
  <c r="G7" i="13"/>
  <c r="G6" i="13"/>
  <c r="F6" i="13"/>
  <c r="C13" i="18" l="1"/>
  <c r="H8" i="14"/>
  <c r="C15" i="18"/>
  <c r="I8" i="13"/>
  <c r="C24" i="18"/>
  <c r="F8" i="13"/>
  <c r="H6" i="14"/>
  <c r="G9" i="14"/>
  <c r="C10" i="18"/>
  <c r="C26" i="18"/>
  <c r="C25" i="18"/>
  <c r="C9" i="18"/>
  <c r="C23" i="18"/>
  <c r="C8" i="18"/>
  <c r="C22" i="18"/>
  <c r="C7" i="18"/>
  <c r="C21" i="18"/>
  <c r="C12" i="18"/>
  <c r="C20" i="18"/>
  <c r="C19" i="18"/>
  <c r="C29" i="18"/>
  <c r="C28" i="18"/>
  <c r="C16" i="18"/>
  <c r="C31" i="18"/>
  <c r="C30" i="18"/>
  <c r="C18" i="18"/>
  <c r="C17" i="18"/>
  <c r="C27" i="18"/>
  <c r="F9" i="14"/>
  <c r="G8" i="13"/>
  <c r="H9" i="14" l="1"/>
  <c r="C9" i="20" s="1"/>
  <c r="C11" i="18"/>
  <c r="C32" i="18"/>
  <c r="C7" i="20" l="1"/>
  <c r="C25" i="20"/>
  <c r="C12" i="20"/>
  <c r="C31" i="20"/>
  <c r="C17" i="20"/>
  <c r="C29" i="20"/>
  <c r="C22" i="20"/>
  <c r="C28" i="20"/>
  <c r="C14" i="20"/>
  <c r="C27" i="20"/>
  <c r="C24" i="20"/>
  <c r="C23" i="20"/>
  <c r="C8" i="20"/>
  <c r="C20" i="20"/>
  <c r="C16" i="20"/>
  <c r="C30" i="20"/>
  <c r="C26" i="20"/>
  <c r="C18" i="20"/>
  <c r="C13" i="20"/>
  <c r="C21" i="20"/>
  <c r="C15" i="20"/>
  <c r="C19" i="20"/>
  <c r="C11" i="20" l="1"/>
</calcChain>
</file>

<file path=xl/sharedStrings.xml><?xml version="1.0" encoding="utf-8"?>
<sst xmlns="http://schemas.openxmlformats.org/spreadsheetml/2006/main" count="121" uniqueCount="79">
  <si>
    <t>Transit Bus</t>
  </si>
  <si>
    <t>Block Length (mile)</t>
  </si>
  <si>
    <t>Number of Buses Replaced</t>
  </si>
  <si>
    <t>VOC</t>
  </si>
  <si>
    <t>NOx</t>
  </si>
  <si>
    <t>CO</t>
  </si>
  <si>
    <t>CO2e</t>
  </si>
  <si>
    <t>Weekday</t>
  </si>
  <si>
    <t>CNG 40'</t>
  </si>
  <si>
    <t>Saturday</t>
  </si>
  <si>
    <t>Sunday</t>
  </si>
  <si>
    <t xml:space="preserve">Total </t>
  </si>
  <si>
    <t xml:space="preserve">Average block lengths were provided by RTC Transit.  </t>
  </si>
  <si>
    <t>CO2e (MTCO2e)</t>
  </si>
  <si>
    <t>Hydrogen</t>
  </si>
  <si>
    <t>Vehicle Type</t>
  </si>
  <si>
    <t># of CNG40' Buses Replaced</t>
  </si>
  <si>
    <t># of New Hydrogen Buses</t>
  </si>
  <si>
    <t>GHG Emissions (MTCO2e)</t>
  </si>
  <si>
    <t>Savings</t>
  </si>
  <si>
    <t>Annual Emissions Reductions (metric tons)</t>
  </si>
  <si>
    <t>Variable</t>
  </si>
  <si>
    <t>Description</t>
  </si>
  <si>
    <t>Assumption</t>
  </si>
  <si>
    <t>PSOV</t>
  </si>
  <si>
    <t>Proportion of users that formerly commuted by single occupant vehicle</t>
  </si>
  <si>
    <t>Nd</t>
  </si>
  <si>
    <t>Number of benefit days per year</t>
  </si>
  <si>
    <t>D</t>
  </si>
  <si>
    <t>Average daily number of miles traveled on shared bicycles</t>
  </si>
  <si>
    <t>Pollutant</t>
  </si>
  <si>
    <r>
      <t>NO</t>
    </r>
    <r>
      <rPr>
        <vertAlign val="subscript"/>
        <sz val="11"/>
        <color theme="1"/>
        <rFont val="Calibri"/>
        <family val="2"/>
      </rPr>
      <t>X</t>
    </r>
  </si>
  <si>
    <r>
      <t>CO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e</t>
    </r>
  </si>
  <si>
    <t>Bike Share VMT Reduction Calculation Assumptions</t>
  </si>
  <si>
    <t>FY 2025</t>
  </si>
  <si>
    <t>FY 2026</t>
  </si>
  <si>
    <t>FY 2027</t>
  </si>
  <si>
    <t>FY 2028</t>
  </si>
  <si>
    <t>FY 2029</t>
  </si>
  <si>
    <t>FY 2030</t>
  </si>
  <si>
    <t>FY 2031</t>
  </si>
  <si>
    <t>FY 2032</t>
  </si>
  <si>
    <t>FY 2033</t>
  </si>
  <si>
    <t>FY 2034</t>
  </si>
  <si>
    <t>FY 2035</t>
  </si>
  <si>
    <t>FY 2036</t>
  </si>
  <si>
    <t>FY 2037</t>
  </si>
  <si>
    <t>FY 2038</t>
  </si>
  <si>
    <t>FY 2039</t>
  </si>
  <si>
    <t>FY 2040</t>
  </si>
  <si>
    <t>FY 2041</t>
  </si>
  <si>
    <t>FY 2042</t>
  </si>
  <si>
    <t>FY 2043</t>
  </si>
  <si>
    <t>FY 2044</t>
  </si>
  <si>
    <t>FY 2045</t>
  </si>
  <si>
    <t>FY 2046</t>
  </si>
  <si>
    <t>FY 2047</t>
  </si>
  <si>
    <t>FY 2048</t>
  </si>
  <si>
    <t>FY 2049</t>
  </si>
  <si>
    <t>FY 2050</t>
  </si>
  <si>
    <t>Year</t>
  </si>
  <si>
    <t>Metric Tons CO2e Per Year Reduction</t>
  </si>
  <si>
    <t>Total GHG Reduction Through 2030</t>
  </si>
  <si>
    <t>Total Annual GHG Reductions for Bike Share in 2030 and 2050</t>
  </si>
  <si>
    <t>Total GHG Reduction Through 2050</t>
  </si>
  <si>
    <t>Total Annual GHG Reductions for Hydrogen Buses in 2030 and 2050</t>
  </si>
  <si>
    <t>FY 2027 (July 1 - Dec 31)</t>
  </si>
  <si>
    <t>FY 2029 (Jan 1 - Sep 30)</t>
  </si>
  <si>
    <t>Hydrogen Bus (MTCO2e/veh-mile/yr)</t>
  </si>
  <si>
    <t>Passenger Car (g/mile)</t>
  </si>
  <si>
    <t xml:space="preserve">CNG Transit Bus (g/mile)              </t>
  </si>
  <si>
    <t xml:space="preserve">Source: Clark County Department of Air Quality Onroad Summer Time (July) Emissions Factors for HA 212 and FTA Transit Bus Electrification Tool </t>
  </si>
  <si>
    <t>Emissions Factors</t>
  </si>
  <si>
    <t xml:space="preserve">1kg </t>
  </si>
  <si>
    <t xml:space="preserve">US tons </t>
  </si>
  <si>
    <t>Kilogram to US Ton (short ton) Conversion</t>
  </si>
  <si>
    <t>Annual Emissions Reduction (in US Ton) for Bike Share</t>
  </si>
  <si>
    <t>Annual Emissions Reduction Based On Average Block Length and Number of Buses to Upgrade</t>
  </si>
  <si>
    <t>Annual Emissions (in US Ton) Based On Average Block Length and Number of Buses to Upgrade for CNG Buses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</si>
</sst>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vertAlign val="subscript"/>
      <sz val="11"/>
      <color theme="1"/>
      <name val="Calibri"/>
      <family val="2"/>
    </font>
    <font>
      <sz val="11"/>
      <color rgb="FF000000"/>
      <name val="Calibri"/>
      <family val="2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F417F"/>
        <bgColor indexed="64"/>
      </patternFill>
    </fill>
    <fill>
      <patternFill patternType="solid">
        <fgColor rgb="FFDAE7F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1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3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4" fontId="0" fillId="0" borderId="1" xfId="0" applyNumberFormat="1" applyBorder="1"/>
    <xf numFmtId="2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2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/>
    <xf numFmtId="2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/>
    <xf numFmtId="1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wrapText="1"/>
    </xf>
    <xf numFmtId="4" fontId="1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/>
    <xf numFmtId="2" fontId="0" fillId="0" borderId="1" xfId="0" applyNumberFormat="1" applyBorder="1" applyAlignment="1">
      <alignment horizontal="right" vertical="center"/>
    </xf>
    <xf numFmtId="2" fontId="1" fillId="3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2" xfId="0" applyBorder="1"/>
    <xf numFmtId="0" fontId="0" fillId="0" borderId="3" xfId="0" applyBorder="1"/>
    <xf numFmtId="1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417F"/>
      <color rgb="FFDAE7F3"/>
      <color rgb="FFDAE9F7"/>
      <color rgb="FF0E28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7AEA3-F460-47BE-B990-E46DFA414BB9}">
  <dimension ref="B2:F12"/>
  <sheetViews>
    <sheetView zoomScaleNormal="100" workbookViewId="0">
      <selection activeCell="D27" sqref="D27"/>
    </sheetView>
  </sheetViews>
  <sheetFormatPr defaultRowHeight="14.5" x14ac:dyDescent="0.35"/>
  <cols>
    <col min="1" max="1" width="2.81640625" customWidth="1"/>
    <col min="2" max="2" width="35.453125" customWidth="1"/>
    <col min="6" max="6" width="9.453125" bestFit="1" customWidth="1"/>
  </cols>
  <sheetData>
    <row r="2" spans="2:6" ht="18.5" x14ac:dyDescent="0.45">
      <c r="B2" s="44" t="s">
        <v>72</v>
      </c>
    </row>
    <row r="3" spans="2:6" x14ac:dyDescent="0.35">
      <c r="C3" s="2"/>
      <c r="D3" s="2"/>
      <c r="E3" s="2"/>
      <c r="F3" s="2"/>
    </row>
    <row r="4" spans="2:6" x14ac:dyDescent="0.35">
      <c r="B4" s="21" t="s">
        <v>15</v>
      </c>
      <c r="C4" s="21" t="s">
        <v>3</v>
      </c>
      <c r="D4" s="21" t="s">
        <v>4</v>
      </c>
      <c r="E4" s="21" t="s">
        <v>5</v>
      </c>
      <c r="F4" s="21" t="s">
        <v>6</v>
      </c>
    </row>
    <row r="5" spans="2:6" x14ac:dyDescent="0.35">
      <c r="B5" s="10" t="s">
        <v>69</v>
      </c>
      <c r="C5" s="3">
        <v>0.254</v>
      </c>
      <c r="D5" s="3">
        <v>0.121</v>
      </c>
      <c r="E5" s="3">
        <v>4.3380000000000001</v>
      </c>
      <c r="F5" s="3">
        <v>351.5</v>
      </c>
    </row>
    <row r="6" spans="2:6" x14ac:dyDescent="0.35">
      <c r="B6" s="10" t="s">
        <v>70</v>
      </c>
      <c r="C6" s="3">
        <v>0.68200000000000005</v>
      </c>
      <c r="D6" s="3">
        <v>2.7879999999999998</v>
      </c>
      <c r="E6" s="3">
        <v>20.295999999999999</v>
      </c>
      <c r="F6" s="3">
        <v>1908.7</v>
      </c>
    </row>
    <row r="7" spans="2:6" x14ac:dyDescent="0.35">
      <c r="B7" s="10" t="s">
        <v>68</v>
      </c>
      <c r="C7" s="10"/>
      <c r="D7" s="10"/>
      <c r="E7" s="10"/>
      <c r="F7" s="41">
        <v>1.354E-3</v>
      </c>
    </row>
    <row r="8" spans="2:6" x14ac:dyDescent="0.35">
      <c r="B8" t="s">
        <v>71</v>
      </c>
    </row>
    <row r="10" spans="2:6" x14ac:dyDescent="0.35">
      <c r="B10" s="1"/>
    </row>
    <row r="11" spans="2:6" ht="18.5" x14ac:dyDescent="0.45">
      <c r="B11" s="4" t="s">
        <v>75</v>
      </c>
    </row>
    <row r="12" spans="2:6" x14ac:dyDescent="0.35">
      <c r="B12" s="10" t="s">
        <v>73</v>
      </c>
      <c r="C12" s="45">
        <v>1.10231E-3</v>
      </c>
      <c r="D12" s="46" t="s">
        <v>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D4DFF-C3F4-4547-B6A3-3936B9DB0956}">
  <dimension ref="B1:I10"/>
  <sheetViews>
    <sheetView zoomScaleNormal="100" workbookViewId="0">
      <selection activeCell="G6" sqref="G6"/>
    </sheetView>
  </sheetViews>
  <sheetFormatPr defaultRowHeight="14.5" x14ac:dyDescent="0.35"/>
  <cols>
    <col min="1" max="1" width="3.26953125" customWidth="1"/>
    <col min="2" max="2" width="11.54296875" customWidth="1"/>
    <col min="3" max="3" width="11.7265625" customWidth="1"/>
    <col min="4" max="4" width="12.1796875" customWidth="1"/>
    <col min="5" max="5" width="16.26953125" customWidth="1"/>
    <col min="8" max="8" width="8.26953125" customWidth="1"/>
    <col min="9" max="9" width="10.54296875" customWidth="1"/>
    <col min="10" max="10" width="7.453125" customWidth="1"/>
  </cols>
  <sheetData>
    <row r="1" spans="2:9" x14ac:dyDescent="0.35">
      <c r="F1" s="2"/>
      <c r="G1" s="2"/>
      <c r="H1" s="2"/>
      <c r="I1" s="2"/>
    </row>
    <row r="2" spans="2:9" ht="18.5" x14ac:dyDescent="0.45">
      <c r="B2" s="4" t="s">
        <v>78</v>
      </c>
      <c r="C2" s="1"/>
      <c r="D2" s="1"/>
      <c r="E2" s="1"/>
      <c r="F2" s="2"/>
      <c r="G2" s="2"/>
      <c r="H2" s="2"/>
      <c r="I2" s="2"/>
    </row>
    <row r="3" spans="2:9" ht="18.5" x14ac:dyDescent="0.45">
      <c r="B3" s="4"/>
      <c r="C3" s="1"/>
      <c r="D3" s="1"/>
      <c r="E3" s="1"/>
      <c r="F3" s="2"/>
      <c r="G3" s="2"/>
      <c r="H3" s="2"/>
      <c r="I3" s="2"/>
    </row>
    <row r="4" spans="2:9" ht="26.5" customHeight="1" x14ac:dyDescent="0.35">
      <c r="B4" s="22"/>
      <c r="C4" s="23" t="s">
        <v>0</v>
      </c>
      <c r="D4" s="24" t="s">
        <v>1</v>
      </c>
      <c r="E4" s="24" t="s">
        <v>2</v>
      </c>
      <c r="F4" s="23" t="s">
        <v>3</v>
      </c>
      <c r="G4" s="23" t="s">
        <v>4</v>
      </c>
      <c r="H4" s="23" t="s">
        <v>5</v>
      </c>
      <c r="I4" s="24" t="s">
        <v>13</v>
      </c>
    </row>
    <row r="5" spans="2:9" x14ac:dyDescent="0.35">
      <c r="B5" s="20" t="s">
        <v>7</v>
      </c>
      <c r="C5" s="19" t="s">
        <v>8</v>
      </c>
      <c r="D5" s="5">
        <v>223</v>
      </c>
      <c r="E5" s="5">
        <v>5</v>
      </c>
      <c r="F5" s="18">
        <f>260*E5*(D5*'Emission Factor'!$C$6/1000)*'Emission Factor'!$C$12</f>
        <v>0.21793969425800003</v>
      </c>
      <c r="G5" s="18">
        <f>260*E5*(D5*'Emission Factor'!$D$6/1000)*'Emission Factor'!$C$12</f>
        <v>0.89093235717199992</v>
      </c>
      <c r="H5" s="18">
        <f>260*E5*(D5*'Emission Factor'!$E$6/1000)*'Emission Factor'!$C$12</f>
        <v>6.4857830420240008</v>
      </c>
      <c r="I5" s="18">
        <f>260*E5*(D5*'Emission Factor'!$F$6/1000)*'Emission Factor'!$C$12</f>
        <v>609.94354022030006</v>
      </c>
    </row>
    <row r="6" spans="2:9" x14ac:dyDescent="0.35">
      <c r="B6" s="20" t="s">
        <v>9</v>
      </c>
      <c r="C6" s="19" t="s">
        <v>8</v>
      </c>
      <c r="D6" s="5">
        <v>230</v>
      </c>
      <c r="E6" s="5">
        <v>5</v>
      </c>
      <c r="F6" s="18">
        <f>52*E6*(D6*'Emission Factor'!$C$6/1000)*'Emission Factor'!$C$12</f>
        <v>4.4956170116000005E-2</v>
      </c>
      <c r="G6" s="18">
        <f>52*E6*(D6*'Emission Factor'!$D$6/1000)*'Emission Factor'!$C$12</f>
        <v>0.18377976874400004</v>
      </c>
      <c r="H6" s="18">
        <f>52*E6*(D6*'Emission Factor'!$E$6/1000)*'Emission Factor'!$C$12</f>
        <v>1.3378745288479998</v>
      </c>
      <c r="I6" s="18">
        <f>52*E6*(D6*'Emission Factor'!$F$6/1000)*'Emission Factor'!$C$12</f>
        <v>125.81795000059999</v>
      </c>
    </row>
    <row r="7" spans="2:9" x14ac:dyDescent="0.35">
      <c r="B7" s="20" t="s">
        <v>10</v>
      </c>
      <c r="C7" s="19" t="s">
        <v>8</v>
      </c>
      <c r="D7" s="5">
        <v>230</v>
      </c>
      <c r="E7" s="5">
        <v>5</v>
      </c>
      <c r="F7" s="18">
        <f>52*E7*(D7*'Emission Factor'!$C$6/1000)*'Emission Factor'!$C$12</f>
        <v>4.4956170116000005E-2</v>
      </c>
      <c r="G7" s="18">
        <f>52*E7*(D7*'Emission Factor'!$D$6/1000)*'Emission Factor'!$C$12</f>
        <v>0.18377976874400004</v>
      </c>
      <c r="H7" s="18">
        <f>52*E7*(D7*'Emission Factor'!$E$6/1000)*'Emission Factor'!$C$12</f>
        <v>1.3378745288479998</v>
      </c>
      <c r="I7" s="18">
        <f>52*E7*(D7*'Emission Factor'!$F$6/1000)*'Emission Factor'!$C$12</f>
        <v>125.81795000059999</v>
      </c>
    </row>
    <row r="8" spans="2:9" x14ac:dyDescent="0.35">
      <c r="B8" s="25" t="s">
        <v>11</v>
      </c>
      <c r="C8" s="26"/>
      <c r="D8" s="26"/>
      <c r="E8" s="27">
        <v>5</v>
      </c>
      <c r="F8" s="28">
        <f>SUM(F5:F7)</f>
        <v>0.30785203449000004</v>
      </c>
      <c r="G8" s="29">
        <f>SUM(G5:G7)</f>
        <v>1.2584918946600001</v>
      </c>
      <c r="H8" s="29">
        <f>SUM(H5:H7)</f>
        <v>9.1615320997200005</v>
      </c>
      <c r="I8" s="29">
        <f>SUM(I5:I7)</f>
        <v>861.57944022150014</v>
      </c>
    </row>
    <row r="10" spans="2:9" x14ac:dyDescent="0.35">
      <c r="B10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3B874-64DC-4B08-ABA6-97EE3639DEC6}">
  <dimension ref="B2:H11"/>
  <sheetViews>
    <sheetView zoomScaleNormal="100" workbookViewId="0">
      <selection activeCell="F9" sqref="F9"/>
    </sheetView>
  </sheetViews>
  <sheetFormatPr defaultRowHeight="14.5" x14ac:dyDescent="0.35"/>
  <cols>
    <col min="1" max="1" width="3.26953125" customWidth="1"/>
    <col min="2" max="2" width="16" customWidth="1"/>
    <col min="3" max="3" width="12.1796875" customWidth="1"/>
    <col min="4" max="5" width="16.26953125" customWidth="1"/>
    <col min="6" max="6" width="10.54296875" style="2" customWidth="1"/>
    <col min="7" max="7" width="10.26953125" style="2" customWidth="1"/>
    <col min="8" max="8" width="12.54296875" style="2" customWidth="1"/>
  </cols>
  <sheetData>
    <row r="2" spans="2:8" ht="18.5" x14ac:dyDescent="0.45">
      <c r="B2" s="4" t="s">
        <v>77</v>
      </c>
      <c r="C2" s="1"/>
      <c r="D2" s="1"/>
      <c r="E2" s="1"/>
    </row>
    <row r="3" spans="2:8" ht="18.5" x14ac:dyDescent="0.45">
      <c r="B3" s="4"/>
      <c r="C3" s="1"/>
      <c r="D3" s="1"/>
      <c r="E3" s="1"/>
    </row>
    <row r="4" spans="2:8" ht="18" customHeight="1" x14ac:dyDescent="0.35">
      <c r="B4" s="49"/>
      <c r="C4" s="50" t="s">
        <v>1</v>
      </c>
      <c r="D4" s="50" t="s">
        <v>16</v>
      </c>
      <c r="E4" s="50" t="s">
        <v>17</v>
      </c>
      <c r="F4" s="51" t="s">
        <v>18</v>
      </c>
      <c r="G4" s="51"/>
      <c r="H4" s="51"/>
    </row>
    <row r="5" spans="2:8" ht="26.5" customHeight="1" x14ac:dyDescent="0.35">
      <c r="B5" s="49"/>
      <c r="C5" s="50"/>
      <c r="D5" s="50"/>
      <c r="E5" s="50"/>
      <c r="F5" s="24" t="s">
        <v>8</v>
      </c>
      <c r="G5" s="30" t="s">
        <v>14</v>
      </c>
      <c r="H5" s="30" t="s">
        <v>19</v>
      </c>
    </row>
    <row r="6" spans="2:8" x14ac:dyDescent="0.35">
      <c r="B6" s="17" t="s">
        <v>7</v>
      </c>
      <c r="C6" s="5">
        <v>223</v>
      </c>
      <c r="D6" s="5">
        <v>5</v>
      </c>
      <c r="E6" s="5">
        <v>5</v>
      </c>
      <c r="F6" s="18">
        <f>260*D6*(C6*'Emission Factor'!$F$6/1000)*'Emission Factor'!$C$12</f>
        <v>609.94354022030006</v>
      </c>
      <c r="G6" s="6">
        <f>260*C6*E6*'Emission Factor'!F7</f>
        <v>392.52459999999996</v>
      </c>
      <c r="H6" s="6">
        <f>F6-G6</f>
        <v>217.4189402203001</v>
      </c>
    </row>
    <row r="7" spans="2:8" x14ac:dyDescent="0.35">
      <c r="B7" s="17" t="s">
        <v>9</v>
      </c>
      <c r="C7" s="5">
        <v>230</v>
      </c>
      <c r="D7" s="5">
        <v>5</v>
      </c>
      <c r="E7" s="5">
        <v>5</v>
      </c>
      <c r="F7" s="18">
        <f>52*D7*(C7*'Emission Factor'!$F$6/1000)*'Emission Factor'!$C$12</f>
        <v>125.81795000059999</v>
      </c>
      <c r="G7" s="6">
        <f>52*C7*E7*'Emission Factor'!F7</f>
        <v>80.969200000000001</v>
      </c>
      <c r="H7" s="6">
        <f t="shared" ref="H7:H9" si="0">F7-G7</f>
        <v>44.848750000599992</v>
      </c>
    </row>
    <row r="8" spans="2:8" x14ac:dyDescent="0.35">
      <c r="B8" s="17" t="s">
        <v>10</v>
      </c>
      <c r="C8" s="5">
        <v>230</v>
      </c>
      <c r="D8" s="5">
        <v>5</v>
      </c>
      <c r="E8" s="5">
        <v>5</v>
      </c>
      <c r="F8" s="18">
        <f>52*D8*(C8*'Emission Factor'!$F$6/1000)*'Emission Factor'!$C$12</f>
        <v>125.81795000059999</v>
      </c>
      <c r="G8" s="6">
        <f>52*C8*E8*'Emission Factor'!F7</f>
        <v>80.969200000000001</v>
      </c>
      <c r="H8" s="6">
        <f t="shared" si="0"/>
        <v>44.848750000599992</v>
      </c>
    </row>
    <row r="9" spans="2:8" x14ac:dyDescent="0.35">
      <c r="B9" s="31" t="s">
        <v>11</v>
      </c>
      <c r="C9" s="26"/>
      <c r="D9" s="47">
        <v>5</v>
      </c>
      <c r="E9" s="47">
        <v>5</v>
      </c>
      <c r="F9" s="48">
        <f>SUM(F6:F8)</f>
        <v>861.57944022150014</v>
      </c>
      <c r="G9" s="48">
        <f>SUM(G6:G8)</f>
        <v>554.46299999999997</v>
      </c>
      <c r="H9" s="29">
        <f t="shared" si="0"/>
        <v>307.11644022150017</v>
      </c>
    </row>
    <row r="11" spans="2:8" x14ac:dyDescent="0.35">
      <c r="B11" t="s">
        <v>12</v>
      </c>
    </row>
  </sheetData>
  <mergeCells count="5">
    <mergeCell ref="B4:B5"/>
    <mergeCell ref="C4:C5"/>
    <mergeCell ref="D4:D5"/>
    <mergeCell ref="E4:E5"/>
    <mergeCell ref="F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86A36-D6E5-4645-93E2-1C894F5B5D66}">
  <dimension ref="B2:C32"/>
  <sheetViews>
    <sheetView tabSelected="1" topLeftCell="A18" zoomScaleNormal="100" workbookViewId="0">
      <selection activeCell="C32" sqref="C32"/>
    </sheetView>
  </sheetViews>
  <sheetFormatPr defaultRowHeight="14.5" x14ac:dyDescent="0.35"/>
  <cols>
    <col min="2" max="2" width="32.7265625" customWidth="1"/>
    <col min="3" max="3" width="36.7265625" customWidth="1"/>
  </cols>
  <sheetData>
    <row r="2" spans="2:3" ht="18.5" x14ac:dyDescent="0.45">
      <c r="B2" s="4" t="s">
        <v>65</v>
      </c>
    </row>
    <row r="4" spans="2:3" x14ac:dyDescent="0.35">
      <c r="B4" s="36" t="s">
        <v>60</v>
      </c>
      <c r="C4" s="36" t="s">
        <v>61</v>
      </c>
    </row>
    <row r="5" spans="2:3" x14ac:dyDescent="0.35">
      <c r="B5" s="13" t="s">
        <v>34</v>
      </c>
      <c r="C5" s="14">
        <v>0</v>
      </c>
    </row>
    <row r="6" spans="2:3" x14ac:dyDescent="0.35">
      <c r="B6" s="13" t="s">
        <v>35</v>
      </c>
      <c r="C6" s="14">
        <v>0</v>
      </c>
    </row>
    <row r="7" spans="2:3" x14ac:dyDescent="0.35">
      <c r="B7" s="13" t="s">
        <v>66</v>
      </c>
      <c r="C7" s="16">
        <f>'CNG&amp;Hydrogen'!$H$9/2</f>
        <v>153.55822011075009</v>
      </c>
    </row>
    <row r="8" spans="2:3" x14ac:dyDescent="0.35">
      <c r="B8" s="13" t="s">
        <v>37</v>
      </c>
      <c r="C8" s="16">
        <f>'CNG&amp;Hydrogen'!$H$9</f>
        <v>307.11644022150017</v>
      </c>
    </row>
    <row r="9" spans="2:3" x14ac:dyDescent="0.35">
      <c r="B9" s="13" t="s">
        <v>67</v>
      </c>
      <c r="C9" s="16">
        <f>'CNG&amp;Hydrogen'!$H$9*0.75</f>
        <v>230.33733016612513</v>
      </c>
    </row>
    <row r="10" spans="2:3" x14ac:dyDescent="0.35">
      <c r="B10" s="13" t="s">
        <v>39</v>
      </c>
      <c r="C10" s="10">
        <v>0</v>
      </c>
    </row>
    <row r="11" spans="2:3" x14ac:dyDescent="0.35">
      <c r="B11" s="32" t="s">
        <v>62</v>
      </c>
      <c r="C11" s="40">
        <f>SUM(C5:C9)</f>
        <v>691.01199049837533</v>
      </c>
    </row>
    <row r="12" spans="2:3" x14ac:dyDescent="0.35">
      <c r="B12" s="13" t="s">
        <v>40</v>
      </c>
      <c r="C12" s="16">
        <f>'CNG&amp;Hydrogen'!$H$9</f>
        <v>307.11644022150017</v>
      </c>
    </row>
    <row r="13" spans="2:3" x14ac:dyDescent="0.35">
      <c r="B13" s="13" t="s">
        <v>41</v>
      </c>
      <c r="C13" s="16">
        <f>'CNG&amp;Hydrogen'!$H$9</f>
        <v>307.11644022150017</v>
      </c>
    </row>
    <row r="14" spans="2:3" x14ac:dyDescent="0.35">
      <c r="B14" s="13" t="s">
        <v>42</v>
      </c>
      <c r="C14" s="16">
        <f>'CNG&amp;Hydrogen'!$H$9</f>
        <v>307.11644022150017</v>
      </c>
    </row>
    <row r="15" spans="2:3" x14ac:dyDescent="0.35">
      <c r="B15" s="13" t="s">
        <v>43</v>
      </c>
      <c r="C15" s="16">
        <f>'CNG&amp;Hydrogen'!$H$9</f>
        <v>307.11644022150017</v>
      </c>
    </row>
    <row r="16" spans="2:3" x14ac:dyDescent="0.35">
      <c r="B16" s="13" t="s">
        <v>44</v>
      </c>
      <c r="C16" s="16">
        <f>'CNG&amp;Hydrogen'!$H$9</f>
        <v>307.11644022150017</v>
      </c>
    </row>
    <row r="17" spans="2:3" x14ac:dyDescent="0.35">
      <c r="B17" s="13" t="s">
        <v>45</v>
      </c>
      <c r="C17" s="16">
        <f>'CNG&amp;Hydrogen'!$H$9</f>
        <v>307.11644022150017</v>
      </c>
    </row>
    <row r="18" spans="2:3" x14ac:dyDescent="0.35">
      <c r="B18" s="13" t="s">
        <v>46</v>
      </c>
      <c r="C18" s="16">
        <f>'CNG&amp;Hydrogen'!$H$9</f>
        <v>307.11644022150017</v>
      </c>
    </row>
    <row r="19" spans="2:3" x14ac:dyDescent="0.35">
      <c r="B19" s="13" t="s">
        <v>47</v>
      </c>
      <c r="C19" s="16">
        <f>'CNG&amp;Hydrogen'!$H$9</f>
        <v>307.11644022150017</v>
      </c>
    </row>
    <row r="20" spans="2:3" x14ac:dyDescent="0.35">
      <c r="B20" s="13" t="s">
        <v>48</v>
      </c>
      <c r="C20" s="16">
        <f>'CNG&amp;Hydrogen'!$H$9</f>
        <v>307.11644022150017</v>
      </c>
    </row>
    <row r="21" spans="2:3" x14ac:dyDescent="0.35">
      <c r="B21" s="13" t="s">
        <v>49</v>
      </c>
      <c r="C21" s="16">
        <f>'CNG&amp;Hydrogen'!$H$9</f>
        <v>307.11644022150017</v>
      </c>
    </row>
    <row r="22" spans="2:3" x14ac:dyDescent="0.35">
      <c r="B22" s="13" t="s">
        <v>50</v>
      </c>
      <c r="C22" s="16">
        <f>'CNG&amp;Hydrogen'!$H$9</f>
        <v>307.11644022150017</v>
      </c>
    </row>
    <row r="23" spans="2:3" x14ac:dyDescent="0.35">
      <c r="B23" s="13" t="s">
        <v>51</v>
      </c>
      <c r="C23" s="16">
        <f>'CNG&amp;Hydrogen'!$H$9</f>
        <v>307.11644022150017</v>
      </c>
    </row>
    <row r="24" spans="2:3" x14ac:dyDescent="0.35">
      <c r="B24" s="13" t="s">
        <v>52</v>
      </c>
      <c r="C24" s="16">
        <f>'CNG&amp;Hydrogen'!$H$9</f>
        <v>307.11644022150017</v>
      </c>
    </row>
    <row r="25" spans="2:3" x14ac:dyDescent="0.35">
      <c r="B25" s="13" t="s">
        <v>53</v>
      </c>
      <c r="C25" s="16">
        <f>'CNG&amp;Hydrogen'!$H$9</f>
        <v>307.11644022150017</v>
      </c>
    </row>
    <row r="26" spans="2:3" x14ac:dyDescent="0.35">
      <c r="B26" s="13" t="s">
        <v>54</v>
      </c>
      <c r="C26" s="16">
        <f>'CNG&amp;Hydrogen'!$H$9</f>
        <v>307.11644022150017</v>
      </c>
    </row>
    <row r="27" spans="2:3" x14ac:dyDescent="0.35">
      <c r="B27" s="13" t="s">
        <v>55</v>
      </c>
      <c r="C27" s="16">
        <f>'CNG&amp;Hydrogen'!$H$9</f>
        <v>307.11644022150017</v>
      </c>
    </row>
    <row r="28" spans="2:3" x14ac:dyDescent="0.35">
      <c r="B28" s="13" t="s">
        <v>56</v>
      </c>
      <c r="C28" s="16">
        <f>'CNG&amp;Hydrogen'!$H$9</f>
        <v>307.11644022150017</v>
      </c>
    </row>
    <row r="29" spans="2:3" x14ac:dyDescent="0.35">
      <c r="B29" s="13" t="s">
        <v>57</v>
      </c>
      <c r="C29" s="16">
        <f>'CNG&amp;Hydrogen'!$H$9</f>
        <v>307.11644022150017</v>
      </c>
    </row>
    <row r="30" spans="2:3" x14ac:dyDescent="0.35">
      <c r="B30" s="13" t="s">
        <v>58</v>
      </c>
      <c r="C30" s="16">
        <f>'CNG&amp;Hydrogen'!$H$9</f>
        <v>307.11644022150017</v>
      </c>
    </row>
    <row r="31" spans="2:3" x14ac:dyDescent="0.35">
      <c r="B31" s="13" t="s">
        <v>59</v>
      </c>
      <c r="C31" s="16">
        <f>'CNG&amp;Hydrogen'!$H$9</f>
        <v>307.11644022150017</v>
      </c>
    </row>
    <row r="32" spans="2:3" x14ac:dyDescent="0.35">
      <c r="B32" s="33" t="s">
        <v>64</v>
      </c>
      <c r="C32" s="34">
        <f>SUM(C5:C9,C12:C31)</f>
        <v>6833.3407949283755</v>
      </c>
    </row>
  </sheetData>
  <pageMargins left="0.7" right="0.7" top="0.75" bottom="0.75" header="0.3" footer="0.3"/>
  <ignoredErrors>
    <ignoredError sqref="C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49BF2-A008-42A0-8077-3154F59B005F}">
  <dimension ref="B2:D8"/>
  <sheetViews>
    <sheetView zoomScaleNormal="100" workbookViewId="0">
      <selection activeCell="F32" sqref="F32"/>
    </sheetView>
  </sheetViews>
  <sheetFormatPr defaultRowHeight="14.5" x14ac:dyDescent="0.35"/>
  <cols>
    <col min="1" max="1" width="9.1796875" bestFit="1" customWidth="1"/>
    <col min="2" max="2" width="19.26953125" customWidth="1"/>
    <col min="3" max="3" width="33.7265625" customWidth="1"/>
    <col min="4" max="4" width="17.81640625" customWidth="1"/>
  </cols>
  <sheetData>
    <row r="2" spans="2:4" ht="18.5" x14ac:dyDescent="0.45">
      <c r="B2" s="4" t="s">
        <v>33</v>
      </c>
    </row>
    <row r="4" spans="2:4" x14ac:dyDescent="0.35">
      <c r="B4" s="37" t="s">
        <v>21</v>
      </c>
      <c r="C4" s="37" t="s">
        <v>22</v>
      </c>
      <c r="D4" s="37" t="s">
        <v>23</v>
      </c>
    </row>
    <row r="5" spans="2:4" ht="29" x14ac:dyDescent="0.35">
      <c r="B5" s="7" t="s">
        <v>24</v>
      </c>
      <c r="C5" s="7" t="s">
        <v>25</v>
      </c>
      <c r="D5" s="8">
        <v>6.7500000000000004E-2</v>
      </c>
    </row>
    <row r="6" spans="2:4" x14ac:dyDescent="0.35">
      <c r="B6" s="7" t="s">
        <v>26</v>
      </c>
      <c r="C6" s="7" t="s">
        <v>27</v>
      </c>
      <c r="D6" s="7">
        <v>365</v>
      </c>
    </row>
    <row r="7" spans="2:4" ht="29" x14ac:dyDescent="0.35">
      <c r="B7" s="7" t="s">
        <v>28</v>
      </c>
      <c r="C7" s="7" t="s">
        <v>29</v>
      </c>
      <c r="D7" s="11">
        <v>2228</v>
      </c>
    </row>
    <row r="8" spans="2:4" x14ac:dyDescent="0.35">
      <c r="B8" s="1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86A19-C715-4AC4-9217-BEF571655356}">
  <dimension ref="B2:C8"/>
  <sheetViews>
    <sheetView zoomScaleNormal="100" workbookViewId="0">
      <selection activeCell="C6" sqref="C6"/>
    </sheetView>
  </sheetViews>
  <sheetFormatPr defaultRowHeight="14.5" x14ac:dyDescent="0.35"/>
  <cols>
    <col min="2" max="2" width="21.453125" customWidth="1"/>
    <col min="3" max="3" width="38.453125" bestFit="1" customWidth="1"/>
  </cols>
  <sheetData>
    <row r="2" spans="2:3" ht="18.5" x14ac:dyDescent="0.45">
      <c r="B2" s="4" t="s">
        <v>76</v>
      </c>
    </row>
    <row r="4" spans="2:3" x14ac:dyDescent="0.35">
      <c r="B4" s="37" t="s">
        <v>30</v>
      </c>
      <c r="C4" s="38" t="s">
        <v>20</v>
      </c>
    </row>
    <row r="5" spans="2:3" x14ac:dyDescent="0.35">
      <c r="B5" s="9" t="s">
        <v>3</v>
      </c>
      <c r="C5" s="19">
        <f>'Bike Share Assumptions'!D5*'Bike Share Assumptions'!D6*'Bike Share Assumptions'!D7*'Emission Factor'!C5/1000000</f>
        <v>1.3942656900000001E-2</v>
      </c>
    </row>
    <row r="6" spans="2:3" ht="16.5" x14ac:dyDescent="0.35">
      <c r="B6" s="9" t="s">
        <v>31</v>
      </c>
      <c r="C6" s="19">
        <f>'Bike Share Assumptions'!D5*'Bike Share Assumptions'!D6*'Bike Share Assumptions'!D7*'Emission Factor'!D5/1000000</f>
        <v>6.6419743500000005E-3</v>
      </c>
    </row>
    <row r="7" spans="2:3" x14ac:dyDescent="0.35">
      <c r="B7" s="9" t="s">
        <v>5</v>
      </c>
      <c r="C7" s="19">
        <f>'Bike Share Assumptions'!D5*'Bike Share Assumptions'!D6*'Bike Share Assumptions'!D7*'Emission Factor'!E5/1000000</f>
        <v>0.23812301430000005</v>
      </c>
    </row>
    <row r="8" spans="2:3" ht="16.5" x14ac:dyDescent="0.35">
      <c r="B8" s="9" t="s">
        <v>32</v>
      </c>
      <c r="C8" s="19">
        <f>'Bike Share Assumptions'!D5*'Bike Share Assumptions'!D6*'Bike Share Assumptions'!D7*'Emission Factor'!F5/1000000</f>
        <v>19.294661025000003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C0F3A-8FCE-4C29-BF1B-16E3122BB13F}">
  <dimension ref="B1:C32"/>
  <sheetViews>
    <sheetView zoomScaleNormal="100" workbookViewId="0">
      <selection activeCell="F18" sqref="F18"/>
    </sheetView>
  </sheetViews>
  <sheetFormatPr defaultRowHeight="14.5" x14ac:dyDescent="0.35"/>
  <cols>
    <col min="1" max="1" width="11.81640625" customWidth="1"/>
    <col min="2" max="2" width="42.26953125" customWidth="1"/>
    <col min="3" max="3" width="43.81640625" customWidth="1"/>
  </cols>
  <sheetData>
    <row r="1" spans="2:3" s="12" customFormat="1" x14ac:dyDescent="0.35"/>
    <row r="2" spans="2:3" ht="18.5" x14ac:dyDescent="0.45">
      <c r="B2" s="4" t="s">
        <v>63</v>
      </c>
    </row>
    <row r="4" spans="2:3" ht="21.75" customHeight="1" x14ac:dyDescent="0.35">
      <c r="B4" s="36" t="s">
        <v>60</v>
      </c>
      <c r="C4" s="39" t="s">
        <v>61</v>
      </c>
    </row>
    <row r="5" spans="2:3" x14ac:dyDescent="0.35">
      <c r="B5" s="13" t="s">
        <v>34</v>
      </c>
      <c r="C5" s="14">
        <v>0</v>
      </c>
    </row>
    <row r="6" spans="2:3" x14ac:dyDescent="0.35">
      <c r="B6" s="13" t="s">
        <v>35</v>
      </c>
      <c r="C6" s="14">
        <v>0</v>
      </c>
    </row>
    <row r="7" spans="2:3" x14ac:dyDescent="0.35">
      <c r="B7" s="13" t="s">
        <v>36</v>
      </c>
      <c r="C7" s="42">
        <f>'Bike Share Emissions Reduction'!$C$8</f>
        <v>19.294661025000003</v>
      </c>
    </row>
    <row r="8" spans="2:3" x14ac:dyDescent="0.35">
      <c r="B8" s="13" t="s">
        <v>37</v>
      </c>
      <c r="C8" s="42">
        <f>'Bike Share Emissions Reduction'!$C$8</f>
        <v>19.294661025000003</v>
      </c>
    </row>
    <row r="9" spans="2:3" x14ac:dyDescent="0.35">
      <c r="B9" s="13" t="s">
        <v>38</v>
      </c>
      <c r="C9" s="42">
        <f>'Bike Share Emissions Reduction'!$C$8</f>
        <v>19.294661025000003</v>
      </c>
    </row>
    <row r="10" spans="2:3" x14ac:dyDescent="0.35">
      <c r="B10" s="13" t="s">
        <v>39</v>
      </c>
      <c r="C10" s="42">
        <f>'Bike Share Emissions Reduction'!$C$8</f>
        <v>19.294661025000003</v>
      </c>
    </row>
    <row r="11" spans="2:3" x14ac:dyDescent="0.35">
      <c r="B11" s="35" t="s">
        <v>62</v>
      </c>
      <c r="C11" s="40">
        <f>SUM(C5:C10)</f>
        <v>77.178644100000014</v>
      </c>
    </row>
    <row r="12" spans="2:3" x14ac:dyDescent="0.35">
      <c r="B12" s="13" t="s">
        <v>40</v>
      </c>
      <c r="C12" s="42">
        <f>'Bike Share Emissions Reduction'!$C$8</f>
        <v>19.294661025000003</v>
      </c>
    </row>
    <row r="13" spans="2:3" x14ac:dyDescent="0.35">
      <c r="B13" s="13" t="s">
        <v>41</v>
      </c>
      <c r="C13" s="42">
        <f>'Bike Share Emissions Reduction'!$C$8</f>
        <v>19.294661025000003</v>
      </c>
    </row>
    <row r="14" spans="2:3" x14ac:dyDescent="0.35">
      <c r="B14" s="13" t="s">
        <v>42</v>
      </c>
      <c r="C14" s="42">
        <f>'Bike Share Emissions Reduction'!$C$8</f>
        <v>19.294661025000003</v>
      </c>
    </row>
    <row r="15" spans="2:3" x14ac:dyDescent="0.35">
      <c r="B15" s="13" t="s">
        <v>43</v>
      </c>
      <c r="C15" s="42">
        <f>'Bike Share Emissions Reduction'!$C$8</f>
        <v>19.294661025000003</v>
      </c>
    </row>
    <row r="16" spans="2:3" x14ac:dyDescent="0.35">
      <c r="B16" s="13" t="s">
        <v>44</v>
      </c>
      <c r="C16" s="42">
        <f>'Bike Share Emissions Reduction'!$C$8</f>
        <v>19.294661025000003</v>
      </c>
    </row>
    <row r="17" spans="2:3" x14ac:dyDescent="0.35">
      <c r="B17" s="13" t="s">
        <v>45</v>
      </c>
      <c r="C17" s="42">
        <f>'Bike Share Emissions Reduction'!$C$8</f>
        <v>19.294661025000003</v>
      </c>
    </row>
    <row r="18" spans="2:3" x14ac:dyDescent="0.35">
      <c r="B18" s="13" t="s">
        <v>46</v>
      </c>
      <c r="C18" s="42">
        <f>'Bike Share Emissions Reduction'!$C$8</f>
        <v>19.294661025000003</v>
      </c>
    </row>
    <row r="19" spans="2:3" x14ac:dyDescent="0.35">
      <c r="B19" s="13" t="s">
        <v>47</v>
      </c>
      <c r="C19" s="42">
        <f>'Bike Share Emissions Reduction'!$C$8</f>
        <v>19.294661025000003</v>
      </c>
    </row>
    <row r="20" spans="2:3" x14ac:dyDescent="0.35">
      <c r="B20" s="13" t="s">
        <v>48</v>
      </c>
      <c r="C20" s="42">
        <f>'Bike Share Emissions Reduction'!$C$8</f>
        <v>19.294661025000003</v>
      </c>
    </row>
    <row r="21" spans="2:3" x14ac:dyDescent="0.35">
      <c r="B21" s="13" t="s">
        <v>49</v>
      </c>
      <c r="C21" s="42">
        <f>'Bike Share Emissions Reduction'!$C$8</f>
        <v>19.294661025000003</v>
      </c>
    </row>
    <row r="22" spans="2:3" x14ac:dyDescent="0.35">
      <c r="B22" s="13" t="s">
        <v>50</v>
      </c>
      <c r="C22" s="42">
        <f>'Bike Share Emissions Reduction'!$C$8</f>
        <v>19.294661025000003</v>
      </c>
    </row>
    <row r="23" spans="2:3" x14ac:dyDescent="0.35">
      <c r="B23" s="13" t="s">
        <v>51</v>
      </c>
      <c r="C23" s="42">
        <f>'Bike Share Emissions Reduction'!$C$8</f>
        <v>19.294661025000003</v>
      </c>
    </row>
    <row r="24" spans="2:3" x14ac:dyDescent="0.35">
      <c r="B24" s="13" t="s">
        <v>52</v>
      </c>
      <c r="C24" s="42">
        <f>'Bike Share Emissions Reduction'!$C$8</f>
        <v>19.294661025000003</v>
      </c>
    </row>
    <row r="25" spans="2:3" x14ac:dyDescent="0.35">
      <c r="B25" s="13" t="s">
        <v>53</v>
      </c>
      <c r="C25" s="42">
        <f>'Bike Share Emissions Reduction'!$C$8</f>
        <v>19.294661025000003</v>
      </c>
    </row>
    <row r="26" spans="2:3" x14ac:dyDescent="0.35">
      <c r="B26" s="13" t="s">
        <v>54</v>
      </c>
      <c r="C26" s="42">
        <f>'Bike Share Emissions Reduction'!$C$8</f>
        <v>19.294661025000003</v>
      </c>
    </row>
    <row r="27" spans="2:3" x14ac:dyDescent="0.35">
      <c r="B27" s="13" t="s">
        <v>55</v>
      </c>
      <c r="C27" s="42">
        <f>'Bike Share Emissions Reduction'!$C$8</f>
        <v>19.294661025000003</v>
      </c>
    </row>
    <row r="28" spans="2:3" x14ac:dyDescent="0.35">
      <c r="B28" s="13" t="s">
        <v>56</v>
      </c>
      <c r="C28" s="42">
        <f>'Bike Share Emissions Reduction'!$C$8</f>
        <v>19.294661025000003</v>
      </c>
    </row>
    <row r="29" spans="2:3" x14ac:dyDescent="0.35">
      <c r="B29" s="13" t="s">
        <v>57</v>
      </c>
      <c r="C29" s="42">
        <f>'Bike Share Emissions Reduction'!$C$8</f>
        <v>19.294661025000003</v>
      </c>
    </row>
    <row r="30" spans="2:3" x14ac:dyDescent="0.35">
      <c r="B30" s="13" t="s">
        <v>58</v>
      </c>
      <c r="C30" s="42">
        <f>'Bike Share Emissions Reduction'!$C$8</f>
        <v>19.294661025000003</v>
      </c>
    </row>
    <row r="31" spans="2:3" x14ac:dyDescent="0.35">
      <c r="B31" s="13" t="s">
        <v>59</v>
      </c>
      <c r="C31" s="42">
        <f>'Bike Share Emissions Reduction'!$C$8</f>
        <v>19.294661025000003</v>
      </c>
    </row>
    <row r="32" spans="2:3" x14ac:dyDescent="0.35">
      <c r="B32" s="31" t="s">
        <v>64</v>
      </c>
      <c r="C32" s="43">
        <f>SUM(C5:C10,C12:C31)</f>
        <v>463.07186459999991</v>
      </c>
    </row>
  </sheetData>
  <pageMargins left="0.7" right="0.7" top="0.75" bottom="0.75" header="0.3" footer="0.3"/>
  <ignoredErrors>
    <ignoredError sqref="C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Emission Factor</vt:lpstr>
      <vt:lpstr>CNG40</vt:lpstr>
      <vt:lpstr>CNG&amp;Hydrogen</vt:lpstr>
      <vt:lpstr>Hydrogen MTCO2e</vt:lpstr>
      <vt:lpstr>Bike Share Assumptions</vt:lpstr>
      <vt:lpstr>Bike Share Emissions Reduction</vt:lpstr>
      <vt:lpstr>Bike Share MTCO2e</vt:lpstr>
    </vt:vector>
  </TitlesOfParts>
  <Manager/>
  <Company>RTC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Lijuan Su</dc:creator>
  <cp:keywords/>
  <dc:description/>
  <cp:lastModifiedBy>Nguyen, Tham</cp:lastModifiedBy>
  <cp:revision/>
  <dcterms:created xsi:type="dcterms:W3CDTF">2023-03-24T00:44:12Z</dcterms:created>
  <dcterms:modified xsi:type="dcterms:W3CDTF">2024-03-30T05:58:25Z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c49110e6-bdf7-4b19-949e-f22090db6fbd</vt:lpwstr>
  </property>
</Properties>
</file>