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7" documentId="8_{E3E537B0-C6A1-4381-9684-B84645DE35F0}" xr6:coauthVersionLast="47" xr6:coauthVersionMax="47" xr10:uidLastSave="{ACE278E7-224A-4D3F-A6CD-FE76F3730A49}"/>
  <bookViews>
    <workbookView xWindow="28680" yWindow="-120" windowWidth="29040" windowHeight="15720" tabRatio="979" firstSheet="1" activeTab="2" xr2:uid="{AAC398A2-E95D-4231-A920-55B8B1C73F3F}"/>
  </bookViews>
  <sheets>
    <sheet name="Overview" sheetId="26" state="hidden" r:id="rId1"/>
    <sheet name="Consolidated Budget" sheetId="30" r:id="rId2"/>
    <sheet name="Measure 1 Budget (Contracted)" sheetId="16" r:id="rId3"/>
    <sheet name="Measure 2 Budget" sheetId="27" state="hidden" r:id="rId4"/>
    <sheet name="Measure 3 Budget" sheetId="28" state="hidden" r:id="rId5"/>
    <sheet name="Measure 4 Budget" sheetId="29" state="hidden" r:id="rId6"/>
    <sheet name="Measure 5 Budget" sheetId="31" state="hidden" r:id="rId7"/>
    <sheet name="Contract Summaries" sheetId="39" state="hidden" r:id="rId8"/>
  </sheets>
  <definedNames>
    <definedName name="_xlnm._FilterDatabase" localSheetId="1" hidden="1">'Consolidated Budget'!#REF!</definedName>
    <definedName name="_xlnm._FilterDatabase" localSheetId="2" hidden="1">'Measure 1 Budget (Contracted)'!#REF!</definedName>
    <definedName name="_xlnm._FilterDatabase" localSheetId="3" hidden="1">'Measure 2 Budget'!#REF!</definedName>
    <definedName name="_xlnm._FilterDatabase" localSheetId="4" hidden="1">'Measure 3 Budget'!#REF!</definedName>
    <definedName name="_xlnm._FilterDatabase" localSheetId="5" hidden="1">'Measure 4 Budget'!#REF!</definedName>
    <definedName name="_xlnm._FilterDatabase" localSheetId="6" hidden="1">'Measure 5 Budget'!#REF!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9" i="16" l="1"/>
  <c r="H39" i="16"/>
  <c r="G39" i="16"/>
  <c r="F39" i="16"/>
  <c r="E39" i="16"/>
  <c r="D39" i="16"/>
  <c r="H37" i="16"/>
  <c r="G37" i="16"/>
  <c r="F37" i="16"/>
  <c r="E37" i="16"/>
  <c r="D37" i="16"/>
  <c r="J37" i="16" s="1"/>
  <c r="J30" i="16" l="1"/>
  <c r="H38" i="16"/>
  <c r="G38" i="16"/>
  <c r="F38" i="16"/>
  <c r="E38" i="16"/>
  <c r="D38" i="16"/>
  <c r="H19" i="16"/>
  <c r="G19" i="16"/>
  <c r="F19" i="16"/>
  <c r="E19" i="16"/>
  <c r="D19" i="16"/>
  <c r="D18" i="16"/>
  <c r="H18" i="16"/>
  <c r="G18" i="16"/>
  <c r="F18" i="16"/>
  <c r="E18" i="16"/>
  <c r="H22" i="16"/>
  <c r="G22" i="16"/>
  <c r="F22" i="16"/>
  <c r="E22" i="16"/>
  <c r="D22" i="16"/>
  <c r="D27" i="16"/>
  <c r="D10" i="16"/>
  <c r="D8" i="16"/>
  <c r="D9" i="16"/>
  <c r="D11" i="16" s="1"/>
  <c r="D7" i="16"/>
  <c r="E32" i="16"/>
  <c r="F32" i="16"/>
  <c r="G32" i="16"/>
  <c r="H32" i="16"/>
  <c r="J32" i="16"/>
  <c r="D32" i="16"/>
  <c r="J31" i="16"/>
  <c r="E31" i="16"/>
  <c r="F31" i="16"/>
  <c r="G31" i="16"/>
  <c r="H31" i="16"/>
  <c r="D31" i="16"/>
  <c r="I31" i="16"/>
  <c r="C20" i="39"/>
  <c r="D20" i="39"/>
  <c r="E20" i="39"/>
  <c r="F20" i="39"/>
  <c r="G20" i="39"/>
  <c r="H20" i="39"/>
  <c r="B20" i="39"/>
  <c r="C19" i="39"/>
  <c r="B18" i="39"/>
  <c r="C18" i="39" s="1"/>
  <c r="D18" i="39" s="1"/>
  <c r="E18" i="39" s="1"/>
  <c r="F18" i="39" s="1"/>
  <c r="C17" i="39"/>
  <c r="B17" i="39"/>
  <c r="B16" i="39"/>
  <c r="B15" i="39"/>
  <c r="B14" i="39"/>
  <c r="C14" i="39" s="1"/>
  <c r="F6" i="39"/>
  <c r="E6" i="39"/>
  <c r="D6" i="39"/>
  <c r="C6" i="39"/>
  <c r="B6" i="39"/>
  <c r="H6" i="39"/>
  <c r="C5" i="39"/>
  <c r="C4" i="39"/>
  <c r="E10" i="16" l="1"/>
  <c r="F10" i="16" s="1"/>
  <c r="G10" i="16" s="1"/>
  <c r="H10" i="16" s="1"/>
  <c r="J35" i="16"/>
  <c r="D19" i="39"/>
  <c r="E19" i="39" s="1"/>
  <c r="F19" i="39" s="1"/>
  <c r="H18" i="39"/>
  <c r="D17" i="39"/>
  <c r="E17" i="39" s="1"/>
  <c r="F17" i="39" s="1"/>
  <c r="D14" i="39"/>
  <c r="E14" i="39" s="1"/>
  <c r="F14" i="39" s="1"/>
  <c r="H14" i="39"/>
  <c r="C15" i="39"/>
  <c r="D15" i="39" s="1"/>
  <c r="E15" i="39" s="1"/>
  <c r="F15" i="39" s="1"/>
  <c r="C16" i="39"/>
  <c r="D16" i="39" s="1"/>
  <c r="E16" i="39" s="1"/>
  <c r="F16" i="39" s="1"/>
  <c r="D4" i="39"/>
  <c r="E4" i="39" s="1"/>
  <c r="F4" i="39" s="1"/>
  <c r="D5" i="39"/>
  <c r="E5" i="39" s="1"/>
  <c r="F5" i="39" s="1"/>
  <c r="J10" i="16" l="1"/>
  <c r="H19" i="39"/>
  <c r="H17" i="39"/>
  <c r="H16" i="39"/>
  <c r="H15" i="39"/>
  <c r="H5" i="39"/>
  <c r="H4" i="39"/>
  <c r="D34" i="16" l="1"/>
  <c r="E34" i="16"/>
  <c r="F34" i="16"/>
  <c r="G34" i="16"/>
  <c r="H34" i="16"/>
  <c r="D13" i="16" l="1"/>
  <c r="E7" i="16"/>
  <c r="E8" i="16"/>
  <c r="F8" i="16" s="1"/>
  <c r="G8" i="16" s="1"/>
  <c r="H8" i="16" s="1"/>
  <c r="E9" i="16"/>
  <c r="F9" i="16" s="1"/>
  <c r="G9" i="16" s="1"/>
  <c r="H9" i="16" s="1"/>
  <c r="E21" i="16"/>
  <c r="F21" i="16"/>
  <c r="G21" i="16"/>
  <c r="H21" i="16"/>
  <c r="D21" i="16"/>
  <c r="E17" i="16"/>
  <c r="F17" i="16"/>
  <c r="G17" i="16"/>
  <c r="H17" i="16"/>
  <c r="D17" i="16"/>
  <c r="J27" i="16"/>
  <c r="J22" i="16"/>
  <c r="J20" i="16"/>
  <c r="J18" i="31"/>
  <c r="J19" i="31"/>
  <c r="J18" i="29"/>
  <c r="J19" i="29"/>
  <c r="J18" i="28"/>
  <c r="J19" i="28"/>
  <c r="J50" i="27"/>
  <c r="J42" i="27"/>
  <c r="J37" i="27"/>
  <c r="J38" i="27"/>
  <c r="J39" i="27"/>
  <c r="J40" i="27"/>
  <c r="J35" i="27"/>
  <c r="J31" i="27"/>
  <c r="J27" i="27"/>
  <c r="J18" i="27"/>
  <c r="J19" i="27"/>
  <c r="E56" i="28"/>
  <c r="F56" i="28"/>
  <c r="J40" i="28"/>
  <c r="H16" i="28"/>
  <c r="J8" i="29"/>
  <c r="I57" i="31"/>
  <c r="J55" i="31"/>
  <c r="H55" i="31"/>
  <c r="G55" i="31"/>
  <c r="F55" i="31"/>
  <c r="E55" i="31"/>
  <c r="D55" i="31"/>
  <c r="J54" i="31"/>
  <c r="J53" i="31"/>
  <c r="H49" i="31"/>
  <c r="G49" i="31"/>
  <c r="F49" i="31"/>
  <c r="E49" i="31"/>
  <c r="D49" i="31"/>
  <c r="J48" i="31"/>
  <c r="J47" i="31"/>
  <c r="J46" i="31"/>
  <c r="J45" i="31"/>
  <c r="J44" i="31"/>
  <c r="J43" i="31"/>
  <c r="H41" i="31"/>
  <c r="G41" i="31"/>
  <c r="F41" i="31"/>
  <c r="E41" i="31"/>
  <c r="D41" i="31"/>
  <c r="J40" i="31"/>
  <c r="J39" i="31"/>
  <c r="J38" i="31"/>
  <c r="J37" i="31"/>
  <c r="H35" i="31"/>
  <c r="G35" i="31"/>
  <c r="F35" i="31"/>
  <c r="E35" i="31"/>
  <c r="D35" i="31"/>
  <c r="J35" i="31" s="1"/>
  <c r="J34" i="31"/>
  <c r="J33" i="31"/>
  <c r="H31" i="31"/>
  <c r="G31" i="31"/>
  <c r="F31" i="31"/>
  <c r="E31" i="31"/>
  <c r="D31" i="31"/>
  <c r="J31" i="31" s="1"/>
  <c r="J30" i="31"/>
  <c r="J29" i="31"/>
  <c r="H27" i="31"/>
  <c r="G27" i="31"/>
  <c r="F27" i="31"/>
  <c r="E27" i="31"/>
  <c r="D27" i="31"/>
  <c r="J27" i="31" s="1"/>
  <c r="J26" i="31"/>
  <c r="J25" i="31"/>
  <c r="J24" i="31"/>
  <c r="J23" i="31"/>
  <c r="J22" i="31"/>
  <c r="J21" i="31"/>
  <c r="J20" i="31"/>
  <c r="I16" i="31"/>
  <c r="H16" i="31"/>
  <c r="G16" i="31"/>
  <c r="F16" i="31"/>
  <c r="E16" i="31"/>
  <c r="D16" i="31"/>
  <c r="J15" i="31"/>
  <c r="J14" i="31"/>
  <c r="J13" i="31"/>
  <c r="I11" i="31"/>
  <c r="H11" i="31"/>
  <c r="G11" i="31"/>
  <c r="F11" i="31"/>
  <c r="E11" i="31"/>
  <c r="D11" i="31"/>
  <c r="J10" i="31"/>
  <c r="J9" i="31"/>
  <c r="J8" i="31"/>
  <c r="J11" i="31" s="1"/>
  <c r="I57" i="29"/>
  <c r="H55" i="29"/>
  <c r="G55" i="29"/>
  <c r="F55" i="29"/>
  <c r="E55" i="29"/>
  <c r="D55" i="29"/>
  <c r="J54" i="29"/>
  <c r="J53" i="29"/>
  <c r="H49" i="29"/>
  <c r="G49" i="29"/>
  <c r="F49" i="29"/>
  <c r="E49" i="29"/>
  <c r="D49" i="29"/>
  <c r="J48" i="29"/>
  <c r="J47" i="29"/>
  <c r="J46" i="29"/>
  <c r="J45" i="29"/>
  <c r="J44" i="29"/>
  <c r="J43" i="29"/>
  <c r="H41" i="29"/>
  <c r="G41" i="29"/>
  <c r="F41" i="29"/>
  <c r="E41" i="29"/>
  <c r="D41" i="29"/>
  <c r="J40" i="29"/>
  <c r="J39" i="29"/>
  <c r="J38" i="29"/>
  <c r="J37" i="29"/>
  <c r="H35" i="29"/>
  <c r="G35" i="29"/>
  <c r="F35" i="29"/>
  <c r="E35" i="29"/>
  <c r="D35" i="29"/>
  <c r="J35" i="29" s="1"/>
  <c r="J34" i="29"/>
  <c r="J33" i="29"/>
  <c r="H31" i="29"/>
  <c r="G31" i="29"/>
  <c r="F31" i="29"/>
  <c r="E31" i="29"/>
  <c r="D31" i="29"/>
  <c r="J31" i="29" s="1"/>
  <c r="J30" i="29"/>
  <c r="J29" i="29"/>
  <c r="H27" i="29"/>
  <c r="G27" i="29"/>
  <c r="F27" i="29"/>
  <c r="E27" i="29"/>
  <c r="D27" i="29"/>
  <c r="J26" i="29"/>
  <c r="J25" i="29"/>
  <c r="J24" i="29"/>
  <c r="J23" i="29"/>
  <c r="J22" i="29"/>
  <c r="J21" i="29"/>
  <c r="J20" i="29"/>
  <c r="I16" i="29"/>
  <c r="H16" i="29"/>
  <c r="G16" i="29"/>
  <c r="F16" i="29"/>
  <c r="E16" i="29"/>
  <c r="D16" i="29"/>
  <c r="J15" i="29"/>
  <c r="J14" i="29"/>
  <c r="J13" i="29"/>
  <c r="J16" i="29" s="1"/>
  <c r="I11" i="29"/>
  <c r="H11" i="29"/>
  <c r="G11" i="29"/>
  <c r="F11" i="29"/>
  <c r="E11" i="29"/>
  <c r="D11" i="29"/>
  <c r="J10" i="29"/>
  <c r="J9" i="29"/>
  <c r="J11" i="29"/>
  <c r="I58" i="28"/>
  <c r="H56" i="28"/>
  <c r="G56" i="28"/>
  <c r="D56" i="28"/>
  <c r="J55" i="28"/>
  <c r="H50" i="28"/>
  <c r="G50" i="28"/>
  <c r="F50" i="28"/>
  <c r="E50" i="28"/>
  <c r="D50" i="28"/>
  <c r="J49" i="28"/>
  <c r="J48" i="28"/>
  <c r="J47" i="28"/>
  <c r="J46" i="28"/>
  <c r="J45" i="28"/>
  <c r="J44" i="28"/>
  <c r="H42" i="28"/>
  <c r="G42" i="28"/>
  <c r="F42" i="28"/>
  <c r="E42" i="28"/>
  <c r="D42" i="28"/>
  <c r="J41" i="28"/>
  <c r="J39" i="28"/>
  <c r="J38" i="28"/>
  <c r="J37" i="28"/>
  <c r="H35" i="28"/>
  <c r="G35" i="28"/>
  <c r="F35" i="28"/>
  <c r="E35" i="28"/>
  <c r="D35" i="28"/>
  <c r="J34" i="28"/>
  <c r="J33" i="28"/>
  <c r="H31" i="28"/>
  <c r="G31" i="28"/>
  <c r="F31" i="28"/>
  <c r="E31" i="28"/>
  <c r="D31" i="28"/>
  <c r="J30" i="28"/>
  <c r="J29" i="28"/>
  <c r="H27" i="28"/>
  <c r="G27" i="28"/>
  <c r="F27" i="28"/>
  <c r="E27" i="28"/>
  <c r="D27" i="28"/>
  <c r="J26" i="28"/>
  <c r="J25" i="28"/>
  <c r="J24" i="28"/>
  <c r="J23" i="28"/>
  <c r="J22" i="28"/>
  <c r="J21" i="28"/>
  <c r="J20" i="28"/>
  <c r="I16" i="28"/>
  <c r="J15" i="28"/>
  <c r="J14" i="28"/>
  <c r="I11" i="28"/>
  <c r="H11" i="28"/>
  <c r="G11" i="28"/>
  <c r="G16" i="28" s="1"/>
  <c r="F11" i="28"/>
  <c r="F16" i="28" s="1"/>
  <c r="E11" i="28"/>
  <c r="E16" i="28" s="1"/>
  <c r="D11" i="28"/>
  <c r="D16" i="28" s="1"/>
  <c r="J10" i="28"/>
  <c r="J9" i="28"/>
  <c r="J8" i="28"/>
  <c r="I58" i="27"/>
  <c r="H56" i="27"/>
  <c r="G56" i="27"/>
  <c r="F56" i="27"/>
  <c r="E56" i="27"/>
  <c r="D56" i="27"/>
  <c r="J55" i="27"/>
  <c r="J54" i="27"/>
  <c r="H50" i="27"/>
  <c r="G50" i="27"/>
  <c r="F50" i="27"/>
  <c r="E50" i="27"/>
  <c r="D50" i="27"/>
  <c r="J49" i="27"/>
  <c r="J48" i="27"/>
  <c r="J47" i="27"/>
  <c r="J46" i="27"/>
  <c r="J45" i="27"/>
  <c r="J44" i="27"/>
  <c r="H42" i="27"/>
  <c r="G42" i="27"/>
  <c r="F42" i="27"/>
  <c r="E42" i="27"/>
  <c r="D42" i="27"/>
  <c r="J41" i="27"/>
  <c r="H35" i="27"/>
  <c r="G35" i="27"/>
  <c r="F35" i="27"/>
  <c r="E35" i="27"/>
  <c r="D35" i="27"/>
  <c r="J34" i="27"/>
  <c r="J33" i="27"/>
  <c r="H31" i="27"/>
  <c r="G31" i="27"/>
  <c r="F31" i="27"/>
  <c r="E31" i="27"/>
  <c r="D31" i="27"/>
  <c r="J30" i="27"/>
  <c r="J29" i="27"/>
  <c r="H27" i="27"/>
  <c r="G27" i="27"/>
  <c r="F27" i="27"/>
  <c r="E27" i="27"/>
  <c r="D27" i="27"/>
  <c r="J26" i="27"/>
  <c r="J25" i="27"/>
  <c r="J24" i="27"/>
  <c r="J23" i="27"/>
  <c r="J22" i="27"/>
  <c r="J21" i="27"/>
  <c r="J20" i="27"/>
  <c r="I16" i="27"/>
  <c r="J15" i="27"/>
  <c r="J14" i="27"/>
  <c r="I11" i="27"/>
  <c r="H11" i="27"/>
  <c r="H16" i="27" s="1"/>
  <c r="G11" i="27"/>
  <c r="G16" i="27" s="1"/>
  <c r="F11" i="27"/>
  <c r="F16" i="27" s="1"/>
  <c r="E11" i="27"/>
  <c r="E16" i="27" s="1"/>
  <c r="D11" i="27"/>
  <c r="D16" i="27" s="1"/>
  <c r="J10" i="27"/>
  <c r="J9" i="27"/>
  <c r="J8" i="27"/>
  <c r="J11" i="27" s="1"/>
  <c r="E28" i="16"/>
  <c r="F28" i="16"/>
  <c r="G28" i="16"/>
  <c r="H28" i="16"/>
  <c r="F7" i="16" l="1"/>
  <c r="E11" i="16"/>
  <c r="D23" i="16"/>
  <c r="D9" i="30" s="1"/>
  <c r="J21" i="16"/>
  <c r="D28" i="16"/>
  <c r="D11" i="30" s="1"/>
  <c r="F23" i="16"/>
  <c r="F9" i="30" s="1"/>
  <c r="H23" i="16"/>
  <c r="H9" i="30" s="1"/>
  <c r="G23" i="16"/>
  <c r="G9" i="30" s="1"/>
  <c r="J19" i="16"/>
  <c r="E23" i="16"/>
  <c r="E9" i="30" s="1"/>
  <c r="J18" i="16"/>
  <c r="J17" i="16"/>
  <c r="J38" i="16"/>
  <c r="J8" i="16"/>
  <c r="J9" i="16"/>
  <c r="E10" i="30"/>
  <c r="J28" i="16"/>
  <c r="G10" i="30"/>
  <c r="H11" i="30"/>
  <c r="F11" i="30"/>
  <c r="E11" i="30"/>
  <c r="F10" i="30"/>
  <c r="H10" i="30"/>
  <c r="D10" i="30"/>
  <c r="H51" i="27"/>
  <c r="H58" i="27" s="1"/>
  <c r="J13" i="27"/>
  <c r="J16" i="27" s="1"/>
  <c r="G51" i="27"/>
  <c r="G58" i="27" s="1"/>
  <c r="D51" i="27"/>
  <c r="D58" i="27" s="1"/>
  <c r="J56" i="28"/>
  <c r="J54" i="28"/>
  <c r="H13" i="30"/>
  <c r="F13" i="30"/>
  <c r="J42" i="28"/>
  <c r="J31" i="28"/>
  <c r="G11" i="30"/>
  <c r="J35" i="28"/>
  <c r="J27" i="28"/>
  <c r="E51" i="28"/>
  <c r="E58" i="28" s="1"/>
  <c r="J13" i="28"/>
  <c r="J16" i="28" s="1"/>
  <c r="D51" i="28"/>
  <c r="D58" i="28" s="1"/>
  <c r="G51" i="28"/>
  <c r="G58" i="28" s="1"/>
  <c r="H51" i="28"/>
  <c r="H58" i="28" s="1"/>
  <c r="F51" i="28"/>
  <c r="J11" i="28"/>
  <c r="E13" i="30"/>
  <c r="G13" i="30"/>
  <c r="D13" i="30"/>
  <c r="H50" i="31"/>
  <c r="H57" i="31" s="1"/>
  <c r="J41" i="31"/>
  <c r="J16" i="31"/>
  <c r="F50" i="31"/>
  <c r="F57" i="31" s="1"/>
  <c r="G50" i="31"/>
  <c r="G57" i="31" s="1"/>
  <c r="D50" i="31"/>
  <c r="D57" i="31" s="1"/>
  <c r="E50" i="31"/>
  <c r="E57" i="31" s="1"/>
  <c r="J41" i="29"/>
  <c r="J27" i="29"/>
  <c r="E50" i="29"/>
  <c r="E57" i="29" s="1"/>
  <c r="G50" i="29"/>
  <c r="G57" i="29" s="1"/>
  <c r="H50" i="29"/>
  <c r="H57" i="29" s="1"/>
  <c r="D50" i="29"/>
  <c r="D57" i="29" s="1"/>
  <c r="F50" i="29"/>
  <c r="F57" i="29" s="1"/>
  <c r="J49" i="31"/>
  <c r="E51" i="27"/>
  <c r="E58" i="27" s="1"/>
  <c r="F51" i="27"/>
  <c r="F58" i="27" s="1"/>
  <c r="J55" i="29"/>
  <c r="J49" i="29"/>
  <c r="J50" i="28"/>
  <c r="J56" i="27"/>
  <c r="G7" i="16" l="1"/>
  <c r="F11" i="16"/>
  <c r="F13" i="16" s="1"/>
  <c r="E44" i="16"/>
  <c r="E16" i="30" s="1"/>
  <c r="E13" i="16"/>
  <c r="E14" i="16" s="1"/>
  <c r="E8" i="30" s="1"/>
  <c r="J23" i="16"/>
  <c r="D7" i="30"/>
  <c r="E7" i="30"/>
  <c r="J10" i="30"/>
  <c r="J11" i="30"/>
  <c r="J9" i="30"/>
  <c r="J51" i="28"/>
  <c r="J58" i="28" s="1"/>
  <c r="F58" i="28"/>
  <c r="J13" i="30"/>
  <c r="J50" i="31"/>
  <c r="J57" i="31" s="1"/>
  <c r="J50" i="29"/>
  <c r="J57" i="29" s="1"/>
  <c r="J51" i="27"/>
  <c r="J58" i="27" s="1"/>
  <c r="H7" i="16" l="1"/>
  <c r="H11" i="16" s="1"/>
  <c r="G11" i="16"/>
  <c r="G13" i="16" s="1"/>
  <c r="D14" i="16"/>
  <c r="D8" i="30" s="1"/>
  <c r="D44" i="16"/>
  <c r="J7" i="16" l="1"/>
  <c r="J11" i="16" s="1"/>
  <c r="F7" i="30"/>
  <c r="H13" i="16"/>
  <c r="D16" i="30"/>
  <c r="G44" i="16" l="1"/>
  <c r="G16" i="30" s="1"/>
  <c r="G7" i="30"/>
  <c r="G14" i="16"/>
  <c r="H44" i="16"/>
  <c r="H14" i="16"/>
  <c r="H7" i="30"/>
  <c r="F14" i="16"/>
  <c r="F44" i="16"/>
  <c r="F16" i="30" s="1"/>
  <c r="J13" i="16" l="1"/>
  <c r="J14" i="16" s="1"/>
  <c r="J7" i="30"/>
  <c r="J43" i="16"/>
  <c r="J44" i="16" s="1"/>
  <c r="F8" i="30"/>
  <c r="H8" i="30"/>
  <c r="H16" i="30"/>
  <c r="J16" i="30" s="1"/>
  <c r="G8" i="30"/>
  <c r="J8" i="30" l="1"/>
  <c r="F33" i="16"/>
  <c r="G33" i="16"/>
  <c r="G35" i="16" s="1"/>
  <c r="H33" i="16"/>
  <c r="E33" i="16"/>
  <c r="D33" i="16"/>
  <c r="D35" i="16" s="1"/>
  <c r="E40" i="16" l="1"/>
  <c r="E46" i="16" s="1"/>
  <c r="E35" i="16"/>
  <c r="H35" i="16"/>
  <c r="H40" i="16" s="1"/>
  <c r="H46" i="16" s="1"/>
  <c r="F35" i="16"/>
  <c r="F40" i="16" s="1"/>
  <c r="F46" i="16" s="1"/>
  <c r="E12" i="30"/>
  <c r="E14" i="30" s="1"/>
  <c r="E18" i="30" s="1"/>
  <c r="F12" i="30"/>
  <c r="F14" i="30" s="1"/>
  <c r="F18" i="30" s="1"/>
  <c r="D12" i="30"/>
  <c r="D40" i="16"/>
  <c r="G40" i="16"/>
  <c r="G46" i="16" s="1"/>
  <c r="G12" i="30"/>
  <c r="G14" i="30" s="1"/>
  <c r="G18" i="30" s="1"/>
  <c r="H12" i="30"/>
  <c r="H14" i="30" s="1"/>
  <c r="H18" i="30" s="1"/>
  <c r="D46" i="16" l="1"/>
  <c r="J40" i="16"/>
  <c r="J46" i="16" s="1"/>
  <c r="J12" i="30"/>
  <c r="D14" i="30"/>
  <c r="J14" i="30" l="1"/>
  <c r="J18" i="30" s="1"/>
  <c r="D18" i="30"/>
</calcChain>
</file>

<file path=xl/sharedStrings.xml><?xml version="1.0" encoding="utf-8"?>
<sst xmlns="http://schemas.openxmlformats.org/spreadsheetml/2006/main" count="332" uniqueCount="76">
  <si>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</si>
  <si>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</si>
  <si>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</si>
  <si>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</si>
  <si>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</si>
  <si>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</si>
  <si>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</si>
  <si>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</si>
  <si>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</si>
  <si>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</si>
  <si>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</si>
  <si>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</si>
  <si>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</si>
  <si>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</si>
  <si>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</si>
  <si>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</si>
  <si>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</si>
  <si>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</si>
  <si>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</si>
  <si>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</si>
  <si>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</si>
  <si>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</si>
  <si>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</si>
  <si>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Detailed Budget Table</t>
  </si>
  <si>
    <t>INSTRUCTIONS:</t>
  </si>
  <si>
    <t>Personnel</t>
  </si>
  <si>
    <t> </t>
  </si>
  <si>
    <t>Finance Manager @ $75,000/yr, 1 FTE, with 5% annual salary increase</t>
  </si>
  <si>
    <t>Finance Assistant @ $60,000/yr, 1 FTE, with 5% annual salary increase</t>
  </si>
  <si>
    <t>Marketing Manager @ $75,000/yr, 1 FTE, with 5% annual salary increase</t>
  </si>
  <si>
    <t>Marketing Support @ $60,000/yr, 1 FTE, with 5% annual salary increase</t>
  </si>
  <si>
    <t>Construction Supervisor @ $85,000/yr, 1 FTE, with 5% annual salary increase</t>
  </si>
  <si>
    <t>Construction Home Assessor / Project Managers / Rehab Specialists @ $70,000/yr, 3 FTE, with 5% annual salary increase</t>
  </si>
  <si>
    <t xml:space="preserve"> Fringe Benefits </t>
  </si>
  <si>
    <r>
      <rPr>
        <b/>
        <sz val="11"/>
        <color rgb="FFFF0000"/>
        <rFont val="Calibri"/>
        <family val="2"/>
        <scheme val="minor"/>
      </rPr>
      <t>Identify the percentage</t>
    </r>
    <r>
      <rPr>
        <sz val="11"/>
        <color rgb="FFFF0000"/>
        <rFont val="Calibri"/>
        <family val="2"/>
        <scheme val="minor"/>
      </rPr>
      <t>. Fringe benefits may include, but are not limited to: cost of leave, employee insurance, pensions, unemployment benefit plans. 
If fringe rate doesn't include the cost of leave, and the applicant intends to charge leave to the agreement, it must provide supplemental information describing its proposed method(s) in the Narrative.</t>
    </r>
  </si>
  <si>
    <t xml:space="preserve"> Travel </t>
  </si>
  <si>
    <r>
      <rPr>
        <b/>
        <sz val="11"/>
        <color rgb="FFFF0000"/>
        <rFont val="Calibri"/>
        <family val="2"/>
        <scheme val="minor"/>
      </rPr>
      <t xml:space="preserve">Specify the mileage, per diem, estimated number of trips in-state and out-of-state, number of travelers, and other costs for each type of travel. </t>
    </r>
    <r>
      <rPr>
        <sz val="11"/>
        <color rgb="FFFF0000"/>
        <rFont val="Calibri"/>
        <family val="2"/>
        <scheme val="minor"/>
      </rPr>
      <t xml:space="preserve">
Travel may be: integral to the purpose of the proposed project (e.g., inspections); related to proposed project activities (e.g., attendance at meetings); or, related to a technical training or workshop that supports effective implementation of the project activities. 
Only include travel costs for personnel in the travel category. Travel costs do not include: (1) costs for travel of contractors, which are included in the “Contractual” category; (2) travel costs for employees of subrecipients under subawards and non-employee program participants (e.g., trainees), which are included in the “Other” category. </t>
    </r>
  </si>
  <si>
    <t>Airfare - $400 roundtrip @ 2 roundtrip per year</t>
  </si>
  <si>
    <t>Parking - $20 per day @ 4 days per year</t>
  </si>
  <si>
    <t xml:space="preserve"> Equipment </t>
  </si>
  <si>
    <r>
      <rPr>
        <b/>
        <sz val="11"/>
        <color rgb="FFFF0000"/>
        <rFont val="Calibri"/>
        <family val="2"/>
        <scheme val="minor"/>
      </rPr>
      <t>Identify each item to be purchased that has an estimated acquisition cost of $5,000+ per unit and a useful life of 1+ year.</t>
    </r>
    <r>
      <rPr>
        <sz val="11"/>
        <color rgb="FFFF0000"/>
        <rFont val="Calibri"/>
        <family val="2"/>
        <scheme val="minor"/>
      </rPr>
      <t xml:space="preserve">
Equipment does not include: (1) leased/rented equipment; or (2) equipment service or maintenance contracts. These types of proposed costs should be included in the “Other” category.
Items with a unit cost of less than $5,000 should be included under "Supplies".</t>
    </r>
  </si>
  <si>
    <t xml:space="preserve"> Supplies </t>
  </si>
  <si>
    <r>
      <rPr>
        <b/>
        <sz val="11"/>
        <color rgb="FFFF0000"/>
        <rFont val="Calibri"/>
        <family val="2"/>
        <scheme val="minor"/>
      </rPr>
      <t>Identify categories of supplies to be procured (e.g., laboratory supplies, office supplies). Supplies means all tangible personal property other than equipment.</t>
    </r>
    <r>
      <rPr>
        <sz val="11"/>
        <color rgb="FFFF0000"/>
        <rFont val="Calibri"/>
        <family val="2"/>
        <scheme val="minor"/>
      </rPr>
      <t xml:space="preserve">
Non-tangible goods and services associated with supplies, such as printing service, photocopy services,
and rental costs should be included under "Other".</t>
    </r>
  </si>
  <si>
    <t xml:space="preserve"> Contractual </t>
  </si>
  <si>
    <t>OTHER</t>
  </si>
  <si>
    <r>
      <rPr>
        <b/>
        <sz val="11"/>
        <color rgb="FFFF0000"/>
        <rFont val="Calibri"/>
        <family val="2"/>
        <scheme val="minor"/>
      </rPr>
      <t>List each item in sufficient detail for EPA to determine the reasonableness and allowability of its cost.</t>
    </r>
    <r>
      <rPr>
        <sz val="11"/>
        <color rgb="FFFF0000"/>
        <rFont val="Calibri"/>
        <family val="2"/>
        <scheme val="minor"/>
      </rPr>
      <t xml:space="preserve"> Examples of costs that may be in this category may include the following: 
Insurance; 
Rental/lease of equipment or supplies; 
Equipment service or maintenance contracts; 
Printing or photocopying; 
Participant support costs (such as non-employee training stipends, childcare support, transportation, and subsidies or rebates for purchases of pollution control equipment); and, 
Subaward costs. </t>
    </r>
  </si>
  <si>
    <t>Indirect Costs</t>
  </si>
  <si>
    <t xml:space="preserve"> </t>
  </si>
  <si>
    <t xml:space="preserve">This Excel Workbook is provided to aid applicants in developing the required budget table(s) within the budget narrative.  </t>
  </si>
  <si>
    <t>TOTAL CONTRACTUAL</t>
  </si>
  <si>
    <t>Other</t>
  </si>
  <si>
    <r>
      <rPr>
        <b/>
        <sz val="11"/>
        <color rgb="FFFF0000"/>
        <rFont val="Calibri"/>
        <family val="2"/>
        <scheme val="minor"/>
      </rPr>
      <t>List out all  employees involved by title. Give annual salary and % of time assigned to the project.</t>
    </r>
    <r>
      <rPr>
        <sz val="11"/>
        <color rgb="FFFF0000"/>
        <rFont val="Calibri"/>
        <family val="2"/>
        <scheme val="minor"/>
      </rPr>
      <t xml:space="preserve">
Personnel should only include New Bedford employees. Contractors are included in Contractual, subrecipients are included in Other.</t>
    </r>
  </si>
  <si>
    <t>Contract for 724 home weatherization projects. Assumes average cost of $17,290/project.</t>
  </si>
  <si>
    <t>Contract for 258 whole-home weatherization and efficiency retrofit projects. Assumes average cost of $29,000/project.</t>
  </si>
  <si>
    <t>Program Director @ $125,000/yr, 1 FTE, with 5% annual salary increase</t>
  </si>
  <si>
    <t>CONTRACTOR OVERSIGHT</t>
  </si>
  <si>
    <t>Program Manager @ $75,000/yr, 1 FTE, with 5% annual salary increase</t>
  </si>
  <si>
    <t>Building Specialist @ $85,000/yr, 1 FTE, with 5% annual salary increase</t>
  </si>
  <si>
    <t>Program Administrator @ $55,000/yr, 1 FTE, with 5% annual salary increase</t>
  </si>
  <si>
    <t>Travel for Program Manager to attend conferences and events:</t>
  </si>
  <si>
    <t>Taxi/Ride Share - $45 per year</t>
  </si>
  <si>
    <t xml:space="preserve">Mileage for local travel (100 miles per year at the IRS approved mileage rates). Mileage rates have been increasing approximately $0.025 per year. With the 2024 rate at $0.67, we assume the following rates for each year: $0.695 (2025); $0.72 (2026); $0.745 (2027); $0.77 (2028). </t>
  </si>
  <si>
    <t xml:space="preserve">4 Laptop Computers @ $2,500 each </t>
  </si>
  <si>
    <t>Hotel - $225 per day @ 4 days per year</t>
  </si>
  <si>
    <t>Per Diem - $79 per day @ 4 days per year</t>
  </si>
  <si>
    <t>ONE STOP SHOP OPERATOR</t>
  </si>
  <si>
    <t>N/A</t>
  </si>
  <si>
    <t>Full-time Employees @ 42.95% of salary</t>
  </si>
  <si>
    <t>Energy Coordinator @ $60,000/yr, 1/2 FTE, with 5% annual salary increase.</t>
  </si>
  <si>
    <t>Concierge @ $55,000/yr, 4 FTE, with 5% annual salary increase</t>
  </si>
  <si>
    <t>Lease for commercial space for One Stop Shop to host Contractor and City staff.  Assumes 17 staff; at 300 sf/person; $12/sf/year</t>
  </si>
  <si>
    <t>CRM Software Licenses and Support</t>
  </si>
  <si>
    <t>Construction Management</t>
  </si>
  <si>
    <t>Program Administration</t>
  </si>
  <si>
    <t>Program Design &amp; Coordination</t>
  </si>
  <si>
    <r>
      <t xml:space="preserve">Identify each proposed contract and specify its purpose and estimated cost.
</t>
    </r>
    <r>
      <rPr>
        <sz val="11"/>
        <color rgb="FFFF0000"/>
        <rFont val="Calibri"/>
        <family val="2"/>
        <scheme val="minor"/>
      </rPr>
      <t>EPA does not require applicants to identify specific contractors.
The applicant should list the proposed contract activities along with a brief description of the anticipated scope of work or services to be provided, proposed duration, and proposed procurement
method (competitive or non-competitive), if known. 
Any proposed noncompeted/sole-source contracts in excess of $10,000 must include a justification.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</si>
</sst>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_(&quot;$&quot;* #,##0_);_(&quot;$&quot;* \(#,##0\);_(&quot;$&quot;* &quot;-&quot;??_);_(@_)"/>
  </numFmts>
  <fonts count="22"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i/>
      <sz val="11"/>
      <color rgb="FF000000"/>
      <name val="Calibri"/>
      <family val="2"/>
      <scheme val="minor"/>
    </font>
    <font>
      <b/>
      <sz val="11"/>
      <color rgb="FF000000"/>
      <name val="Calibri"/>
      <family val="2"/>
    </font>
    <font>
      <sz val="11"/>
      <color rgb="FF000000"/>
      <name val="Calibri"/>
      <family val="2"/>
      <scheme val="minor"/>
    </font>
    <font>
      <sz val="11"/>
      <color rgb="FF000000"/>
      <name val="Calibri"/>
      <family val="2"/>
    </font>
    <font>
      <i/>
      <sz val="11"/>
      <color theme="0" tint="-0.34998626667073579"/>
      <name val="Calibri"/>
      <family val="2"/>
      <scheme val="minor"/>
    </font>
    <font>
      <b/>
      <sz val="11"/>
      <color rgb="FF000000"/>
      <name val="Calibri"/>
      <family val="2"/>
      <scheme val="minor"/>
    </font>
    <font>
      <b/>
      <i/>
      <sz val="11"/>
      <color theme="0" tint="-0.34998626667073579"/>
      <name val="Calibri"/>
      <family val="2"/>
      <scheme val="minor"/>
    </font>
    <font>
      <i/>
      <sz val="11"/>
      <color theme="5"/>
      <name val="Calibri"/>
      <family val="2"/>
      <scheme val="minor"/>
    </font>
    <font>
      <b/>
      <sz val="14"/>
      <color theme="0"/>
      <name val="Calibri"/>
      <family val="2"/>
      <scheme val="minor"/>
    </font>
    <font>
      <b/>
      <sz val="18"/>
      <color theme="1"/>
      <name val="Calibri"/>
      <family val="2"/>
      <scheme val="minor"/>
    </font>
    <font>
      <i/>
      <sz val="11"/>
      <color theme="0" tint="-0.499984740745262"/>
      <name val="Calibri"/>
      <family val="2"/>
      <scheme val="minor"/>
    </font>
    <font>
      <i/>
      <sz val="11"/>
      <name val="Calibri"/>
      <family val="2"/>
      <scheme val="minor"/>
    </font>
    <font>
      <sz val="11"/>
      <color rgb="FFFF0000"/>
      <name val="Calibri"/>
      <family val="2"/>
      <scheme val="minor"/>
    </font>
    <font>
      <b/>
      <sz val="11"/>
      <color rgb="FFFF0000"/>
      <name val="Calibri"/>
      <family val="2"/>
      <scheme val="minor"/>
    </font>
    <font>
      <i/>
      <sz val="11"/>
      <color rgb="FFFF0000"/>
      <name val="Calibri"/>
      <family val="2"/>
      <scheme val="minor"/>
    </font>
    <font>
      <sz val="11"/>
      <name val="Calibri"/>
      <family val="2"/>
      <scheme val="minor"/>
    </font>
    <font>
      <b/>
      <sz val="11"/>
      <name val="Calibri"/>
      <family val="2"/>
      <scheme val="minor"/>
    </font>
  </fonts>
  <fills count="11">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
      <patternFill patternType="solid">
        <fgColor theme="2"/>
        <bgColor rgb="FF000000"/>
      </patternFill>
    </fill>
    <fill>
      <patternFill patternType="solid">
        <fgColor them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style="thin">
        <color rgb="FFFFFFFF"/>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thin">
        <color rgb="FFFFFFFF"/>
      </left>
      <right/>
      <top/>
      <bottom style="thin">
        <color rgb="FFFFFFFF"/>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s>
  <cellStyleXfs count="2">
    <xf numFmtId="0" fontId="0" fillId="0" borderId="0"/>
    <xf numFmtId="44" fontId="4" fillId="0" borderId="0" applyFont="0" applyFill="0" applyBorder="0" applyAlignment="0" applyProtection="0"/>
  </cellStyleXfs>
  <cellXfs count="114">
    <xf numFmtId="0" fontId="0" fillId="0" borderId="0" xfId="0"/>
    <xf numFmtId="0" fontId="2" fillId="0" borderId="0" xfId="0" applyFont="1"/>
    <xf numFmtId="164" fontId="0" fillId="0" borderId="0" xfId="1" applyNumberFormat="1" applyFont="1" applyBorder="1"/>
    <xf numFmtId="0" fontId="0" fillId="0" borderId="9" xfId="0" applyBorder="1"/>
    <xf numFmtId="0" fontId="0" fillId="0" borderId="10" xfId="0" applyBorder="1"/>
    <xf numFmtId="0" fontId="3" fillId="0" borderId="0" xfId="0" applyFont="1"/>
    <xf numFmtId="0" fontId="0" fillId="0" borderId="0" xfId="0" applyAlignment="1">
      <alignment vertical="top"/>
    </xf>
    <xf numFmtId="0" fontId="7" fillId="0" borderId="0" xfId="0" applyFont="1"/>
    <xf numFmtId="0" fontId="7" fillId="0" borderId="1" xfId="0" applyFont="1" applyBorder="1"/>
    <xf numFmtId="0" fontId="7" fillId="4" borderId="1" xfId="0" applyFont="1" applyFill="1" applyBorder="1" applyAlignment="1">
      <alignment wrapText="1"/>
    </xf>
    <xf numFmtId="0" fontId="7" fillId="0" borderId="1" xfId="0" applyFont="1" applyBorder="1" applyAlignment="1">
      <alignment wrapText="1"/>
    </xf>
    <xf numFmtId="6" fontId="7" fillId="0" borderId="1" xfId="0" applyNumberFormat="1" applyFont="1" applyBorder="1" applyAlignment="1">
      <alignment wrapText="1"/>
    </xf>
    <xf numFmtId="6" fontId="9" fillId="4" borderId="4" xfId="0" applyNumberFormat="1" applyFont="1" applyFill="1" applyBorder="1" applyAlignment="1">
      <alignment wrapText="1"/>
    </xf>
    <xf numFmtId="0" fontId="9" fillId="0" borderId="1" xfId="0" applyFont="1" applyBorder="1" applyAlignment="1">
      <alignment wrapText="1"/>
    </xf>
    <xf numFmtId="0" fontId="10" fillId="0" borderId="1" xfId="0" applyFont="1" applyBorder="1" applyAlignment="1">
      <alignment wrapText="1"/>
    </xf>
    <xf numFmtId="6" fontId="9" fillId="0" borderId="1" xfId="0" applyNumberFormat="1" applyFont="1" applyBorder="1" applyAlignment="1">
      <alignment wrapText="1"/>
    </xf>
    <xf numFmtId="6" fontId="9" fillId="4" borderId="1" xfId="0" applyNumberFormat="1" applyFont="1" applyFill="1" applyBorder="1" applyAlignment="1">
      <alignment wrapText="1"/>
    </xf>
    <xf numFmtId="0" fontId="2" fillId="0" borderId="1" xfId="0" applyFont="1" applyBorder="1"/>
    <xf numFmtId="0" fontId="0" fillId="0" borderId="1" xfId="0" applyBorder="1"/>
    <xf numFmtId="0" fontId="10" fillId="0" borderId="11" xfId="0" applyFont="1" applyBorder="1" applyAlignment="1">
      <alignment wrapText="1"/>
    </xf>
    <xf numFmtId="6" fontId="11" fillId="0" borderId="12" xfId="0" applyNumberFormat="1" applyFont="1" applyBorder="1" applyAlignment="1">
      <alignment wrapText="1"/>
    </xf>
    <xf numFmtId="0" fontId="12" fillId="0" borderId="0" xfId="0" applyFont="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9" fillId="0" borderId="1" xfId="0" applyFont="1" applyBorder="1" applyAlignment="1">
      <alignment horizontal="left" wrapText="1" indent="2"/>
    </xf>
    <xf numFmtId="0" fontId="2" fillId="0" borderId="1" xfId="0" applyFont="1" applyBorder="1" applyAlignment="1">
      <alignment vertical="top"/>
    </xf>
    <xf numFmtId="0" fontId="7" fillId="0" borderId="1" xfId="0" applyFont="1" applyBorder="1" applyAlignment="1">
      <alignment horizontal="left" wrapText="1" indent="2"/>
    </xf>
    <xf numFmtId="0" fontId="5" fillId="0" borderId="1" xfId="0" applyFont="1" applyBorder="1" applyAlignment="1">
      <alignment wrapText="1"/>
    </xf>
    <xf numFmtId="0" fontId="9" fillId="0" borderId="1" xfId="0" applyFont="1" applyBorder="1" applyAlignment="1">
      <alignment horizontal="left" wrapText="1" indent="4"/>
    </xf>
    <xf numFmtId="0" fontId="14" fillId="0" borderId="0" xfId="0" applyFont="1"/>
    <xf numFmtId="0" fontId="8" fillId="0" borderId="16" xfId="0" applyFont="1" applyBorder="1" applyAlignment="1">
      <alignment vertical="top" wrapText="1"/>
    </xf>
    <xf numFmtId="0" fontId="0" fillId="0" borderId="17" xfId="0" applyBorder="1"/>
    <xf numFmtId="0" fontId="6" fillId="0" borderId="18" xfId="0" applyFont="1" applyBorder="1" applyAlignment="1">
      <alignment vertical="top" wrapText="1"/>
    </xf>
    <xf numFmtId="6" fontId="0" fillId="0" borderId="0" xfId="0" applyNumberFormat="1"/>
    <xf numFmtId="6" fontId="7" fillId="0" borderId="0" xfId="0" applyNumberFormat="1" applyFont="1"/>
    <xf numFmtId="0" fontId="13"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10" fillId="6" borderId="13" xfId="0" applyFont="1" applyFill="1" applyBorder="1" applyAlignment="1">
      <alignment wrapText="1"/>
    </xf>
    <xf numFmtId="0" fontId="10" fillId="6" borderId="14" xfId="0" applyFont="1" applyFill="1" applyBorder="1" applyAlignment="1">
      <alignment wrapText="1"/>
    </xf>
    <xf numFmtId="0" fontId="10" fillId="6" borderId="15" xfId="0" applyFont="1" applyFill="1" applyBorder="1" applyAlignment="1">
      <alignment wrapText="1"/>
    </xf>
    <xf numFmtId="0" fontId="10" fillId="6" borderId="7" xfId="0" applyFont="1" applyFill="1" applyBorder="1" applyAlignment="1">
      <alignment wrapText="1"/>
    </xf>
    <xf numFmtId="0" fontId="10" fillId="6" borderId="3" xfId="0" applyFont="1" applyFill="1" applyBorder="1"/>
    <xf numFmtId="0" fontId="13" fillId="2" borderId="8" xfId="0" applyFont="1" applyFill="1" applyBorder="1"/>
    <xf numFmtId="0" fontId="1" fillId="2" borderId="7" xfId="0" applyFont="1" applyFill="1" applyBorder="1" applyAlignment="1">
      <alignment wrapText="1"/>
    </xf>
    <xf numFmtId="0" fontId="10" fillId="3" borderId="13" xfId="0" applyFont="1" applyFill="1" applyBorder="1" applyAlignment="1">
      <alignment wrapText="1"/>
    </xf>
    <xf numFmtId="0" fontId="10" fillId="3" borderId="14" xfId="0" applyFont="1" applyFill="1" applyBorder="1" applyAlignment="1">
      <alignment wrapText="1"/>
    </xf>
    <xf numFmtId="0" fontId="10" fillId="3" borderId="15" xfId="0" applyFont="1" applyFill="1" applyBorder="1" applyAlignment="1">
      <alignment wrapText="1"/>
    </xf>
    <xf numFmtId="0" fontId="10" fillId="3" borderId="7" xfId="0" applyFont="1" applyFill="1" applyBorder="1" applyAlignment="1">
      <alignment wrapText="1"/>
    </xf>
    <xf numFmtId="0" fontId="7" fillId="7" borderId="1" xfId="0" applyFont="1" applyFill="1" applyBorder="1" applyAlignment="1">
      <alignment wrapText="1"/>
    </xf>
    <xf numFmtId="6" fontId="9" fillId="7" borderId="1" xfId="0" applyNumberFormat="1" applyFont="1" applyFill="1" applyBorder="1" applyAlignment="1">
      <alignment wrapText="1"/>
    </xf>
    <xf numFmtId="0" fontId="7" fillId="8" borderId="0" xfId="0" applyFont="1" applyFill="1"/>
    <xf numFmtId="6" fontId="10" fillId="0" borderId="19" xfId="0" applyNumberFormat="1" applyFont="1" applyBorder="1" applyAlignment="1">
      <alignment wrapText="1"/>
    </xf>
    <xf numFmtId="0" fontId="10" fillId="0" borderId="0" xfId="0" applyFont="1"/>
    <xf numFmtId="6" fontId="7" fillId="4" borderId="1" xfId="0" applyNumberFormat="1" applyFont="1" applyFill="1" applyBorder="1" applyAlignment="1">
      <alignment wrapText="1"/>
    </xf>
    <xf numFmtId="0" fontId="15" fillId="0" borderId="0" xfId="0" applyFont="1" applyAlignment="1">
      <alignment wrapText="1"/>
    </xf>
    <xf numFmtId="0" fontId="9" fillId="0" borderId="0" xfId="0" applyFont="1" applyAlignment="1">
      <alignment wrapText="1"/>
    </xf>
    <xf numFmtId="6" fontId="9" fillId="0" borderId="0" xfId="0" applyNumberFormat="1" applyFont="1" applyAlignment="1">
      <alignment vertical="top" wrapText="1"/>
    </xf>
    <xf numFmtId="0" fontId="0" fillId="0" borderId="0" xfId="0" applyAlignment="1">
      <alignment wrapText="1"/>
    </xf>
    <xf numFmtId="0" fontId="16" fillId="0" borderId="0" xfId="0" applyFont="1"/>
    <xf numFmtId="0" fontId="10" fillId="0" borderId="20" xfId="0" applyFont="1" applyBorder="1" applyAlignment="1">
      <alignment wrapText="1"/>
    </xf>
    <xf numFmtId="0" fontId="0" fillId="0" borderId="1" xfId="0" applyBorder="1" applyAlignment="1">
      <alignment vertical="top"/>
    </xf>
    <xf numFmtId="0" fontId="1" fillId="2" borderId="1" xfId="0" applyFont="1" applyFill="1" applyBorder="1" applyAlignment="1">
      <alignment wrapText="1"/>
    </xf>
    <xf numFmtId="0" fontId="10" fillId="3" borderId="1" xfId="0" applyFont="1" applyFill="1" applyBorder="1"/>
    <xf numFmtId="6" fontId="10" fillId="0" borderId="1" xfId="0" applyNumberFormat="1" applyFont="1" applyBorder="1" applyAlignment="1">
      <alignment wrapText="1"/>
    </xf>
    <xf numFmtId="0" fontId="2" fillId="0" borderId="2" xfId="0" applyFont="1" applyBorder="1" applyAlignment="1">
      <alignment vertical="top" wrapText="1"/>
    </xf>
    <xf numFmtId="0" fontId="18" fillId="0" borderId="0" xfId="0" applyFont="1"/>
    <xf numFmtId="0" fontId="2" fillId="0" borderId="1" xfId="0" applyFont="1" applyBorder="1" applyAlignment="1">
      <alignment vertical="top" wrapText="1"/>
    </xf>
    <xf numFmtId="0" fontId="2" fillId="0" borderId="1" xfId="0" applyFont="1" applyBorder="1" applyAlignment="1">
      <alignment wrapText="1"/>
    </xf>
    <xf numFmtId="0" fontId="20" fillId="0" borderId="1" xfId="0" applyFont="1" applyBorder="1" applyAlignment="1">
      <alignment vertical="top" wrapText="1"/>
    </xf>
    <xf numFmtId="6" fontId="20" fillId="4" borderId="1" xfId="0" applyNumberFormat="1" applyFont="1" applyFill="1" applyBorder="1" applyAlignment="1">
      <alignment wrapText="1"/>
    </xf>
    <xf numFmtId="0" fontId="20" fillId="0" borderId="0" xfId="0" applyFont="1"/>
    <xf numFmtId="6" fontId="20" fillId="0" borderId="1" xfId="0" applyNumberFormat="1" applyFont="1" applyBorder="1" applyAlignment="1">
      <alignment wrapText="1"/>
    </xf>
    <xf numFmtId="164" fontId="20" fillId="0" borderId="1" xfId="1" applyNumberFormat="1" applyFont="1" applyBorder="1" applyAlignment="1">
      <alignment wrapText="1"/>
    </xf>
    <xf numFmtId="0" fontId="20" fillId="0" borderId="1" xfId="0" applyFont="1" applyBorder="1" applyAlignment="1">
      <alignment horizontal="left" wrapText="1"/>
    </xf>
    <xf numFmtId="6" fontId="20" fillId="0" borderId="0" xfId="0" applyNumberFormat="1" applyFont="1"/>
    <xf numFmtId="0" fontId="20" fillId="0" borderId="1" xfId="0" applyFont="1" applyBorder="1" applyAlignment="1">
      <alignment horizontal="left" wrapText="1" indent="2"/>
    </xf>
    <xf numFmtId="6" fontId="21" fillId="0" borderId="12" xfId="0" applyNumberFormat="1" applyFont="1" applyBorder="1" applyAlignment="1">
      <alignment wrapText="1"/>
    </xf>
    <xf numFmtId="164" fontId="7" fillId="0" borderId="0" xfId="0" applyNumberFormat="1" applyFont="1"/>
    <xf numFmtId="164" fontId="20" fillId="0" borderId="1" xfId="0" applyNumberFormat="1" applyFont="1" applyBorder="1" applyAlignment="1">
      <alignment wrapText="1"/>
    </xf>
    <xf numFmtId="164" fontId="20" fillId="4" borderId="1" xfId="0" applyNumberFormat="1" applyFont="1" applyFill="1" applyBorder="1" applyAlignment="1">
      <alignment wrapText="1"/>
    </xf>
    <xf numFmtId="164" fontId="20" fillId="0" borderId="0" xfId="0" applyNumberFormat="1" applyFont="1"/>
    <xf numFmtId="164" fontId="7" fillId="0" borderId="1" xfId="1" applyNumberFormat="1" applyFont="1" applyBorder="1" applyAlignment="1">
      <alignment wrapText="1"/>
    </xf>
    <xf numFmtId="164" fontId="7" fillId="0" borderId="1" xfId="1" applyNumberFormat="1" applyFont="1" applyBorder="1"/>
    <xf numFmtId="164" fontId="20" fillId="0" borderId="1" xfId="1" applyNumberFormat="1" applyFont="1" applyFill="1" applyBorder="1" applyAlignment="1">
      <alignment wrapText="1"/>
    </xf>
    <xf numFmtId="164" fontId="7" fillId="0" borderId="1" xfId="1" applyNumberFormat="1" applyFont="1" applyFill="1" applyBorder="1" applyAlignment="1">
      <alignment wrapText="1"/>
    </xf>
    <xf numFmtId="164" fontId="7" fillId="0" borderId="1" xfId="1" applyNumberFormat="1" applyFont="1" applyFill="1" applyBorder="1"/>
    <xf numFmtId="164" fontId="0" fillId="0" borderId="0" xfId="0" applyNumberFormat="1"/>
    <xf numFmtId="0" fontId="7" fillId="9" borderId="1" xfId="0" applyFont="1" applyFill="1" applyBorder="1" applyAlignment="1">
      <alignment wrapText="1"/>
    </xf>
    <xf numFmtId="164" fontId="20" fillId="10" borderId="1" xfId="0" applyNumberFormat="1" applyFont="1" applyFill="1" applyBorder="1" applyAlignment="1">
      <alignment wrapText="1"/>
    </xf>
    <xf numFmtId="164" fontId="0" fillId="0" borderId="1" xfId="0" applyNumberFormat="1" applyBorder="1"/>
    <xf numFmtId="164" fontId="7" fillId="4" borderId="1" xfId="1" applyNumberFormat="1" applyFont="1" applyFill="1" applyBorder="1" applyAlignment="1">
      <alignment wrapText="1"/>
    </xf>
    <xf numFmtId="6" fontId="20" fillId="9" borderId="1" xfId="0" applyNumberFormat="1" applyFont="1" applyFill="1" applyBorder="1" applyAlignment="1">
      <alignment wrapText="1"/>
    </xf>
    <xf numFmtId="0" fontId="20" fillId="10" borderId="0" xfId="0" applyFont="1" applyFill="1"/>
    <xf numFmtId="0" fontId="7" fillId="0" borderId="1" xfId="0" applyFont="1" applyBorder="1" applyAlignment="1">
      <alignment horizontal="left" wrapText="1"/>
    </xf>
    <xf numFmtId="164" fontId="7" fillId="0" borderId="1" xfId="0" applyNumberFormat="1" applyFont="1" applyBorder="1" applyAlignment="1">
      <alignment wrapText="1"/>
    </xf>
    <xf numFmtId="0" fontId="20" fillId="0" borderId="1" xfId="0" applyFont="1" applyBorder="1" applyAlignment="1">
      <alignment wrapText="1"/>
    </xf>
    <xf numFmtId="0" fontId="19" fillId="0" borderId="0" xfId="0" applyFont="1" applyAlignment="1">
      <alignment horizontal="left"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3" xfId="0" applyFont="1" applyBorder="1" applyAlignment="1">
      <alignment horizontal="left" vertical="top"/>
    </xf>
    <xf numFmtId="0" fontId="17" fillId="0" borderId="3" xfId="0" applyFont="1" applyBorder="1" applyAlignment="1">
      <alignment horizontal="left" vertical="top" wrapText="1"/>
    </xf>
    <xf numFmtId="0" fontId="17" fillId="0" borderId="5" xfId="0" applyFont="1" applyBorder="1" applyAlignment="1">
      <alignment horizontal="left" vertical="top"/>
    </xf>
    <xf numFmtId="0" fontId="18" fillId="0" borderId="2" xfId="0" applyFont="1" applyBorder="1" applyAlignment="1">
      <alignment horizontal="left" vertical="top" wrapText="1"/>
    </xf>
    <xf numFmtId="0" fontId="18" fillId="0" borderId="5" xfId="0" applyFont="1" applyBorder="1" applyAlignment="1">
      <alignment horizontal="left" vertical="top" wrapText="1"/>
    </xf>
    <xf numFmtId="0" fontId="18" fillId="0" borderId="3" xfId="0" applyFont="1" applyBorder="1" applyAlignment="1">
      <alignment horizontal="left" vertical="top"/>
    </xf>
    <xf numFmtId="0" fontId="7" fillId="0" borderId="1" xfId="0" applyFont="1" applyFill="1" applyBorder="1" applyAlignment="1">
      <alignment wrapText="1"/>
    </xf>
    <xf numFmtId="164" fontId="7" fillId="0" borderId="0" xfId="0" applyNumberFormat="1" applyFont="1" applyFill="1"/>
    <xf numFmtId="164" fontId="20" fillId="0" borderId="1" xfId="0" applyNumberFormat="1" applyFont="1" applyFill="1" applyBorder="1" applyAlignment="1">
      <alignment wrapText="1"/>
    </xf>
    <xf numFmtId="0" fontId="3" fillId="0" borderId="0" xfId="0" applyFont="1" applyFill="1"/>
    <xf numFmtId="0" fontId="2" fillId="0" borderId="5" xfId="0" applyFont="1" applyFill="1" applyBorder="1" applyAlignment="1">
      <alignment vertical="top" wrapText="1"/>
    </xf>
    <xf numFmtId="0" fontId="20" fillId="0" borderId="1" xfId="0" applyFont="1" applyFill="1" applyBorder="1" applyAlignment="1">
      <alignment vertical="top" wrapText="1"/>
    </xf>
    <xf numFmtId="0" fontId="0" fillId="0" borderId="0" xfId="0" applyFill="1"/>
  </cellXfs>
  <cellStyles count="2">
    <cellStyle name="Currency" xfId="1" builtinId="4"/>
    <cellStyle name="Normal" xfId="0" builtinId="0"/>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28229</xdr:colOff>
      <xdr:row>0</xdr:row>
      <xdr:rowOff>83389</xdr:rowOff>
    </xdr:from>
    <xdr:to>
      <xdr:col>14</xdr:col>
      <xdr:colOff>95250</xdr:colOff>
      <xdr:row>10</xdr:row>
      <xdr:rowOff>169334</xdr:rowOff>
    </xdr:to>
    <xdr:sp macro="" textlink="">
      <xdr:nvSpPr>
        <xdr:cNvPr id="5" name="Rectangle 1">
          <a:extLst>
            <a:ext uri="{FF2B5EF4-FFF2-40B4-BE49-F238E27FC236}">
              <a16:creationId xmlns:a16="http://schemas.microsoft.com/office/drawing/2014/main" id="{FD1992C7-AA22-4941-9568-B6DA7EAA81E5}"/>
            </a:ext>
          </a:extLst>
        </xdr:cNvPr>
        <xdr:cNvSpPr/>
      </xdr:nvSpPr>
      <xdr:spPr>
        <a:xfrm>
          <a:off x="155229" y="83389"/>
          <a:ext cx="10523354" cy="132066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Introduction: </a:t>
          </a:r>
          <a:endParaRPr lang="en-US" sz="1800" b="0"/>
        </a:p>
        <a:p>
          <a:pPr algn="l"/>
          <a:r>
            <a:rPr lang="en-US" sz="1400" b="0"/>
            <a:t>This Excel Spreadsheet is provided </a:t>
          </a:r>
          <a:r>
            <a:rPr lang="en-US" sz="1400"/>
            <a:t>to aid Climate Pollution Reduction Grant</a:t>
          </a:r>
          <a:r>
            <a:rPr lang="en-US" sz="1400" baseline="0"/>
            <a:t> implementation grant </a:t>
          </a:r>
          <a:r>
            <a:rPr lang="en-US" sz="1400"/>
            <a:t>applicants in developing the required budget table(s) within the budget narrative.  </a:t>
          </a:r>
          <a:r>
            <a:rPr lang="en-US" sz="1400">
              <a:solidFill>
                <a:schemeClr val="lt1"/>
              </a:solidFill>
              <a:effectLst/>
              <a:latin typeface="+mn-lt"/>
              <a:ea typeface="+mn-ea"/>
              <a:cs typeface="+mn-cs"/>
            </a:rPr>
            <a:t>Applicants may submit a budget spreadsheet (no page limit) with their application.</a:t>
          </a:r>
          <a:endParaRPr lang="en-US" sz="1400"/>
        </a:p>
        <a:p>
          <a:pPr algn="l"/>
          <a:endParaRPr lang="en-US" sz="1400"/>
        </a:p>
        <a:p>
          <a:pPr algn="l"/>
          <a:r>
            <a:rPr lang="en-US" sz="1400"/>
            <a:t>The</a:t>
          </a:r>
          <a:r>
            <a:rPr lang="en-US" sz="1400" baseline="0"/>
            <a:t> individual worksheets are formatted for 1 page width of 8.5" x 11" landscape orientation.</a:t>
          </a:r>
          <a:endParaRPr lang="en-US" sz="1400" b="0"/>
        </a:p>
      </xdr:txBody>
    </xdr:sp>
    <xdr:clientData/>
  </xdr:twoCellAnchor>
  <xdr:twoCellAnchor>
    <xdr:from>
      <xdr:col>1</xdr:col>
      <xdr:colOff>41787</xdr:colOff>
      <xdr:row>9</xdr:row>
      <xdr:rowOff>174298</xdr:rowOff>
    </xdr:from>
    <xdr:to>
      <xdr:col>14</xdr:col>
      <xdr:colOff>86391</xdr:colOff>
      <xdr:row>40</xdr:row>
      <xdr:rowOff>142875</xdr:rowOff>
    </xdr:to>
    <xdr:sp macro="" textlink="">
      <xdr:nvSpPr>
        <xdr:cNvPr id="294" name="Rectangle 2">
          <a:extLst>
            <a:ext uri="{FF2B5EF4-FFF2-40B4-BE49-F238E27FC236}">
              <a16:creationId xmlns:a16="http://schemas.microsoft.com/office/drawing/2014/main" id="{C2E9A354-A79D-41A6-AB37-77B1C72CD66E}"/>
            </a:ext>
          </a:extLst>
        </xdr:cNvPr>
        <xdr:cNvSpPr/>
      </xdr:nvSpPr>
      <xdr:spPr>
        <a:xfrm>
          <a:off x="168787" y="1222048"/>
          <a:ext cx="10522104" cy="5747077"/>
        </a:xfrm>
        <a:prstGeom prst="rect">
          <a:avLst/>
        </a:prstGeom>
        <a:solidFill>
          <a:schemeClr val="accent6">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800" b="1"/>
            <a:t>Instructions:  </a:t>
          </a:r>
        </a:p>
        <a:p>
          <a:pPr algn="l"/>
          <a:r>
            <a:rPr lang="en-US" sz="1400" b="0" baseline="0"/>
            <a:t>The template contains 5 tabs (titled "Measure 1 Budget" through "Measure 5 Budget") where applicants can create budgets for up to 5 discrete GHG measures contained in their application. Applicants should leave excess tabs blank (ie, if an application is for a single GHG measure, only Tab 1 should contain any numerical entries.) The Consolidated Budget tab will automatically sum budget totals across all GHG measure Tabs.  If an application includes more than 5 GHG measures, users may add duplicate tabs, but will need to manually update the formulas contained on the Consolidated Budget tab.</a:t>
          </a:r>
        </a:p>
        <a:p>
          <a:pPr algn="l"/>
          <a:endParaRPr lang="en-US" sz="1400" b="1" baseline="0"/>
        </a:p>
        <a:p>
          <a:pPr algn="l"/>
          <a:r>
            <a:rPr lang="en-US" sz="1400" b="1" baseline="0"/>
            <a:t>Measure Tab Instructions:</a:t>
          </a:r>
        </a:p>
        <a:p>
          <a:pPr algn="l"/>
          <a:r>
            <a:rPr lang="en-US" sz="1400" b="0" baseline="0"/>
            <a:t>Below is a description of the steps an applicant should complete to finish each measure tab of the template. </a:t>
          </a:r>
        </a:p>
        <a:p>
          <a:pPr algn="l"/>
          <a:r>
            <a:rPr lang="en-US" sz="1400" b="0" baseline="0"/>
            <a:t>- </a:t>
          </a:r>
          <a:r>
            <a:rPr lang="en-US" sz="1400" b="1" baseline="0"/>
            <a:t>In column C,</a:t>
          </a:r>
          <a:r>
            <a:rPr lang="en-US" sz="1400" b="0" baseline="0"/>
            <a:t> provide itemized costs descriptions in each cost category. Insert or delete rows as needed.</a:t>
          </a:r>
        </a:p>
        <a:p>
          <a:pPr algn="l"/>
          <a:endParaRPr lang="en-US" sz="1400" b="0" baseline="0"/>
        </a:p>
        <a:p>
          <a:pPr algn="l"/>
          <a:r>
            <a:rPr lang="en-US" sz="1400" b="0" baseline="0"/>
            <a:t>- </a:t>
          </a:r>
          <a:r>
            <a:rPr lang="en-US" sz="1400" b="1" baseline="0"/>
            <a:t>In columns D through H,</a:t>
          </a:r>
          <a:r>
            <a:rPr lang="en-US" sz="1400" b="0" baseline="0"/>
            <a:t> fill in the cost for the line item per year - personnel, fringe benefits, travel, equipment, installation, or labor supplies, contractual costs, and other direct costs (i.e., subawards, participant support costs), and indirect costs for each applicable year. Subtotals will calculate automatically.</a:t>
          </a:r>
        </a:p>
        <a:p>
          <a:pPr algn="l"/>
          <a:endParaRPr lang="en-US" sz="1400" b="0" baseline="0"/>
        </a:p>
        <a:p>
          <a:pPr algn="l"/>
          <a:r>
            <a:rPr lang="en-US" sz="1400" b="0" baseline="0"/>
            <a:t>- </a:t>
          </a:r>
          <a:r>
            <a:rPr lang="en-US" sz="1400" b="1" baseline="0"/>
            <a:t>Column J </a:t>
          </a:r>
          <a:r>
            <a:rPr lang="en-US" sz="1400" b="0" baseline="0"/>
            <a:t>will automatically calculate the total cost for the line item for the entire measure, including subtotals for each budget category - personnel, fringe benefits, travel, equipment, installation, or labor supplies, contractual costs, and other direct costs (i.e., subawards, participant support costs), and indirect costs. </a:t>
          </a:r>
        </a:p>
        <a:p>
          <a:pPr algn="l"/>
          <a:endParaRPr lang="en-US" sz="1400" b="0" baseline="0"/>
        </a:p>
        <a:p>
          <a:pPr algn="l"/>
          <a:r>
            <a:rPr lang="en-US" sz="1400" b="0" baseline="0"/>
            <a:t>Please check all formulas and calculations before finalizing your budget tables.</a:t>
          </a:r>
        </a:p>
        <a:p>
          <a:pPr algn="l"/>
          <a:endParaRPr lang="en-US" sz="1400" b="0" baseline="0"/>
        </a:p>
        <a:p>
          <a:pPr algn="l"/>
          <a:r>
            <a:rPr lang="en-US" sz="1400" b="1" baseline="0"/>
            <a:t>Consolidated Budget Instructions:</a:t>
          </a:r>
        </a:p>
        <a:p>
          <a:pPr algn="l"/>
          <a:r>
            <a:rPr lang="en-US" sz="1400" b="0" baseline="0"/>
            <a: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a:t>
          </a:r>
        </a:p>
      </xdr:txBody>
    </xdr:sp>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5BF4F-A53F-426F-B2F9-1F2AFC00110F}">
  <dimension ref="D1:R28"/>
  <sheetViews>
    <sheetView showGridLines="0" topLeftCell="A4" zoomScale="90" zoomScaleNormal="90" workbookViewId="0">
      <selection activeCell="F58" sqref="F58"/>
    </sheetView>
  </sheetViews>
  <sheetFormatPr defaultRowHeight="14.5" x14ac:dyDescent="0.35"/>
  <cols>
    <col min="1" max="1" width="1.81640625" customWidth="1"/>
    <col min="5" max="5" width="13.453125" bestFit="1" customWidth="1"/>
    <col min="6" max="6" width="14.453125" bestFit="1" customWidth="1"/>
    <col min="7" max="9" width="14.453125" customWidth="1"/>
    <col min="10" max="10" width="10.81640625" bestFit="1" customWidth="1"/>
    <col min="11" max="11" width="15.54296875" customWidth="1"/>
    <col min="18" max="18" width="37.54296875" customWidth="1"/>
  </cols>
  <sheetData>
    <row r="1" spans="4:11" ht="10.5" customHeight="1" x14ac:dyDescent="0.35"/>
    <row r="2" spans="4:11" x14ac:dyDescent="0.35">
      <c r="D2" s="3"/>
      <c r="E2" s="3"/>
      <c r="J2" s="33"/>
      <c r="K2" s="3"/>
    </row>
    <row r="3" spans="4:11" x14ac:dyDescent="0.35">
      <c r="D3" s="3"/>
      <c r="E3" s="3"/>
      <c r="J3" s="31"/>
      <c r="K3" s="32"/>
    </row>
    <row r="4" spans="4:11" x14ac:dyDescent="0.35">
      <c r="D4" s="4"/>
      <c r="E4" s="3"/>
    </row>
    <row r="9" spans="4:11" x14ac:dyDescent="0.35">
      <c r="J9" s="21"/>
    </row>
    <row r="17" spans="5:18" x14ac:dyDescent="0.35">
      <c r="E17" s="34"/>
      <c r="F17" s="34"/>
      <c r="G17" s="34"/>
      <c r="H17" s="34"/>
      <c r="I17" s="34"/>
    </row>
    <row r="18" spans="5:18" x14ac:dyDescent="0.35">
      <c r="E18" s="34"/>
      <c r="F18" s="34"/>
      <c r="G18" s="34"/>
      <c r="H18" s="34"/>
      <c r="I18" s="34"/>
    </row>
    <row r="27" spans="5:18" ht="23.5" x14ac:dyDescent="0.55000000000000004">
      <c r="Q27" s="30"/>
    </row>
    <row r="28" spans="5:18" x14ac:dyDescent="0.35">
      <c r="Q28" s="58"/>
      <c r="R28" s="59"/>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20"/>
  <sheetViews>
    <sheetView showGridLines="0" topLeftCell="A5" zoomScale="83" zoomScaleNormal="85" workbookViewId="0">
      <selection activeCell="J16" sqref="J16"/>
    </sheetView>
  </sheetViews>
  <sheetFormatPr defaultColWidth="9.1796875" defaultRowHeight="15" customHeight="1" x14ac:dyDescent="0.35"/>
  <cols>
    <col min="1" max="1" width="3.1796875" customWidth="1"/>
    <col min="2" max="2" width="12.1796875" customWidth="1"/>
    <col min="3" max="3" width="29.1796875" customWidth="1"/>
    <col min="4" max="4" width="13.81640625" style="6" customWidth="1"/>
    <col min="5" max="5" width="13.453125" style="2" customWidth="1"/>
    <col min="6" max="7" width="13.7265625" bestFit="1" customWidth="1"/>
    <col min="8" max="8" width="13.7265625" style="2" bestFit="1" customWidth="1"/>
    <col min="9" max="9" width="3.54296875" style="7" customWidth="1"/>
    <col min="10" max="10" width="14.1796875" customWidth="1"/>
    <col min="11" max="11" width="10.1796875" customWidth="1"/>
  </cols>
  <sheetData>
    <row r="2" spans="2:39" ht="23.5" x14ac:dyDescent="0.55000000000000004">
      <c r="B2" s="30" t="s">
        <v>0</v>
      </c>
    </row>
    <row r="3" spans="2:39" ht="26.5" customHeight="1" x14ac:dyDescent="0.35">
      <c r="B3" s="98" t="s">
        <v>1</v>
      </c>
      <c r="C3" s="98"/>
      <c r="D3" s="98"/>
      <c r="E3" s="98"/>
      <c r="F3" s="98"/>
      <c r="G3" s="98"/>
      <c r="H3" s="98"/>
      <c r="I3" s="98"/>
      <c r="J3" s="98"/>
    </row>
    <row r="4" spans="2:39" ht="15" customHeight="1" x14ac:dyDescent="0.35">
      <c r="B4" s="5"/>
    </row>
    <row r="5" spans="2:39" ht="18.5" x14ac:dyDescent="0.45">
      <c r="B5" s="44" t="s">
        <v>2</v>
      </c>
      <c r="C5" s="45"/>
      <c r="D5" s="45"/>
      <c r="E5" s="45"/>
      <c r="F5" s="45"/>
      <c r="G5" s="45"/>
      <c r="H5" s="45"/>
      <c r="I5" s="45"/>
      <c r="J5" s="63"/>
    </row>
    <row r="6" spans="2:39" ht="17.149999999999999" customHeight="1" x14ac:dyDescent="0.35">
      <c r="B6" s="46" t="s">
        <v>3</v>
      </c>
      <c r="C6" s="46" t="s">
        <v>4</v>
      </c>
      <c r="D6" s="46" t="s">
        <v>5</v>
      </c>
      <c r="E6" s="47" t="s">
        <v>6</v>
      </c>
      <c r="F6" s="47" t="s">
        <v>7</v>
      </c>
      <c r="G6" s="47" t="s">
        <v>8</v>
      </c>
      <c r="H6" s="48" t="s">
        <v>9</v>
      </c>
      <c r="I6" s="49"/>
      <c r="J6" s="64" t="s">
        <v>10</v>
      </c>
    </row>
    <row r="7" spans="2:39" s="5" customFormat="1" ht="14.5" x14ac:dyDescent="0.35">
      <c r="B7" s="22" t="s">
        <v>11</v>
      </c>
      <c r="C7" s="50" t="s">
        <v>12</v>
      </c>
      <c r="D7" s="51">
        <f>'Measure 1 Budget (Contracted)'!D11+'Measure 2 Budget'!D11+'Measure 3 Budget'!D11+'Measure 4 Budget'!D11+'Measure 5 Budget'!D11</f>
        <v>245000</v>
      </c>
      <c r="E7" s="51">
        <f>'Measure 1 Budget (Contracted)'!E11+'Measure 2 Budget'!E11+'Measure 3 Budget'!E11+'Measure 4 Budget'!E11+'Measure 5 Budget'!E11</f>
        <v>257250</v>
      </c>
      <c r="F7" s="51">
        <f>'Measure 1 Budget (Contracted)'!F11+'Measure 2 Budget'!F11+'Measure 3 Budget'!F11+'Measure 4 Budget'!F11+'Measure 5 Budget'!F11</f>
        <v>270112.5</v>
      </c>
      <c r="G7" s="51">
        <f>'Measure 1 Budget (Contracted)'!G11+'Measure 2 Budget'!G11+'Measure 3 Budget'!G11+'Measure 4 Budget'!G11+'Measure 5 Budget'!G11</f>
        <v>283618.125</v>
      </c>
      <c r="H7" s="51">
        <f>'Measure 1 Budget (Contracted)'!H11+'Measure 2 Budget'!H11+'Measure 3 Budget'!H11+'Measure 4 Budget'!H11+'Measure 5 Budget'!H11</f>
        <v>297799.03125</v>
      </c>
      <c r="I7" s="52"/>
      <c r="J7" s="51">
        <f>SUM(D7:I7)</f>
        <v>1353779.65625</v>
      </c>
      <c r="K7"/>
      <c r="L7"/>
      <c r="M7"/>
      <c r="N7"/>
      <c r="O7"/>
      <c r="P7"/>
      <c r="Q7"/>
      <c r="R7"/>
      <c r="S7"/>
      <c r="T7"/>
      <c r="U7"/>
      <c r="V7"/>
      <c r="W7"/>
      <c r="X7"/>
      <c r="Y7"/>
      <c r="Z7"/>
      <c r="AA7"/>
      <c r="AB7"/>
      <c r="AC7"/>
      <c r="AD7"/>
      <c r="AE7"/>
      <c r="AF7"/>
      <c r="AG7"/>
      <c r="AH7"/>
      <c r="AI7"/>
      <c r="AJ7"/>
      <c r="AK7"/>
      <c r="AL7"/>
      <c r="AM7"/>
    </row>
    <row r="8" spans="2:39" ht="14.5" x14ac:dyDescent="0.35">
      <c r="B8" s="23"/>
      <c r="C8" s="50" t="s">
        <v>13</v>
      </c>
      <c r="D8" s="51">
        <f>'Measure 1 Budget (Contracted)'!D14+'Measure 2 Budget'!D16+'Measure 3 Budget'!D16+'Measure 4 Budget'!D16+'Measure 5 Budget'!D16</f>
        <v>105227.5</v>
      </c>
      <c r="E8" s="51">
        <f>'Measure 1 Budget (Contracted)'!E14+'Measure 2 Budget'!E16+'Measure 3 Budget'!E16+'Measure 4 Budget'!E16</f>
        <v>110488.875</v>
      </c>
      <c r="F8" s="51">
        <f>'Measure 1 Budget (Contracted)'!F14+'Measure 2 Budget'!F16+'Measure 3 Budget'!F16+'Measure 4 Budget'!F16</f>
        <v>116013.31874999999</v>
      </c>
      <c r="G8" s="51">
        <f>'Measure 1 Budget (Contracted)'!G14+'Measure 2 Budget'!G16+'Measure 3 Budget'!G16+'Measure 4 Budget'!G16</f>
        <v>121813.98468749999</v>
      </c>
      <c r="H8" s="51">
        <f>'Measure 1 Budget (Contracted)'!H14+'Measure 2 Budget'!H16+'Measure 3 Budget'!H16+'Measure 4 Budget'!H16</f>
        <v>127904.683921875</v>
      </c>
      <c r="I8" s="52"/>
      <c r="J8" s="51">
        <f t="shared" ref="J8:J14" si="0">SUM(D8:I8)</f>
        <v>581448.36235937499</v>
      </c>
    </row>
    <row r="9" spans="2:39" ht="14.5" x14ac:dyDescent="0.35">
      <c r="B9" s="23"/>
      <c r="C9" s="50" t="s">
        <v>14</v>
      </c>
      <c r="D9" s="51">
        <f>'Measure 1 Budget (Contracted)'!D23+'Measure 2 Budget'!D27+'Measure 3 Budget'!D27+'Measure 4 Budget'!D27+'Measure 5 Budget'!D27</f>
        <v>2208</v>
      </c>
      <c r="E9" s="51">
        <f>'Measure 1 Budget (Contracted)'!E23+'Measure 2 Budget'!E27+'Measure 3 Budget'!E27+'Measure 4 Budget'!E27</f>
        <v>2210.5</v>
      </c>
      <c r="F9" s="51">
        <f>'Measure 1 Budget (Contracted)'!F23+'Measure 2 Budget'!F27+'Measure 3 Budget'!F27+'Measure 4 Budget'!F27</f>
        <v>2213</v>
      </c>
      <c r="G9" s="51">
        <f>'Measure 1 Budget (Contracted)'!G23+'Measure 2 Budget'!G27+'Measure 3 Budget'!G27+'Measure 4 Budget'!G27</f>
        <v>2215.5</v>
      </c>
      <c r="H9" s="51">
        <f>'Measure 1 Budget (Contracted)'!H23+'Measure 2 Budget'!H27+'Measure 3 Budget'!H27+'Measure 4 Budget'!H27</f>
        <v>2218</v>
      </c>
      <c r="I9" s="52"/>
      <c r="J9" s="51">
        <f t="shared" si="0"/>
        <v>11065</v>
      </c>
    </row>
    <row r="10" spans="2:39" ht="14.5" x14ac:dyDescent="0.35">
      <c r="B10" s="23"/>
      <c r="C10" s="50" t="s">
        <v>15</v>
      </c>
      <c r="D10" s="51">
        <f>'Measure 1 Budget (Contracted)'!D25+'Measure 2 Budget'!D31+'Measure 3 Budget'!D31+'Measure 4 Budget'!D31+'Measure 5 Budget'!D31</f>
        <v>0</v>
      </c>
      <c r="E10" s="51">
        <f>'Measure 1 Budget (Contracted)'!E25+'Measure 2 Budget'!E31+'Measure 3 Budget'!E31+'Measure 4 Budget'!E31</f>
        <v>0</v>
      </c>
      <c r="F10" s="51">
        <f>'Measure 1 Budget (Contracted)'!F25+'Measure 2 Budget'!F31+'Measure 3 Budget'!F31+'Measure 4 Budget'!F31</f>
        <v>0</v>
      </c>
      <c r="G10" s="51">
        <f>'Measure 1 Budget (Contracted)'!G25+'Measure 2 Budget'!G31+'Measure 3 Budget'!G31+'Measure 4 Budget'!G31</f>
        <v>0</v>
      </c>
      <c r="H10" s="51">
        <f>'Measure 1 Budget (Contracted)'!H25+'Measure 2 Budget'!H31+'Measure 3 Budget'!H31+'Measure 4 Budget'!H31</f>
        <v>0</v>
      </c>
      <c r="I10" s="52"/>
      <c r="J10" s="51">
        <f t="shared" si="0"/>
        <v>0</v>
      </c>
    </row>
    <row r="11" spans="2:39" ht="14.5" x14ac:dyDescent="0.35">
      <c r="B11" s="23"/>
      <c r="C11" s="50" t="s">
        <v>16</v>
      </c>
      <c r="D11" s="51">
        <f>'Measure 1 Budget (Contracted)'!D28+'Measure 2 Budget'!D35+'Measure 3 Budget'!D35+'Measure 4 Budget'!D35+'Measure 5 Budget'!D35</f>
        <v>10000</v>
      </c>
      <c r="E11" s="51">
        <f>'Measure 1 Budget (Contracted)'!E28+'Measure 2 Budget'!E35+'Measure 3 Budget'!E35+'Measure 4 Budget'!E35</f>
        <v>0</v>
      </c>
      <c r="F11" s="51">
        <f>'Measure 1 Budget (Contracted)'!F28+'Measure 2 Budget'!F35+'Measure 3 Budget'!F35+'Measure 4 Budget'!F35</f>
        <v>0</v>
      </c>
      <c r="G11" s="51">
        <f>'Measure 1 Budget (Contracted)'!G28+'Measure 2 Budget'!G35+'Measure 3 Budget'!G35+'Measure 4 Budget'!G35</f>
        <v>0</v>
      </c>
      <c r="H11" s="51">
        <f>'Measure 1 Budget (Contracted)'!H28+'Measure 2 Budget'!H35+'Measure 3 Budget'!H35+'Measure 4 Budget'!H35</f>
        <v>0</v>
      </c>
      <c r="I11" s="52"/>
      <c r="J11" s="51">
        <f t="shared" si="0"/>
        <v>10000</v>
      </c>
    </row>
    <row r="12" spans="2:39" ht="14.5" x14ac:dyDescent="0.35">
      <c r="B12" s="23"/>
      <c r="C12" s="50" t="s">
        <v>17</v>
      </c>
      <c r="D12" s="51">
        <f>'Measure 1 Budget (Contracted)'!D35+'Measure 2 Budget'!D42+'Measure 3 Budget'!D42+'Measure 4 Budget'!D41+'Measure 5 Budget'!D41</f>
        <v>3945000</v>
      </c>
      <c r="E12" s="51">
        <f>'Measure 1 Budget (Contracted)'!E35+'Measure 2 Budget'!E42+'Measure 3 Budget'!E42+'Measure 4 Budget'!E41</f>
        <v>5936000</v>
      </c>
      <c r="F12" s="51">
        <f>'Measure 1 Budget (Contracted)'!F35+'Measure 2 Budget'!F42+'Measure 3 Budget'!F42+'Measure 4 Budget'!F41</f>
        <v>7006550</v>
      </c>
      <c r="G12" s="51">
        <f>'Measure 1 Budget (Contracted)'!G35+'Measure 2 Budget'!G42+'Measure 3 Budget'!G42+'Measure 4 Budget'!G41</f>
        <v>7106877.5</v>
      </c>
      <c r="H12" s="51">
        <f>'Measure 1 Budget (Contracted)'!H35+'Measure 2 Budget'!H42+'Measure 3 Budget'!H42+'Measure 4 Budget'!H41</f>
        <v>6212221.375</v>
      </c>
      <c r="I12" s="52"/>
      <c r="J12" s="51">
        <f t="shared" si="0"/>
        <v>30206648.875</v>
      </c>
    </row>
    <row r="13" spans="2:39" ht="14.5" x14ac:dyDescent="0.35">
      <c r="B13" s="23"/>
      <c r="C13" s="50" t="s">
        <v>18</v>
      </c>
      <c r="D13" s="51">
        <f>'Measure 1 Budget (Contracted)'!D39+'Measure 2 Budget'!D50+'Measure 3 Budget'!D50+'Measure 4 Budget'!D49+'Measure 5 Budget'!D49</f>
        <v>105400</v>
      </c>
      <c r="E13" s="51">
        <f>'Measure 1 Budget (Contracted)'!E39+'Measure 2 Budget'!E50+'Measure 3 Budget'!E50+'Measure 4 Budget'!E49</f>
        <v>81400</v>
      </c>
      <c r="F13" s="51">
        <f>'Measure 1 Budget (Contracted)'!F39+'Measure 2 Budget'!F50+'Measure 3 Budget'!F50+'Measure 4 Budget'!F49</f>
        <v>81400</v>
      </c>
      <c r="G13" s="51">
        <f>'Measure 1 Budget (Contracted)'!G39+'Measure 2 Budget'!G50+'Measure 3 Budget'!G50+'Measure 4 Budget'!G49</f>
        <v>81400</v>
      </c>
      <c r="H13" s="51">
        <f>'Measure 1 Budget (Contracted)'!H39+'Measure 2 Budget'!H50+'Measure 3 Budget'!H50+'Measure 4 Budget'!H49</f>
        <v>81400</v>
      </c>
      <c r="I13" s="52"/>
      <c r="J13" s="51">
        <f t="shared" si="0"/>
        <v>431000</v>
      </c>
    </row>
    <row r="14" spans="2:39" ht="14.5" x14ac:dyDescent="0.35">
      <c r="B14" s="24"/>
      <c r="C14" s="9" t="s">
        <v>19</v>
      </c>
      <c r="D14" s="16">
        <f>D13+D12+D11+D10+D9+D8+D7</f>
        <v>4412835.5</v>
      </c>
      <c r="E14" s="16">
        <f>E13+E12+E11+E10+E9+E8+E7</f>
        <v>6387349.375</v>
      </c>
      <c r="F14" s="16">
        <f>F13+F12+F11+F10+F9+F8+F7</f>
        <v>7476288.8187499996</v>
      </c>
      <c r="G14" s="16">
        <f>G13+G12+G11+G10+G9+G8+G7</f>
        <v>7595925.1096874997</v>
      </c>
      <c r="H14" s="16">
        <f>H13+H12+H11+H10+H9+H8+H7</f>
        <v>6721543.0901718754</v>
      </c>
      <c r="J14" s="16">
        <f t="shared" si="0"/>
        <v>32593941.893609375</v>
      </c>
    </row>
    <row r="15" spans="2:39" ht="14.5" x14ac:dyDescent="0.35">
      <c r="B15" s="62"/>
      <c r="D15"/>
      <c r="E15"/>
      <c r="H15"/>
      <c r="I15"/>
      <c r="J15" s="18" t="s">
        <v>20</v>
      </c>
    </row>
    <row r="16" spans="2:39" ht="20.149999999999999" customHeight="1" x14ac:dyDescent="0.35">
      <c r="B16" s="62"/>
      <c r="C16" s="9" t="s">
        <v>21</v>
      </c>
      <c r="D16" s="55">
        <f>'Measure 1 Budget (Contracted)'!D44+'Measure 2 Budget'!D56+'Measure 3 Budget'!D56+'Measure 4 Budget'!D55+'Measure 5 Budget'!D55</f>
        <v>0</v>
      </c>
      <c r="E16" s="55">
        <f>'Measure 1 Budget (Contracted)'!E44+'Measure 2 Budget'!E56+'Measure 3 Budget'!E56+'Measure 4 Budget'!E55</f>
        <v>0</v>
      </c>
      <c r="F16" s="55">
        <f>'Measure 1 Budget (Contracted)'!F44+'Measure 2 Budget'!F56+'Measure 3 Budget'!F56+'Measure 4 Budget'!F55</f>
        <v>0</v>
      </c>
      <c r="G16" s="55">
        <f>'Measure 1 Budget (Contracted)'!G44+'Measure 2 Budget'!G56+'Measure 3 Budget'!G56+'Measure 4 Budget'!G55</f>
        <v>0</v>
      </c>
      <c r="H16" s="55">
        <f>'Measure 1 Budget (Contracted)'!H44+'Measure 2 Budget'!H56+'Measure 3 Budget'!H56+'Measure 4 Budget'!H55</f>
        <v>0</v>
      </c>
      <c r="J16" s="92">
        <f>SUM(D16:H16)</f>
        <v>0</v>
      </c>
    </row>
    <row r="17" spans="2:10" thickBot="1" x14ac:dyDescent="0.4">
      <c r="B17" s="62"/>
      <c r="D17"/>
      <c r="E17"/>
      <c r="H17"/>
      <c r="I17"/>
      <c r="J17" s="18" t="s">
        <v>20</v>
      </c>
    </row>
    <row r="18" spans="2:10" ht="31" customHeight="1" thickBot="1" x14ac:dyDescent="0.4">
      <c r="B18" s="61" t="s">
        <v>22</v>
      </c>
      <c r="C18" s="19"/>
      <c r="D18" s="53">
        <f>D14+D16</f>
        <v>4412835.5</v>
      </c>
      <c r="E18" s="53">
        <f>E14+E16</f>
        <v>6387349.375</v>
      </c>
      <c r="F18" s="53">
        <f>F14+F16</f>
        <v>7476288.8187499996</v>
      </c>
      <c r="G18" s="53">
        <f>G14+G16</f>
        <v>7595925.1096874997</v>
      </c>
      <c r="H18" s="53">
        <f>H14+H16</f>
        <v>6721543.0901718754</v>
      </c>
      <c r="I18" s="54"/>
      <c r="J18" s="65">
        <f>J14+J16</f>
        <v>32593941.893609375</v>
      </c>
    </row>
    <row r="19" spans="2:10" s="1" customFormat="1" ht="14.5" x14ac:dyDescent="0.35">
      <c r="B19" s="6"/>
      <c r="C19"/>
      <c r="D19" s="6"/>
      <c r="E19" s="2"/>
      <c r="F19"/>
      <c r="G19"/>
      <c r="H19" s="2"/>
      <c r="I19" s="7"/>
      <c r="J19"/>
    </row>
    <row r="20" spans="2:10" ht="14.5" x14ac:dyDescent="0.35">
      <c r="B20" s="6"/>
    </row>
  </sheetData>
  <mergeCells count="1">
    <mergeCell ref="B3:J3"/>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61"/>
  <sheetViews>
    <sheetView showGridLines="0" tabSelected="1" zoomScale="110" zoomScaleNormal="110" workbookViewId="0">
      <selection activeCell="C7" sqref="C7"/>
    </sheetView>
  </sheetViews>
  <sheetFormatPr defaultColWidth="9.1796875" defaultRowHeight="14.5" x14ac:dyDescent="0.35"/>
  <cols>
    <col min="1" max="1" width="3.1796875" customWidth="1"/>
    <col min="2" max="2" width="10.1796875" customWidth="1"/>
    <col min="3" max="3" width="40.54296875" style="59" customWidth="1"/>
    <col min="4" max="4" width="16.7265625" style="6" bestFit="1" customWidth="1"/>
    <col min="5" max="5" width="16" style="2" bestFit="1" customWidth="1"/>
    <col min="6" max="7" width="16" bestFit="1" customWidth="1"/>
    <col min="8" max="8" width="16" style="2" bestFit="1" customWidth="1"/>
    <col min="9" max="9" width="9" style="7" customWidth="1"/>
    <col min="10" max="10" width="16.7265625" bestFit="1" customWidth="1"/>
    <col min="11" max="11" width="10.1796875" customWidth="1"/>
    <col min="12" max="12" width="96.1796875" hidden="1" customWidth="1"/>
  </cols>
  <sheetData>
    <row r="2" spans="2:39" ht="23.5" x14ac:dyDescent="0.55000000000000004">
      <c r="B2" s="30" t="s">
        <v>23</v>
      </c>
    </row>
    <row r="3" spans="2:39" x14ac:dyDescent="0.35">
      <c r="B3" s="5"/>
    </row>
    <row r="4" spans="2:39" ht="18.5" x14ac:dyDescent="0.45">
      <c r="B4" s="36" t="s">
        <v>2</v>
      </c>
      <c r="C4" s="37"/>
      <c r="D4" s="37"/>
      <c r="E4" s="37"/>
      <c r="F4" s="37"/>
      <c r="G4" s="37"/>
      <c r="H4" s="37"/>
      <c r="I4" s="37"/>
      <c r="J4" s="38"/>
    </row>
    <row r="5" spans="2:39" x14ac:dyDescent="0.35">
      <c r="B5" s="39" t="s">
        <v>3</v>
      </c>
      <c r="C5" s="39" t="s">
        <v>4</v>
      </c>
      <c r="D5" s="39" t="s">
        <v>5</v>
      </c>
      <c r="E5" s="40" t="s">
        <v>6</v>
      </c>
      <c r="F5" s="40" t="s">
        <v>7</v>
      </c>
      <c r="G5" s="40" t="s">
        <v>8</v>
      </c>
      <c r="H5" s="41" t="s">
        <v>9</v>
      </c>
      <c r="I5" s="42"/>
      <c r="J5" s="43" t="s">
        <v>10</v>
      </c>
      <c r="L5" s="67" t="s">
        <v>24</v>
      </c>
    </row>
    <row r="6" spans="2:39" s="5" customFormat="1" ht="29" x14ac:dyDescent="0.35">
      <c r="B6" s="66" t="s">
        <v>11</v>
      </c>
      <c r="C6" s="68" t="s">
        <v>25</v>
      </c>
      <c r="D6" s="10" t="s">
        <v>26</v>
      </c>
      <c r="E6" s="10" t="s">
        <v>26</v>
      </c>
      <c r="F6" s="10" t="s">
        <v>26</v>
      </c>
      <c r="G6" s="10"/>
      <c r="H6" s="10" t="s">
        <v>26</v>
      </c>
      <c r="I6" s="7"/>
      <c r="J6" s="8" t="s">
        <v>26</v>
      </c>
      <c r="K6"/>
      <c r="L6" s="99" t="s">
        <v>51</v>
      </c>
      <c r="M6"/>
      <c r="N6"/>
      <c r="O6"/>
      <c r="P6"/>
      <c r="Q6"/>
      <c r="R6"/>
      <c r="S6"/>
      <c r="T6"/>
      <c r="U6"/>
      <c r="V6"/>
      <c r="W6"/>
      <c r="X6"/>
      <c r="Y6"/>
      <c r="Z6"/>
      <c r="AA6"/>
      <c r="AB6"/>
      <c r="AC6"/>
      <c r="AD6"/>
      <c r="AE6"/>
      <c r="AF6"/>
      <c r="AG6"/>
      <c r="AH6"/>
      <c r="AI6"/>
      <c r="AJ6"/>
      <c r="AK6"/>
      <c r="AL6"/>
      <c r="AM6"/>
    </row>
    <row r="7" spans="2:39" s="110" customFormat="1" ht="29" x14ac:dyDescent="0.35">
      <c r="B7" s="111"/>
      <c r="C7" s="112" t="s">
        <v>56</v>
      </c>
      <c r="D7" s="85">
        <f>1*75000</f>
        <v>75000</v>
      </c>
      <c r="E7" s="86">
        <f t="shared" ref="E7:H7" si="0">D7*1.05</f>
        <v>78750</v>
      </c>
      <c r="F7" s="86">
        <f t="shared" si="0"/>
        <v>82687.5</v>
      </c>
      <c r="G7" s="86">
        <f t="shared" si="0"/>
        <v>86821.875</v>
      </c>
      <c r="H7" s="86">
        <f t="shared" si="0"/>
        <v>91162.96875</v>
      </c>
      <c r="I7" s="108"/>
      <c r="J7" s="87">
        <f t="shared" ref="J7:J9" si="1">SUM(D7:H7)</f>
        <v>414422.34375</v>
      </c>
      <c r="K7" s="113"/>
      <c r="L7" s="100"/>
      <c r="M7" s="113"/>
      <c r="N7" s="113"/>
      <c r="O7" s="113"/>
      <c r="P7" s="113"/>
      <c r="Q7" s="113"/>
      <c r="R7" s="113"/>
      <c r="S7" s="113"/>
      <c r="T7" s="113"/>
      <c r="U7" s="113"/>
      <c r="V7" s="113"/>
      <c r="W7" s="113"/>
      <c r="X7" s="113"/>
      <c r="Y7" s="113"/>
      <c r="Z7" s="113"/>
      <c r="AA7" s="113"/>
      <c r="AB7" s="113"/>
      <c r="AC7" s="113"/>
      <c r="AD7" s="113"/>
      <c r="AE7" s="113"/>
      <c r="AF7" s="113"/>
      <c r="AG7" s="113"/>
      <c r="AH7" s="113"/>
      <c r="AI7" s="113"/>
      <c r="AJ7" s="113"/>
      <c r="AK7" s="113"/>
      <c r="AL7" s="113"/>
      <c r="AM7" s="113"/>
    </row>
    <row r="8" spans="2:39" s="110" customFormat="1" ht="29" x14ac:dyDescent="0.35">
      <c r="B8" s="111"/>
      <c r="C8" s="112" t="s">
        <v>57</v>
      </c>
      <c r="D8" s="85">
        <f>1*85000</f>
        <v>85000</v>
      </c>
      <c r="E8" s="86">
        <f t="shared" ref="E8:H8" si="2">D8*1.05</f>
        <v>89250</v>
      </c>
      <c r="F8" s="86">
        <f t="shared" si="2"/>
        <v>93712.5</v>
      </c>
      <c r="G8" s="86">
        <f t="shared" si="2"/>
        <v>98398.125</v>
      </c>
      <c r="H8" s="86">
        <f t="shared" si="2"/>
        <v>103318.03125</v>
      </c>
      <c r="I8" s="108"/>
      <c r="J8" s="87">
        <f t="shared" si="1"/>
        <v>469678.65625</v>
      </c>
      <c r="K8" s="113"/>
      <c r="L8" s="100"/>
      <c r="M8" s="113"/>
      <c r="N8" s="113"/>
      <c r="O8" s="113"/>
      <c r="P8" s="113"/>
      <c r="Q8" s="113"/>
      <c r="R8" s="113"/>
      <c r="S8" s="113"/>
      <c r="T8" s="113"/>
      <c r="U8" s="113"/>
      <c r="V8" s="113"/>
      <c r="W8" s="113"/>
      <c r="X8" s="113"/>
      <c r="Y8" s="113"/>
      <c r="Z8" s="113"/>
      <c r="AA8" s="113"/>
      <c r="AB8" s="113"/>
      <c r="AC8" s="113"/>
      <c r="AD8" s="113"/>
      <c r="AE8" s="113"/>
      <c r="AF8" s="113"/>
      <c r="AG8" s="113"/>
      <c r="AH8" s="113"/>
      <c r="AI8" s="113"/>
      <c r="AJ8" s="113"/>
      <c r="AK8" s="113"/>
      <c r="AL8" s="113"/>
      <c r="AM8" s="113"/>
    </row>
    <row r="9" spans="2:39" s="110" customFormat="1" ht="29" x14ac:dyDescent="0.35">
      <c r="B9" s="111"/>
      <c r="C9" s="112" t="s">
        <v>68</v>
      </c>
      <c r="D9" s="86">
        <f>1*60000*0.5</f>
        <v>30000</v>
      </c>
      <c r="E9" s="86">
        <f t="shared" ref="E9:H9" si="3">D9*1.05</f>
        <v>31500</v>
      </c>
      <c r="F9" s="86">
        <f t="shared" si="3"/>
        <v>33075</v>
      </c>
      <c r="G9" s="86">
        <f t="shared" si="3"/>
        <v>34728.75</v>
      </c>
      <c r="H9" s="86">
        <f t="shared" si="3"/>
        <v>36465.1875</v>
      </c>
      <c r="I9" s="108"/>
      <c r="J9" s="87">
        <f t="shared" si="1"/>
        <v>165768.9375</v>
      </c>
      <c r="K9" s="113"/>
      <c r="L9" s="100"/>
      <c r="M9" s="113"/>
      <c r="N9" s="113"/>
      <c r="O9" s="113"/>
      <c r="P9" s="113"/>
      <c r="Q9" s="113"/>
      <c r="R9" s="113"/>
      <c r="S9" s="113"/>
      <c r="T9" s="113"/>
      <c r="U9" s="113"/>
      <c r="V9" s="113"/>
      <c r="W9" s="113"/>
      <c r="X9" s="113"/>
      <c r="Y9" s="113"/>
      <c r="Z9" s="113"/>
      <c r="AA9" s="113"/>
      <c r="AB9" s="113"/>
      <c r="AC9" s="113"/>
      <c r="AD9" s="113"/>
      <c r="AE9" s="113"/>
      <c r="AF9" s="113"/>
      <c r="AG9" s="113"/>
      <c r="AH9" s="113"/>
      <c r="AI9" s="113"/>
      <c r="AJ9" s="113"/>
      <c r="AK9" s="113"/>
      <c r="AL9" s="113"/>
      <c r="AM9" s="113"/>
    </row>
    <row r="10" spans="2:39" s="110" customFormat="1" ht="29" x14ac:dyDescent="0.35">
      <c r="B10" s="111"/>
      <c r="C10" s="112" t="s">
        <v>58</v>
      </c>
      <c r="D10" s="86">
        <f>1*55000</f>
        <v>55000</v>
      </c>
      <c r="E10" s="86">
        <f t="shared" ref="E10" si="4">D10*1.05</f>
        <v>57750</v>
      </c>
      <c r="F10" s="86">
        <f t="shared" ref="F10" si="5">E10*1.05</f>
        <v>60637.5</v>
      </c>
      <c r="G10" s="86">
        <f t="shared" ref="G10" si="6">F10*1.05</f>
        <v>63669.375</v>
      </c>
      <c r="H10" s="86">
        <f t="shared" ref="H10" si="7">G10*1.05</f>
        <v>66852.84375</v>
      </c>
      <c r="I10" s="108"/>
      <c r="J10" s="87">
        <f t="shared" ref="J10" si="8">SUM(D10:H10)</f>
        <v>303909.71875</v>
      </c>
      <c r="K10" s="113"/>
      <c r="L10" s="100"/>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row>
    <row r="11" spans="2:39" x14ac:dyDescent="0.35">
      <c r="B11" s="23"/>
      <c r="C11" s="9" t="s">
        <v>12</v>
      </c>
      <c r="D11" s="81">
        <f>SUM(D7:D10)</f>
        <v>245000</v>
      </c>
      <c r="E11" s="81">
        <f t="shared" ref="E11:J11" si="9">SUM(E7:E10)</f>
        <v>257250</v>
      </c>
      <c r="F11" s="81">
        <f t="shared" si="9"/>
        <v>270112.5</v>
      </c>
      <c r="G11" s="81">
        <f t="shared" si="9"/>
        <v>283618.125</v>
      </c>
      <c r="H11" s="81">
        <f t="shared" si="9"/>
        <v>297799.03125</v>
      </c>
      <c r="I11" s="81"/>
      <c r="J11" s="81">
        <f t="shared" si="9"/>
        <v>1353779.65625</v>
      </c>
      <c r="L11" s="102"/>
    </row>
    <row r="12" spans="2:39" x14ac:dyDescent="0.35">
      <c r="B12" s="23"/>
      <c r="C12" s="14" t="s">
        <v>33</v>
      </c>
      <c r="D12" s="13" t="s">
        <v>26</v>
      </c>
      <c r="E12" s="10"/>
      <c r="F12" s="10"/>
      <c r="G12" s="10"/>
      <c r="H12" s="10"/>
      <c r="J12" s="8" t="s">
        <v>26</v>
      </c>
      <c r="L12" s="99" t="s">
        <v>34</v>
      </c>
    </row>
    <row r="13" spans="2:39" x14ac:dyDescent="0.35">
      <c r="B13" s="23"/>
      <c r="C13" s="75" t="s">
        <v>67</v>
      </c>
      <c r="D13" s="73">
        <f>D11*0.4295</f>
        <v>105227.5</v>
      </c>
      <c r="E13" s="73">
        <f t="shared" ref="E13:H13" si="10">E11*0.4295</f>
        <v>110488.875</v>
      </c>
      <c r="F13" s="73">
        <f t="shared" si="10"/>
        <v>116013.31874999999</v>
      </c>
      <c r="G13" s="73">
        <f t="shared" si="10"/>
        <v>121813.98468749999</v>
      </c>
      <c r="H13" s="73">
        <f t="shared" si="10"/>
        <v>127904.683921875</v>
      </c>
      <c r="I13" s="72"/>
      <c r="J13" s="73">
        <f>SUM(D13:H13)</f>
        <v>581448.36235937499</v>
      </c>
      <c r="L13" s="103"/>
    </row>
    <row r="14" spans="2:39" x14ac:dyDescent="0.35">
      <c r="B14" s="23"/>
      <c r="C14" s="89" t="s">
        <v>13</v>
      </c>
      <c r="D14" s="93">
        <f>SUM(D13:D13)</f>
        <v>105227.5</v>
      </c>
      <c r="E14" s="93">
        <f>SUM(E13:E13)</f>
        <v>110488.875</v>
      </c>
      <c r="F14" s="93">
        <f>SUM(F13:F13)</f>
        <v>116013.31874999999</v>
      </c>
      <c r="G14" s="93">
        <f>SUM(G13:G13)</f>
        <v>121813.98468749999</v>
      </c>
      <c r="H14" s="93">
        <f>SUM(H13:H13)</f>
        <v>127904.683921875</v>
      </c>
      <c r="I14" s="94"/>
      <c r="J14" s="93">
        <f>SUM(J13:J13)</f>
        <v>581448.36235937499</v>
      </c>
      <c r="L14" s="101"/>
    </row>
    <row r="15" spans="2:39" x14ac:dyDescent="0.35">
      <c r="B15" s="23"/>
      <c r="C15" s="14" t="s">
        <v>35</v>
      </c>
      <c r="D15" s="13" t="s">
        <v>26</v>
      </c>
      <c r="E15" s="10"/>
      <c r="F15" s="10"/>
      <c r="G15" s="10"/>
      <c r="H15" s="10"/>
      <c r="J15" s="8" t="s">
        <v>26</v>
      </c>
      <c r="L15" s="99" t="s">
        <v>36</v>
      </c>
    </row>
    <row r="16" spans="2:39" ht="29" x14ac:dyDescent="0.35">
      <c r="B16" s="23"/>
      <c r="C16" s="75" t="s">
        <v>59</v>
      </c>
      <c r="D16" s="73"/>
      <c r="E16" s="73"/>
      <c r="F16" s="73"/>
      <c r="G16" s="73"/>
      <c r="H16" s="73"/>
      <c r="I16" s="72"/>
      <c r="J16" s="73"/>
      <c r="L16" s="103"/>
    </row>
    <row r="17" spans="2:12" ht="29" x14ac:dyDescent="0.35">
      <c r="B17" s="23"/>
      <c r="C17" s="77" t="s">
        <v>37</v>
      </c>
      <c r="D17" s="73">
        <f>400*2</f>
        <v>800</v>
      </c>
      <c r="E17" s="73">
        <f t="shared" ref="E17:H17" si="11">400*2</f>
        <v>800</v>
      </c>
      <c r="F17" s="73">
        <f t="shared" si="11"/>
        <v>800</v>
      </c>
      <c r="G17" s="73">
        <f t="shared" si="11"/>
        <v>800</v>
      </c>
      <c r="H17" s="73">
        <f t="shared" si="11"/>
        <v>800</v>
      </c>
      <c r="I17" s="76"/>
      <c r="J17" s="73">
        <f>SUM(D17:H17)</f>
        <v>4000</v>
      </c>
      <c r="L17" s="103"/>
    </row>
    <row r="18" spans="2:12" x14ac:dyDescent="0.35">
      <c r="B18" s="23"/>
      <c r="C18" s="77" t="s">
        <v>63</v>
      </c>
      <c r="D18" s="73">
        <f>225*4</f>
        <v>900</v>
      </c>
      <c r="E18" s="73">
        <f t="shared" ref="E18:H18" si="12">225*4</f>
        <v>900</v>
      </c>
      <c r="F18" s="73">
        <f t="shared" si="12"/>
        <v>900</v>
      </c>
      <c r="G18" s="73">
        <f t="shared" si="12"/>
        <v>900</v>
      </c>
      <c r="H18" s="73">
        <f t="shared" si="12"/>
        <v>900</v>
      </c>
      <c r="I18" s="76"/>
      <c r="J18" s="73">
        <f t="shared" ref="J18:J22" si="13">SUM(D18:H18)</f>
        <v>4500</v>
      </c>
      <c r="L18" s="103"/>
    </row>
    <row r="19" spans="2:12" x14ac:dyDescent="0.35">
      <c r="B19" s="23"/>
      <c r="C19" s="77" t="s">
        <v>64</v>
      </c>
      <c r="D19" s="73">
        <f>79*4</f>
        <v>316</v>
      </c>
      <c r="E19" s="73">
        <f t="shared" ref="E19:H19" si="14">79*4</f>
        <v>316</v>
      </c>
      <c r="F19" s="73">
        <f t="shared" si="14"/>
        <v>316</v>
      </c>
      <c r="G19" s="73">
        <f t="shared" si="14"/>
        <v>316</v>
      </c>
      <c r="H19" s="73">
        <f t="shared" si="14"/>
        <v>316</v>
      </c>
      <c r="I19" s="76"/>
      <c r="J19" s="73">
        <f t="shared" si="13"/>
        <v>1580</v>
      </c>
      <c r="L19" s="103"/>
    </row>
    <row r="20" spans="2:12" x14ac:dyDescent="0.35">
      <c r="B20" s="23"/>
      <c r="C20" s="77" t="s">
        <v>60</v>
      </c>
      <c r="D20" s="73">
        <v>45</v>
      </c>
      <c r="E20" s="73">
        <v>45</v>
      </c>
      <c r="F20" s="73">
        <v>45</v>
      </c>
      <c r="G20" s="73">
        <v>45</v>
      </c>
      <c r="H20" s="73">
        <v>45</v>
      </c>
      <c r="I20" s="76"/>
      <c r="J20" s="73">
        <f>SUM(D20:H20)</f>
        <v>225</v>
      </c>
      <c r="L20" s="103"/>
    </row>
    <row r="21" spans="2:12" x14ac:dyDescent="0.35">
      <c r="B21" s="23"/>
      <c r="C21" s="77" t="s">
        <v>38</v>
      </c>
      <c r="D21" s="73">
        <f>20*4</f>
        <v>80</v>
      </c>
      <c r="E21" s="73">
        <f t="shared" ref="E21:H21" si="15">20*4</f>
        <v>80</v>
      </c>
      <c r="F21" s="73">
        <f t="shared" si="15"/>
        <v>80</v>
      </c>
      <c r="G21" s="73">
        <f t="shared" si="15"/>
        <v>80</v>
      </c>
      <c r="H21" s="73">
        <f t="shared" si="15"/>
        <v>80</v>
      </c>
      <c r="I21" s="76"/>
      <c r="J21" s="73">
        <f>SUM(D21:H21)</f>
        <v>400</v>
      </c>
      <c r="L21" s="103"/>
    </row>
    <row r="22" spans="2:12" ht="101.5" x14ac:dyDescent="0.35">
      <c r="B22" s="23"/>
      <c r="C22" s="75" t="s">
        <v>61</v>
      </c>
      <c r="D22" s="73">
        <f>100*0.67</f>
        <v>67</v>
      </c>
      <c r="E22" s="73">
        <f>100*0.695</f>
        <v>69.5</v>
      </c>
      <c r="F22" s="73">
        <f>100*0.72</f>
        <v>72</v>
      </c>
      <c r="G22" s="73">
        <f>100*0.745</f>
        <v>74.5</v>
      </c>
      <c r="H22" s="73">
        <f>100*0.77</f>
        <v>77</v>
      </c>
      <c r="I22" s="76"/>
      <c r="J22" s="73">
        <f t="shared" si="13"/>
        <v>360</v>
      </c>
      <c r="L22" s="103"/>
    </row>
    <row r="23" spans="2:12" x14ac:dyDescent="0.35">
      <c r="B23" s="23"/>
      <c r="C23" s="9" t="s">
        <v>14</v>
      </c>
      <c r="D23" s="71">
        <f>SUM(D17:D22)</f>
        <v>2208</v>
      </c>
      <c r="E23" s="71">
        <f>SUM(E17:E22)</f>
        <v>2210.5</v>
      </c>
      <c r="F23" s="71">
        <f>SUM(F17:F22)</f>
        <v>2213</v>
      </c>
      <c r="G23" s="71">
        <f>SUM(G17:G22)</f>
        <v>2215.5</v>
      </c>
      <c r="H23" s="71">
        <f>SUM(H17:H22)</f>
        <v>2218</v>
      </c>
      <c r="I23" s="72"/>
      <c r="J23" s="71">
        <f>SUM(J16:J22)</f>
        <v>11065</v>
      </c>
      <c r="L23" s="101"/>
    </row>
    <row r="24" spans="2:12" x14ac:dyDescent="0.35">
      <c r="B24" s="23"/>
      <c r="C24" s="14" t="s">
        <v>39</v>
      </c>
      <c r="D24" s="15"/>
      <c r="E24" s="10"/>
      <c r="F24" s="10"/>
      <c r="G24" s="10"/>
      <c r="H24" s="10"/>
      <c r="J24" s="15" t="s">
        <v>20</v>
      </c>
      <c r="L24" s="99" t="s">
        <v>40</v>
      </c>
    </row>
    <row r="25" spans="2:12" x14ac:dyDescent="0.35">
      <c r="B25" s="23"/>
      <c r="C25" s="9" t="s">
        <v>15</v>
      </c>
      <c r="D25" s="12"/>
      <c r="E25" s="12"/>
      <c r="F25" s="12"/>
      <c r="G25" s="12"/>
      <c r="H25" s="12"/>
      <c r="J25" s="16"/>
      <c r="L25" s="101"/>
    </row>
    <row r="26" spans="2:12" x14ac:dyDescent="0.35">
      <c r="B26" s="23"/>
      <c r="C26" s="14" t="s">
        <v>41</v>
      </c>
      <c r="D26" s="13" t="s">
        <v>26</v>
      </c>
      <c r="E26" s="10"/>
      <c r="F26" s="10"/>
      <c r="G26" s="10"/>
      <c r="H26" s="10"/>
      <c r="J26" s="15"/>
      <c r="L26" s="99" t="s">
        <v>42</v>
      </c>
    </row>
    <row r="27" spans="2:12" x14ac:dyDescent="0.35">
      <c r="B27" s="23"/>
      <c r="C27" s="75" t="s">
        <v>62</v>
      </c>
      <c r="D27" s="73">
        <f>4*2500</f>
        <v>10000</v>
      </c>
      <c r="E27" s="73">
        <v>0</v>
      </c>
      <c r="F27" s="73">
        <v>0</v>
      </c>
      <c r="G27" s="73">
        <v>0</v>
      </c>
      <c r="H27" s="73">
        <v>0</v>
      </c>
      <c r="I27" s="76"/>
      <c r="J27" s="73">
        <f t="shared" ref="J27" si="16">SUM(D27:H27)</f>
        <v>10000</v>
      </c>
      <c r="L27" s="103"/>
    </row>
    <row r="28" spans="2:12" x14ac:dyDescent="0.35">
      <c r="B28" s="23"/>
      <c r="C28" s="9" t="s">
        <v>16</v>
      </c>
      <c r="D28" s="71">
        <f>SUM(D27:D27)</f>
        <v>10000</v>
      </c>
      <c r="E28" s="71">
        <f>SUM(E27:E27)</f>
        <v>0</v>
      </c>
      <c r="F28" s="71">
        <f>SUM(F27:F27)</f>
        <v>0</v>
      </c>
      <c r="G28" s="71">
        <f>SUM(G27:G27)</f>
        <v>0</v>
      </c>
      <c r="H28" s="71">
        <f>SUM(H27:H27)</f>
        <v>0</v>
      </c>
      <c r="I28" s="72"/>
      <c r="J28" s="71">
        <f>SUM(J27:J27)</f>
        <v>10000</v>
      </c>
      <c r="L28" s="101"/>
    </row>
    <row r="29" spans="2:12" x14ac:dyDescent="0.35">
      <c r="B29" s="23"/>
      <c r="C29" s="14" t="s">
        <v>43</v>
      </c>
      <c r="D29" s="13" t="s">
        <v>26</v>
      </c>
      <c r="E29" s="10"/>
      <c r="F29" s="10"/>
      <c r="G29" s="10"/>
      <c r="H29" s="10"/>
      <c r="J29" s="15"/>
      <c r="L29" s="104" t="s">
        <v>75</v>
      </c>
    </row>
    <row r="30" spans="2:12" x14ac:dyDescent="0.35">
      <c r="B30" s="23"/>
      <c r="C30" s="10" t="s">
        <v>74</v>
      </c>
      <c r="D30" s="74">
        <v>125000</v>
      </c>
      <c r="E30" s="83">
        <v>25000</v>
      </c>
      <c r="F30" s="83">
        <v>0</v>
      </c>
      <c r="G30" s="83">
        <v>0</v>
      </c>
      <c r="H30" s="83">
        <v>0</v>
      </c>
      <c r="J30" s="80">
        <f>SUM(D30:H30)</f>
        <v>150000</v>
      </c>
      <c r="L30" s="105"/>
    </row>
    <row r="31" spans="2:12" x14ac:dyDescent="0.35">
      <c r="B31" s="23"/>
      <c r="C31" s="10" t="s">
        <v>73</v>
      </c>
      <c r="D31" s="91">
        <f>'Contract Summaries'!B20*2</f>
        <v>1230000</v>
      </c>
      <c r="E31" s="91">
        <f>'Contract Summaries'!C20*2</f>
        <v>1291500</v>
      </c>
      <c r="F31" s="91">
        <f>'Contract Summaries'!D20*2</f>
        <v>1356075</v>
      </c>
      <c r="G31" s="91">
        <f>'Contract Summaries'!E20*2</f>
        <v>1423878.75</v>
      </c>
      <c r="H31" s="91">
        <f>'Contract Summaries'!F20*2</f>
        <v>1495072.6875</v>
      </c>
      <c r="I31" s="88">
        <f>'Contract Summaries'!G20</f>
        <v>0</v>
      </c>
      <c r="J31" s="91">
        <f>'Contract Summaries'!H20*2</f>
        <v>6796526.4375</v>
      </c>
      <c r="L31" s="105"/>
    </row>
    <row r="32" spans="2:12" x14ac:dyDescent="0.35">
      <c r="B32" s="23"/>
      <c r="C32" s="10" t="s">
        <v>72</v>
      </c>
      <c r="D32" s="85">
        <f>'Contract Summaries'!B6*2</f>
        <v>590000</v>
      </c>
      <c r="E32" s="85">
        <f>'Contract Summaries'!C6*2</f>
        <v>619500</v>
      </c>
      <c r="F32" s="85">
        <f>'Contract Summaries'!D6*2</f>
        <v>650475</v>
      </c>
      <c r="G32" s="85">
        <f>'Contract Summaries'!E6*2</f>
        <v>682998.75</v>
      </c>
      <c r="H32" s="85">
        <f>'Contract Summaries'!F6*2</f>
        <v>717148.6875</v>
      </c>
      <c r="I32" s="85"/>
      <c r="J32" s="85">
        <f>'Contract Summaries'!H6*2</f>
        <v>3260122.4375</v>
      </c>
      <c r="L32" s="105"/>
    </row>
    <row r="33" spans="2:12" ht="43.5" x14ac:dyDescent="0.35">
      <c r="B33" s="23"/>
      <c r="C33" s="107" t="s">
        <v>52</v>
      </c>
      <c r="D33" s="85">
        <f>J33*0.1</f>
        <v>1252637</v>
      </c>
      <c r="E33" s="85">
        <f>J33*0.2</f>
        <v>2505274</v>
      </c>
      <c r="F33" s="85">
        <f>J33*0.25</f>
        <v>3131592.5</v>
      </c>
      <c r="G33" s="85">
        <f>J33*0.25</f>
        <v>3131592.5</v>
      </c>
      <c r="H33" s="85">
        <f>J33*0.2</f>
        <v>2505274</v>
      </c>
      <c r="I33" s="108"/>
      <c r="J33" s="109">
        <v>12526370</v>
      </c>
      <c r="L33" s="105"/>
    </row>
    <row r="34" spans="2:12" ht="43.5" x14ac:dyDescent="0.35">
      <c r="B34" s="23"/>
      <c r="C34" s="107" t="s">
        <v>53</v>
      </c>
      <c r="D34" s="85">
        <f>J34*0.1</f>
        <v>747363</v>
      </c>
      <c r="E34" s="85">
        <f>J34*0.2</f>
        <v>1494726</v>
      </c>
      <c r="F34" s="85">
        <f>J34*0.25</f>
        <v>1868407.5</v>
      </c>
      <c r="G34" s="85">
        <f>J34*0.25</f>
        <v>1868407.5</v>
      </c>
      <c r="H34" s="85">
        <f>J34*0.2</f>
        <v>1494726</v>
      </c>
      <c r="I34" s="108"/>
      <c r="J34" s="109">
        <v>7473630</v>
      </c>
      <c r="L34" s="105"/>
    </row>
    <row r="35" spans="2:12" x14ac:dyDescent="0.35">
      <c r="B35" s="23"/>
      <c r="C35" s="89" t="s">
        <v>17</v>
      </c>
      <c r="D35" s="90">
        <f>SUM(D30:D34)</f>
        <v>3945000</v>
      </c>
      <c r="E35" s="90">
        <f t="shared" ref="E35:H35" si="17">SUM(E30:E34)</f>
        <v>5936000</v>
      </c>
      <c r="F35" s="90">
        <f t="shared" si="17"/>
        <v>7006550</v>
      </c>
      <c r="G35" s="90">
        <f t="shared" si="17"/>
        <v>7106877.5</v>
      </c>
      <c r="H35" s="90">
        <f t="shared" si="17"/>
        <v>6212221.375</v>
      </c>
      <c r="I35" s="90"/>
      <c r="J35" s="90">
        <f>SUM(J30:J34)</f>
        <v>30206648.875</v>
      </c>
      <c r="L35" s="106"/>
    </row>
    <row r="36" spans="2:12" x14ac:dyDescent="0.35">
      <c r="B36" s="23"/>
      <c r="C36" s="14" t="s">
        <v>44</v>
      </c>
      <c r="D36" s="13" t="s">
        <v>26</v>
      </c>
      <c r="E36" s="10"/>
      <c r="F36" s="10"/>
      <c r="G36" s="10"/>
      <c r="H36" s="10"/>
      <c r="J36" s="15"/>
      <c r="L36" s="99" t="s">
        <v>45</v>
      </c>
    </row>
    <row r="37" spans="2:12" x14ac:dyDescent="0.35">
      <c r="B37" s="23"/>
      <c r="C37" s="10" t="s">
        <v>71</v>
      </c>
      <c r="D37" s="74">
        <f>(80*12*20)+25000</f>
        <v>44200</v>
      </c>
      <c r="E37" s="83">
        <f>(80*12*20)+1000</f>
        <v>20200</v>
      </c>
      <c r="F37" s="83">
        <f t="shared" ref="F37:H37" si="18">(80*12*20)+1000</f>
        <v>20200</v>
      </c>
      <c r="G37" s="83">
        <f t="shared" si="18"/>
        <v>20200</v>
      </c>
      <c r="H37" s="83">
        <f t="shared" si="18"/>
        <v>20200</v>
      </c>
      <c r="J37" s="80">
        <f>SUM(D37:H37)</f>
        <v>125000</v>
      </c>
      <c r="L37" s="100"/>
    </row>
    <row r="38" spans="2:12" ht="58" customHeight="1" x14ac:dyDescent="0.35">
      <c r="B38" s="23"/>
      <c r="C38" s="97" t="s">
        <v>70</v>
      </c>
      <c r="D38" s="85">
        <f>17*300*12</f>
        <v>61200</v>
      </c>
      <c r="E38" s="85">
        <f t="shared" ref="E38:H38" si="19">17*300*12</f>
        <v>61200</v>
      </c>
      <c r="F38" s="85">
        <f t="shared" si="19"/>
        <v>61200</v>
      </c>
      <c r="G38" s="85">
        <f t="shared" si="19"/>
        <v>61200</v>
      </c>
      <c r="H38" s="85">
        <f t="shared" si="19"/>
        <v>61200</v>
      </c>
      <c r="I38" s="79"/>
      <c r="J38" s="80">
        <f>SUM(D38:H38)</f>
        <v>306000</v>
      </c>
      <c r="L38" s="100"/>
    </row>
    <row r="39" spans="2:12" x14ac:dyDescent="0.35">
      <c r="B39" s="24"/>
      <c r="C39" s="9" t="s">
        <v>18</v>
      </c>
      <c r="D39" s="81">
        <f>SUM(D37:D38)</f>
        <v>105400</v>
      </c>
      <c r="E39" s="81">
        <f t="shared" ref="E39:H39" si="20">SUM(E37:E38)</f>
        <v>81400</v>
      </c>
      <c r="F39" s="81">
        <f t="shared" si="20"/>
        <v>81400</v>
      </c>
      <c r="G39" s="81">
        <f t="shared" si="20"/>
        <v>81400</v>
      </c>
      <c r="H39" s="81">
        <f t="shared" si="20"/>
        <v>81400</v>
      </c>
      <c r="I39" s="82"/>
      <c r="J39" s="81">
        <f>SUM(J37:J38)</f>
        <v>431000</v>
      </c>
      <c r="L39" s="101"/>
    </row>
    <row r="40" spans="2:12" x14ac:dyDescent="0.35">
      <c r="B40" s="24"/>
      <c r="C40" s="9" t="s">
        <v>19</v>
      </c>
      <c r="D40" s="71">
        <f>SUM(D39,D35,D28,D25,D23,D14,D11)</f>
        <v>4412835.5</v>
      </c>
      <c r="E40" s="71">
        <f>SUM(E39,E35,E28,E25,E23,E14,E11)</f>
        <v>6387349.375</v>
      </c>
      <c r="F40" s="71">
        <f>SUM(F39,F35,F28,F25,F23,F14,F11)</f>
        <v>7476288.8187499996</v>
      </c>
      <c r="G40" s="71">
        <f>SUM(G39,G35,G28,G25,G23,G14,G11)</f>
        <v>7595925.1096874997</v>
      </c>
      <c r="H40" s="71">
        <f>SUM(H39,H35,H28,H25,H23,H14,H11)</f>
        <v>6721543.0901718754</v>
      </c>
      <c r="I40" s="72"/>
      <c r="J40" s="71">
        <f>SUM(D40:H40)</f>
        <v>32593941.893609375</v>
      </c>
    </row>
    <row r="41" spans="2:12" x14ac:dyDescent="0.35">
      <c r="B41" s="6"/>
      <c r="D41"/>
      <c r="E41"/>
      <c r="H41"/>
      <c r="I41"/>
      <c r="J41" t="s">
        <v>20</v>
      </c>
    </row>
    <row r="42" spans="2:12" ht="29" x14ac:dyDescent="0.35">
      <c r="B42" s="66" t="s">
        <v>46</v>
      </c>
      <c r="C42" s="69" t="s">
        <v>46</v>
      </c>
      <c r="D42" s="18"/>
      <c r="E42" s="18"/>
      <c r="F42" s="18"/>
      <c r="G42" s="18"/>
      <c r="H42" s="18"/>
      <c r="I42"/>
      <c r="J42" s="18" t="s">
        <v>20</v>
      </c>
    </row>
    <row r="43" spans="2:12" x14ac:dyDescent="0.35">
      <c r="B43" s="23"/>
      <c r="C43" s="95" t="s">
        <v>66</v>
      </c>
      <c r="D43" s="96">
        <v>0</v>
      </c>
      <c r="E43" s="96">
        <v>0</v>
      </c>
      <c r="F43" s="96">
        <v>0</v>
      </c>
      <c r="G43" s="96">
        <v>0</v>
      </c>
      <c r="H43" s="96">
        <v>0</v>
      </c>
      <c r="J43" s="11">
        <f>SUM(D43:H43)</f>
        <v>0</v>
      </c>
    </row>
    <row r="44" spans="2:12" x14ac:dyDescent="0.35">
      <c r="B44" s="24"/>
      <c r="C44" s="9" t="s">
        <v>21</v>
      </c>
      <c r="D44" s="71">
        <f>SUM(D43:D43)</f>
        <v>0</v>
      </c>
      <c r="E44" s="71">
        <f>SUM(E43:E43)</f>
        <v>0</v>
      </c>
      <c r="F44" s="71">
        <f>SUM(F43:F43)</f>
        <v>0</v>
      </c>
      <c r="G44" s="71">
        <f>SUM(G43:G43)</f>
        <v>0</v>
      </c>
      <c r="H44" s="71">
        <f>SUM(H43:H43)</f>
        <v>0</v>
      </c>
      <c r="I44" s="72"/>
      <c r="J44" s="71">
        <f>SUM(J43:J43)</f>
        <v>0</v>
      </c>
    </row>
    <row r="45" spans="2:12" ht="15" thickBot="1" x14ac:dyDescent="0.4">
      <c r="B45" s="6"/>
      <c r="D45"/>
      <c r="E45"/>
      <c r="H45"/>
      <c r="I45"/>
      <c r="J45" t="s">
        <v>20</v>
      </c>
    </row>
    <row r="46" spans="2:12" s="1" customFormat="1" ht="29.5" thickBot="1" x14ac:dyDescent="0.4">
      <c r="B46" s="19" t="s">
        <v>22</v>
      </c>
      <c r="C46" s="19"/>
      <c r="D46" s="78">
        <f>SUM(D44,D40)</f>
        <v>4412835.5</v>
      </c>
      <c r="E46" s="78">
        <f>SUM(E44,E40)</f>
        <v>6387349.375</v>
      </c>
      <c r="F46" s="78">
        <f>SUM(F44,F40)</f>
        <v>7476288.8187499996</v>
      </c>
      <c r="G46" s="78">
        <f>SUM(G44,G40)</f>
        <v>7595925.1096874997</v>
      </c>
      <c r="H46" s="78">
        <f>SUM(H44,H40)</f>
        <v>6721543.0901718754</v>
      </c>
      <c r="I46" s="72"/>
      <c r="J46" s="78">
        <f>SUM(J44,J40)</f>
        <v>32593941.893609375</v>
      </c>
    </row>
    <row r="47" spans="2:12" x14ac:dyDescent="0.35">
      <c r="B47" s="6"/>
    </row>
    <row r="48" spans="2:12" x14ac:dyDescent="0.35">
      <c r="B48" s="6"/>
    </row>
    <row r="49" spans="2:2" x14ac:dyDescent="0.35">
      <c r="B49" s="6"/>
    </row>
    <row r="50" spans="2:2" x14ac:dyDescent="0.35">
      <c r="B50" s="6"/>
    </row>
    <row r="51" spans="2:2" x14ac:dyDescent="0.35">
      <c r="B51" s="6"/>
    </row>
    <row r="52" spans="2:2" x14ac:dyDescent="0.35">
      <c r="B52" s="6"/>
    </row>
    <row r="53" spans="2:2" x14ac:dyDescent="0.35">
      <c r="B53" s="6"/>
    </row>
    <row r="54" spans="2:2" x14ac:dyDescent="0.35">
      <c r="B54" s="6"/>
    </row>
    <row r="55" spans="2:2" x14ac:dyDescent="0.35">
      <c r="B55" s="6"/>
    </row>
    <row r="56" spans="2:2" x14ac:dyDescent="0.35">
      <c r="B56" s="6"/>
    </row>
    <row r="57" spans="2:2" x14ac:dyDescent="0.35">
      <c r="B57" s="6"/>
    </row>
    <row r="58" spans="2:2" x14ac:dyDescent="0.35">
      <c r="B58" s="6"/>
    </row>
    <row r="59" spans="2:2" x14ac:dyDescent="0.35">
      <c r="B59" s="6"/>
    </row>
    <row r="60" spans="2:2" x14ac:dyDescent="0.35">
      <c r="B60" s="6"/>
    </row>
    <row r="61" spans="2:2" x14ac:dyDescent="0.35">
      <c r="B61" s="6"/>
    </row>
  </sheetData>
  <mergeCells count="7">
    <mergeCell ref="L36:L39"/>
    <mergeCell ref="L6:L11"/>
    <mergeCell ref="L12:L14"/>
    <mergeCell ref="L15:L23"/>
    <mergeCell ref="L24:L25"/>
    <mergeCell ref="L26:L28"/>
    <mergeCell ref="L29:L35"/>
  </mergeCells>
  <pageMargins left="0.7" right="0.7" top="0.75" bottom="0.75" header="0.3" footer="0.3"/>
  <pageSetup scale="9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73"/>
  <sheetViews>
    <sheetView showGridLines="0" zoomScale="85" zoomScaleNormal="85" workbookViewId="0">
      <pane xSplit="3" ySplit="6" topLeftCell="D7" activePane="bottomRight" state="frozen"/>
      <selection pane="topRight" activeCell="R20" sqref="R20:W20"/>
      <selection pane="bottomLeft" activeCell="R20" sqref="R20:W20"/>
      <selection pane="bottomRight"/>
    </sheetView>
  </sheetViews>
  <sheetFormatPr defaultColWidth="9.1796875" defaultRowHeight="14.5" x14ac:dyDescent="0.35"/>
  <cols>
    <col min="1" max="1" width="3.1796875" customWidth="1"/>
    <col min="2" max="2" width="9.7265625" customWidth="1"/>
    <col min="3" max="3" width="44.453125" customWidth="1"/>
    <col min="4" max="4" width="12.81640625" style="6" customWidth="1"/>
    <col min="5" max="5" width="12.453125" style="2" customWidth="1"/>
    <col min="6" max="6" width="12.7265625" customWidth="1"/>
    <col min="7" max="7" width="12.81640625" customWidth="1"/>
    <col min="8" max="8" width="13.453125" style="2" customWidth="1"/>
    <col min="9" max="9" width="0.81640625" style="7" customWidth="1"/>
    <col min="10" max="10" width="14.453125" customWidth="1"/>
    <col min="11" max="11" width="10.1796875" customWidth="1"/>
  </cols>
  <sheetData>
    <row r="2" spans="2:39" ht="23.5" x14ac:dyDescent="0.55000000000000004">
      <c r="B2" s="30" t="s">
        <v>23</v>
      </c>
    </row>
    <row r="3" spans="2:39" x14ac:dyDescent="0.35">
      <c r="B3" s="5" t="s">
        <v>48</v>
      </c>
    </row>
    <row r="4" spans="2:39" x14ac:dyDescent="0.35">
      <c r="B4" s="5"/>
    </row>
    <row r="5" spans="2:39" ht="18.5" x14ac:dyDescent="0.45">
      <c r="B5" s="36" t="s">
        <v>2</v>
      </c>
      <c r="C5" s="37"/>
      <c r="D5" s="37"/>
      <c r="E5" s="37"/>
      <c r="F5" s="37"/>
      <c r="G5" s="37"/>
      <c r="H5" s="37"/>
      <c r="I5" s="37"/>
      <c r="J5" s="38"/>
    </row>
    <row r="6" spans="2:39" ht="29" x14ac:dyDescent="0.35">
      <c r="B6" s="39" t="s">
        <v>3</v>
      </c>
      <c r="C6" s="39" t="s">
        <v>4</v>
      </c>
      <c r="D6" s="39" t="s">
        <v>5</v>
      </c>
      <c r="E6" s="40" t="s">
        <v>6</v>
      </c>
      <c r="F6" s="40" t="s">
        <v>7</v>
      </c>
      <c r="G6" s="40" t="s">
        <v>8</v>
      </c>
      <c r="H6" s="41" t="s">
        <v>9</v>
      </c>
      <c r="I6" s="42"/>
      <c r="J6" s="43" t="s">
        <v>10</v>
      </c>
    </row>
    <row r="7" spans="2:39" s="5" customFormat="1" x14ac:dyDescent="0.35">
      <c r="B7" s="22" t="s">
        <v>11</v>
      </c>
      <c r="C7" s="26" t="s">
        <v>25</v>
      </c>
      <c r="D7" s="10" t="s">
        <v>26</v>
      </c>
      <c r="E7" s="10" t="s">
        <v>26</v>
      </c>
      <c r="F7" s="10" t="s">
        <v>26</v>
      </c>
      <c r="G7" s="10"/>
      <c r="H7" s="10" t="s">
        <v>26</v>
      </c>
      <c r="I7" s="7"/>
      <c r="J7" s="8" t="s">
        <v>26</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33</v>
      </c>
      <c r="D12" s="13" t="s">
        <v>26</v>
      </c>
      <c r="E12" s="10"/>
      <c r="F12" s="10"/>
      <c r="G12" s="10"/>
      <c r="H12" s="10"/>
      <c r="J12" s="8" t="s">
        <v>26</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35</v>
      </c>
      <c r="D17" s="13" t="s">
        <v>26</v>
      </c>
      <c r="E17" s="10"/>
      <c r="F17" s="10"/>
      <c r="G17" s="10"/>
      <c r="H17" s="10"/>
      <c r="J17" s="8" t="s">
        <v>26</v>
      </c>
    </row>
    <row r="18" spans="2:10" x14ac:dyDescent="0.35">
      <c r="B18" s="23"/>
      <c r="C18" s="25"/>
      <c r="D18" s="13"/>
      <c r="E18" s="10"/>
      <c r="F18" s="10"/>
      <c r="G18" s="10"/>
      <c r="H18" s="10"/>
      <c r="J18" s="15">
        <f>SUM(D18:H18)</f>
        <v>0</v>
      </c>
    </row>
    <row r="19" spans="2:10" x14ac:dyDescent="0.35">
      <c r="B19" s="23"/>
      <c r="C19" s="29"/>
      <c r="D19" s="15"/>
      <c r="E19" s="11"/>
      <c r="F19" s="11"/>
      <c r="G19" s="11"/>
      <c r="H19" s="11"/>
      <c r="J19" s="15">
        <f>SUM(D19:H19)</f>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3">SUM(D21:H21)</f>
        <v>0</v>
      </c>
    </row>
    <row r="22" spans="2:10" x14ac:dyDescent="0.35">
      <c r="B22" s="23"/>
      <c r="C22" s="25"/>
      <c r="D22" s="15"/>
      <c r="E22" s="15"/>
      <c r="F22" s="15"/>
      <c r="G22" s="15"/>
      <c r="H22" s="15"/>
      <c r="I22" s="35">
        <v>2250</v>
      </c>
      <c r="J22" s="15">
        <f t="shared" si="3"/>
        <v>0</v>
      </c>
    </row>
    <row r="23" spans="2:10" x14ac:dyDescent="0.35">
      <c r="B23" s="23"/>
      <c r="C23" s="29"/>
      <c r="D23" s="15"/>
      <c r="E23" s="15"/>
      <c r="F23" s="15"/>
      <c r="G23" s="15"/>
      <c r="H23" s="15"/>
      <c r="I23" s="35">
        <v>1243</v>
      </c>
      <c r="J23" s="15">
        <f t="shared" si="3"/>
        <v>0</v>
      </c>
    </row>
    <row r="24" spans="2:10" x14ac:dyDescent="0.35">
      <c r="B24" s="23"/>
      <c r="C24" s="29"/>
      <c r="D24" s="15"/>
      <c r="E24" s="15"/>
      <c r="F24" s="15"/>
      <c r="G24" s="15"/>
      <c r="H24" s="15"/>
      <c r="I24" s="35">
        <v>225</v>
      </c>
      <c r="J24" s="15">
        <f t="shared" si="3"/>
        <v>0</v>
      </c>
    </row>
    <row r="25" spans="2:10" x14ac:dyDescent="0.35">
      <c r="B25" s="23"/>
      <c r="C25" s="29"/>
      <c r="D25" s="15"/>
      <c r="E25" s="15"/>
      <c r="F25" s="15"/>
      <c r="G25" s="15"/>
      <c r="H25" s="15"/>
      <c r="I25" s="35">
        <v>400</v>
      </c>
      <c r="J25" s="15">
        <f t="shared" si="3"/>
        <v>0</v>
      </c>
    </row>
    <row r="26" spans="2:10" x14ac:dyDescent="0.35">
      <c r="B26" s="23"/>
      <c r="C26" s="25"/>
      <c r="D26" s="15"/>
      <c r="E26" s="15"/>
      <c r="F26" s="15"/>
      <c r="G26" s="15"/>
      <c r="H26" s="15"/>
      <c r="I26" s="35">
        <v>1638</v>
      </c>
      <c r="J26" s="15">
        <f t="shared" si="3"/>
        <v>0</v>
      </c>
    </row>
    <row r="27" spans="2:10" x14ac:dyDescent="0.35">
      <c r="B27" s="23"/>
      <c r="C27" s="9" t="s">
        <v>14</v>
      </c>
      <c r="D27" s="16">
        <f>SUM(D20:D26)</f>
        <v>0</v>
      </c>
      <c r="E27" s="16">
        <f t="shared" ref="E27:H27" si="4">SUM(E20:E26)</f>
        <v>0</v>
      </c>
      <c r="F27" s="16">
        <f t="shared" si="4"/>
        <v>0</v>
      </c>
      <c r="G27" s="16">
        <f t="shared" si="4"/>
        <v>0</v>
      </c>
      <c r="H27" s="16">
        <f t="shared" si="4"/>
        <v>0</v>
      </c>
      <c r="J27" s="16">
        <f>SUM(J18:J26)</f>
        <v>0</v>
      </c>
    </row>
    <row r="28" spans="2:10" x14ac:dyDescent="0.35">
      <c r="B28" s="23"/>
      <c r="C28" s="14" t="s">
        <v>39</v>
      </c>
      <c r="D28" s="15"/>
      <c r="E28" s="10"/>
      <c r="F28" s="10"/>
      <c r="G28" s="10"/>
      <c r="H28" s="10"/>
      <c r="J28" s="15" t="s">
        <v>20</v>
      </c>
    </row>
    <row r="29" spans="2:10" x14ac:dyDescent="0.35">
      <c r="B29" s="23"/>
      <c r="C29" s="25"/>
      <c r="D29" s="15"/>
      <c r="E29" s="10"/>
      <c r="F29" s="10"/>
      <c r="G29" s="10"/>
      <c r="H29" s="10"/>
      <c r="J29" s="15">
        <f>SUM(D29:H29)</f>
        <v>0</v>
      </c>
    </row>
    <row r="30" spans="2:10" x14ac:dyDescent="0.35">
      <c r="B30" s="23" t="s">
        <v>47</v>
      </c>
      <c r="C30" s="28" t="s">
        <v>47</v>
      </c>
      <c r="D30" s="13" t="s">
        <v>26</v>
      </c>
      <c r="E30" s="10"/>
      <c r="F30" s="10"/>
      <c r="G30" s="10"/>
      <c r="H30" s="10"/>
      <c r="J30" s="15">
        <f t="shared" ref="J30:J51" si="5">SUM(D30:H30)</f>
        <v>0</v>
      </c>
    </row>
    <row r="31" spans="2:10" x14ac:dyDescent="0.35">
      <c r="B31" s="23"/>
      <c r="C31" s="9" t="s">
        <v>15</v>
      </c>
      <c r="D31" s="12">
        <f>SUM(D29:D30)</f>
        <v>0</v>
      </c>
      <c r="E31" s="12">
        <f t="shared" ref="E31:H31" si="6">SUM(E29:E30)</f>
        <v>0</v>
      </c>
      <c r="F31" s="12">
        <f t="shared" si="6"/>
        <v>0</v>
      </c>
      <c r="G31" s="12">
        <f t="shared" si="6"/>
        <v>0</v>
      </c>
      <c r="H31" s="12">
        <f t="shared" si="6"/>
        <v>0</v>
      </c>
      <c r="J31" s="16">
        <f>SUM(J29:J30)</f>
        <v>0</v>
      </c>
    </row>
    <row r="32" spans="2:10" x14ac:dyDescent="0.35">
      <c r="B32" s="23"/>
      <c r="C32" s="14" t="s">
        <v>41</v>
      </c>
      <c r="D32" s="13" t="s">
        <v>26</v>
      </c>
      <c r="E32" s="10"/>
      <c r="F32" s="10"/>
      <c r="G32" s="10"/>
      <c r="H32" s="10"/>
      <c r="J32" s="15"/>
    </row>
    <row r="33" spans="2:10" x14ac:dyDescent="0.35">
      <c r="B33" s="23"/>
      <c r="C33" s="25"/>
      <c r="D33" s="15"/>
      <c r="E33" s="15"/>
      <c r="F33" s="15"/>
      <c r="G33" s="15"/>
      <c r="H33" s="15"/>
      <c r="I33" s="35">
        <v>5000</v>
      </c>
      <c r="J33" s="15">
        <f t="shared" si="5"/>
        <v>0</v>
      </c>
    </row>
    <row r="34" spans="2:10" x14ac:dyDescent="0.35">
      <c r="B34" s="23"/>
      <c r="C34" s="25"/>
      <c r="D34" s="15"/>
      <c r="E34" s="11"/>
      <c r="F34" s="11"/>
      <c r="G34" s="11"/>
      <c r="H34" s="11"/>
      <c r="J34" s="15">
        <f t="shared" si="5"/>
        <v>0</v>
      </c>
    </row>
    <row r="35" spans="2:10" x14ac:dyDescent="0.35">
      <c r="B35" s="23"/>
      <c r="C35" s="9" t="s">
        <v>16</v>
      </c>
      <c r="D35" s="16">
        <f>SUM(D33:D34)</f>
        <v>0</v>
      </c>
      <c r="E35" s="16">
        <f t="shared" ref="E35:H35" si="7">SUM(E33:E34)</f>
        <v>0</v>
      </c>
      <c r="F35" s="16">
        <f t="shared" si="7"/>
        <v>0</v>
      </c>
      <c r="G35" s="16">
        <f t="shared" si="7"/>
        <v>0</v>
      </c>
      <c r="H35" s="16">
        <f t="shared" si="7"/>
        <v>0</v>
      </c>
      <c r="J35" s="16">
        <f>SUM(J33:J34)</f>
        <v>0</v>
      </c>
    </row>
    <row r="36" spans="2:10" x14ac:dyDescent="0.35">
      <c r="B36" s="23"/>
      <c r="C36" s="14" t="s">
        <v>43</v>
      </c>
      <c r="D36" s="13" t="s">
        <v>26</v>
      </c>
      <c r="E36" s="10"/>
      <c r="F36" s="10"/>
      <c r="G36" s="10"/>
      <c r="H36" s="10"/>
      <c r="J36" s="15"/>
    </row>
    <row r="37" spans="2:10" x14ac:dyDescent="0.35">
      <c r="B37" s="23"/>
      <c r="C37" s="13"/>
      <c r="D37" s="15"/>
      <c r="E37" s="15"/>
      <c r="F37" s="15"/>
      <c r="G37" s="15"/>
      <c r="H37" s="15"/>
      <c r="I37" s="35"/>
      <c r="J37" s="15">
        <f t="shared" si="5"/>
        <v>0</v>
      </c>
    </row>
    <row r="38" spans="2:10" x14ac:dyDescent="0.35">
      <c r="B38" s="23"/>
      <c r="C38" s="13"/>
      <c r="D38" s="15"/>
      <c r="E38" s="15"/>
      <c r="F38" s="15"/>
      <c r="G38" s="15"/>
      <c r="H38" s="15"/>
      <c r="I38" s="35"/>
      <c r="J38" s="15">
        <f t="shared" si="5"/>
        <v>0</v>
      </c>
    </row>
    <row r="39" spans="2:10" x14ac:dyDescent="0.35">
      <c r="B39" s="23"/>
      <c r="C39" s="13"/>
      <c r="D39" s="15"/>
      <c r="E39" s="15"/>
      <c r="F39" s="15"/>
      <c r="G39" s="15"/>
      <c r="H39" s="15"/>
      <c r="I39" s="35"/>
      <c r="J39" s="15">
        <f t="shared" si="5"/>
        <v>0</v>
      </c>
    </row>
    <row r="40" spans="2:10" x14ac:dyDescent="0.35">
      <c r="B40" s="23"/>
      <c r="C40" s="57"/>
      <c r="D40" s="15"/>
      <c r="E40" s="15"/>
      <c r="F40" s="15"/>
      <c r="G40" s="15"/>
      <c r="H40" s="15"/>
      <c r="I40" s="35"/>
      <c r="J40" s="15">
        <f t="shared" si="5"/>
        <v>0</v>
      </c>
    </row>
    <row r="41" spans="2:10" x14ac:dyDescent="0.35">
      <c r="B41" s="23"/>
      <c r="C41" s="25"/>
      <c r="D41" s="15"/>
      <c r="E41" s="11"/>
      <c r="F41" s="11"/>
      <c r="G41" s="11"/>
      <c r="H41" s="11"/>
      <c r="J41" s="15">
        <f t="shared" si="5"/>
        <v>0</v>
      </c>
    </row>
    <row r="42" spans="2:10" x14ac:dyDescent="0.35">
      <c r="B42" s="23"/>
      <c r="C42" s="9" t="s">
        <v>17</v>
      </c>
      <c r="D42" s="16">
        <f>SUM(D37:D41)</f>
        <v>0</v>
      </c>
      <c r="E42" s="16">
        <f t="shared" ref="E42:H42" si="8">SUM(E37:E41)</f>
        <v>0</v>
      </c>
      <c r="F42" s="16">
        <f t="shared" si="8"/>
        <v>0</v>
      </c>
      <c r="G42" s="16">
        <f t="shared" si="8"/>
        <v>0</v>
      </c>
      <c r="H42" s="16">
        <f t="shared" si="8"/>
        <v>0</v>
      </c>
      <c r="J42" s="16">
        <f>SUM(J37:J41)</f>
        <v>0</v>
      </c>
    </row>
    <row r="43" spans="2:10" x14ac:dyDescent="0.35">
      <c r="B43" s="23"/>
      <c r="C43" s="14" t="s">
        <v>44</v>
      </c>
      <c r="D43" s="13" t="s">
        <v>26</v>
      </c>
      <c r="E43" s="10"/>
      <c r="F43" s="10"/>
      <c r="G43" s="10"/>
      <c r="H43" s="10"/>
      <c r="J43" s="15"/>
    </row>
    <row r="44" spans="2:10" x14ac:dyDescent="0.35">
      <c r="B44" s="23"/>
      <c r="C44" s="25"/>
      <c r="D44" s="15"/>
      <c r="E44" s="15"/>
      <c r="F44" s="15"/>
      <c r="G44" s="15"/>
      <c r="H44" s="15"/>
      <c r="I44" s="35">
        <v>375000</v>
      </c>
      <c r="J44" s="15">
        <f t="shared" si="5"/>
        <v>0</v>
      </c>
    </row>
    <row r="45" spans="2:10" x14ac:dyDescent="0.35">
      <c r="B45" s="23"/>
      <c r="C45" s="25"/>
      <c r="D45" s="15"/>
      <c r="E45" s="15"/>
      <c r="F45" s="15"/>
      <c r="G45" s="15"/>
      <c r="H45" s="15"/>
      <c r="I45" s="35">
        <v>781250</v>
      </c>
      <c r="J45" s="15">
        <f t="shared" si="5"/>
        <v>0</v>
      </c>
    </row>
    <row r="46" spans="2:10" x14ac:dyDescent="0.35">
      <c r="B46" s="23"/>
      <c r="C46" s="25"/>
      <c r="D46" s="15"/>
      <c r="E46" s="15"/>
      <c r="F46" s="15"/>
      <c r="G46" s="15"/>
      <c r="H46" s="15"/>
      <c r="I46" s="35">
        <v>2083335</v>
      </c>
      <c r="J46" s="15">
        <f t="shared" si="5"/>
        <v>0</v>
      </c>
    </row>
    <row r="47" spans="2:10" x14ac:dyDescent="0.35">
      <c r="B47" s="23"/>
      <c r="C47" s="25"/>
      <c r="D47" s="15"/>
      <c r="E47" s="11"/>
      <c r="F47" s="11"/>
      <c r="G47" s="11"/>
      <c r="H47" s="11"/>
      <c r="J47" s="15">
        <f t="shared" si="5"/>
        <v>0</v>
      </c>
    </row>
    <row r="48" spans="2:10" x14ac:dyDescent="0.35">
      <c r="B48" s="23"/>
      <c r="C48" s="25"/>
      <c r="D48" s="15"/>
      <c r="E48" s="11"/>
      <c r="F48" s="11"/>
      <c r="G48" s="11"/>
      <c r="H48" s="11"/>
      <c r="J48" s="15">
        <f t="shared" si="5"/>
        <v>0</v>
      </c>
    </row>
    <row r="49" spans="2:10" x14ac:dyDescent="0.35">
      <c r="B49" s="23"/>
      <c r="C49" s="10"/>
      <c r="D49" s="15"/>
      <c r="E49" s="11"/>
      <c r="F49" s="11"/>
      <c r="G49" s="11"/>
      <c r="H49" s="11"/>
      <c r="J49" s="15">
        <f t="shared" si="5"/>
        <v>0</v>
      </c>
    </row>
    <row r="50" spans="2:10" x14ac:dyDescent="0.35">
      <c r="B50" s="24"/>
      <c r="C50" s="9" t="s">
        <v>18</v>
      </c>
      <c r="D50" s="16">
        <f>SUM(D44:D49)</f>
        <v>0</v>
      </c>
      <c r="E50" s="16">
        <f t="shared" ref="E50:H50" si="9">SUM(E44:E49)</f>
        <v>0</v>
      </c>
      <c r="F50" s="16">
        <f t="shared" si="9"/>
        <v>0</v>
      </c>
      <c r="G50" s="16">
        <f t="shared" si="9"/>
        <v>0</v>
      </c>
      <c r="H50" s="16">
        <f t="shared" si="9"/>
        <v>0</v>
      </c>
      <c r="J50" s="16">
        <f>SUM(J44:J49)</f>
        <v>0</v>
      </c>
    </row>
    <row r="51" spans="2:10" x14ac:dyDescent="0.35">
      <c r="B51" s="24"/>
      <c r="C51" s="9" t="s">
        <v>19</v>
      </c>
      <c r="D51" s="16">
        <f>SUM(D50,D42,D35,D31,D27,D16,D11)</f>
        <v>0</v>
      </c>
      <c r="E51" s="16">
        <f t="shared" ref="E51:H51" si="10">SUM(E50,E42,E35,E31,E27,E16,E11)</f>
        <v>0</v>
      </c>
      <c r="F51" s="16">
        <f t="shared" si="10"/>
        <v>0</v>
      </c>
      <c r="G51" s="16">
        <f t="shared" si="10"/>
        <v>0</v>
      </c>
      <c r="H51" s="16">
        <f t="shared" si="10"/>
        <v>0</v>
      </c>
      <c r="J51" s="16">
        <f t="shared" si="5"/>
        <v>0</v>
      </c>
    </row>
    <row r="52" spans="2:10" x14ac:dyDescent="0.35">
      <c r="B52" s="6"/>
      <c r="D52"/>
      <c r="E52"/>
      <c r="H52"/>
      <c r="I52"/>
      <c r="J52" t="s">
        <v>20</v>
      </c>
    </row>
    <row r="53" spans="2:10" x14ac:dyDescent="0.35">
      <c r="B53" s="22" t="s">
        <v>46</v>
      </c>
      <c r="C53" s="17" t="s">
        <v>46</v>
      </c>
      <c r="D53" s="18"/>
      <c r="E53" s="18"/>
      <c r="F53" s="18"/>
      <c r="G53" s="18"/>
      <c r="H53" s="18"/>
      <c r="I53"/>
      <c r="J53" s="18" t="s">
        <v>20</v>
      </c>
    </row>
    <row r="54" spans="2:10" x14ac:dyDescent="0.35">
      <c r="B54" s="23"/>
      <c r="C54" s="25"/>
      <c r="D54" s="13"/>
      <c r="E54" s="10"/>
      <c r="F54" s="10"/>
      <c r="G54" s="10"/>
      <c r="H54" s="10"/>
      <c r="J54" s="15">
        <f>SUM(D54:H54)</f>
        <v>0</v>
      </c>
    </row>
    <row r="55" spans="2:10" x14ac:dyDescent="0.35">
      <c r="B55" s="23"/>
      <c r="C55" s="25"/>
      <c r="D55" s="13"/>
      <c r="E55" s="10"/>
      <c r="F55" s="10"/>
      <c r="G55" s="10"/>
      <c r="H55" s="10"/>
      <c r="J55" s="15">
        <f t="shared" ref="J55:J56" si="11">SUM(D55:H55)</f>
        <v>0</v>
      </c>
    </row>
    <row r="56" spans="2:10" x14ac:dyDescent="0.35">
      <c r="B56" s="24"/>
      <c r="C56" s="9" t="s">
        <v>21</v>
      </c>
      <c r="D56" s="16">
        <f>SUM(D54:D55)</f>
        <v>0</v>
      </c>
      <c r="E56" s="16">
        <f t="shared" ref="E56:H56" si="12">SUM(E54:E55)</f>
        <v>0</v>
      </c>
      <c r="F56" s="16">
        <f t="shared" si="12"/>
        <v>0</v>
      </c>
      <c r="G56" s="16">
        <f t="shared" si="12"/>
        <v>0</v>
      </c>
      <c r="H56" s="16">
        <f t="shared" si="12"/>
        <v>0</v>
      </c>
      <c r="J56" s="16">
        <f t="shared" si="11"/>
        <v>0</v>
      </c>
    </row>
    <row r="57" spans="2:10" ht="15" thickBot="1" x14ac:dyDescent="0.4">
      <c r="B57" s="6"/>
      <c r="D57"/>
      <c r="E57"/>
      <c r="H57"/>
      <c r="I57"/>
      <c r="J57" t="s">
        <v>20</v>
      </c>
    </row>
    <row r="58" spans="2:10" s="1" customFormat="1" ht="29.5" thickBot="1" x14ac:dyDescent="0.4">
      <c r="B58" s="19" t="s">
        <v>22</v>
      </c>
      <c r="C58" s="19"/>
      <c r="D58" s="20">
        <f>SUM(D56,D51)</f>
        <v>0</v>
      </c>
      <c r="E58" s="20">
        <f t="shared" ref="E58:J58" si="13">SUM(E56,E51)</f>
        <v>0</v>
      </c>
      <c r="F58" s="20">
        <f t="shared" si="13"/>
        <v>0</v>
      </c>
      <c r="G58" s="20">
        <f t="shared" si="13"/>
        <v>0</v>
      </c>
      <c r="H58" s="20">
        <f t="shared" si="13"/>
        <v>0</v>
      </c>
      <c r="I58" s="7">
        <f>SUM(I56,I51)</f>
        <v>0</v>
      </c>
      <c r="J58" s="20">
        <f t="shared" si="13"/>
        <v>0</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scale="89" fitToHeight="0" orientation="landscape" r:id="rId1"/>
  <ignoredErrors>
    <ignoredError sqref="J8 J20:J26 J33 J44:J46" formulaRange="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A2F6B-0E17-4DEC-91FE-233D04B5BDA4}">
  <sheetPr>
    <tabColor theme="9" tint="0.39997558519241921"/>
    <pageSetUpPr fitToPage="1"/>
  </sheetPr>
  <dimension ref="B2:AM73"/>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M38" sqref="M38"/>
    </sheetView>
  </sheetViews>
  <sheetFormatPr defaultColWidth="9.1796875" defaultRowHeight="14.5" x14ac:dyDescent="0.35"/>
  <cols>
    <col min="1" max="1" width="3.1796875" customWidth="1"/>
    <col min="2" max="2" width="10.7265625" customWidth="1"/>
    <col min="3" max="3" width="45.54296875" customWidth="1"/>
    <col min="4" max="4" width="12.7265625" style="6" customWidth="1"/>
    <col min="5" max="5" width="12.54296875" style="2" customWidth="1"/>
    <col min="6" max="7" width="12.453125" customWidth="1"/>
    <col min="8" max="8" width="12.54296875" style="2" customWidth="1"/>
    <col min="9" max="9" width="0.81640625" style="7" customWidth="1"/>
    <col min="10" max="10" width="13.54296875" customWidth="1"/>
    <col min="11" max="11" width="10.1796875" customWidth="1"/>
  </cols>
  <sheetData>
    <row r="2" spans="2:39" ht="23.5" x14ac:dyDescent="0.55000000000000004">
      <c r="B2" s="30" t="s">
        <v>23</v>
      </c>
    </row>
    <row r="3" spans="2:39" x14ac:dyDescent="0.35">
      <c r="B3" s="60" t="s">
        <v>48</v>
      </c>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25</v>
      </c>
      <c r="D7" s="10" t="s">
        <v>26</v>
      </c>
      <c r="E7" s="10" t="s">
        <v>26</v>
      </c>
      <c r="F7" s="10" t="s">
        <v>26</v>
      </c>
      <c r="G7" s="10"/>
      <c r="H7" s="10" t="s">
        <v>26</v>
      </c>
      <c r="I7" s="7"/>
      <c r="J7" s="8" t="s">
        <v>26</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33</v>
      </c>
      <c r="D12" s="13" t="s">
        <v>26</v>
      </c>
      <c r="E12" s="10"/>
      <c r="F12" s="10"/>
      <c r="G12" s="10"/>
      <c r="H12" s="10"/>
      <c r="J12" s="8" t="s">
        <v>26</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35</v>
      </c>
      <c r="D17" s="13" t="s">
        <v>26</v>
      </c>
      <c r="E17" s="10"/>
      <c r="F17" s="10"/>
      <c r="G17" s="10"/>
      <c r="H17" s="10"/>
      <c r="J17" s="8" t="s">
        <v>26</v>
      </c>
    </row>
    <row r="18" spans="2:10" x14ac:dyDescent="0.35">
      <c r="B18" s="23"/>
      <c r="C18" s="25"/>
      <c r="D18" s="13"/>
      <c r="E18" s="10"/>
      <c r="F18" s="10"/>
      <c r="G18" s="10"/>
      <c r="H18" s="10"/>
      <c r="J18" s="15">
        <f t="shared" ref="J18:J19" si="3">SUM(D18:H18)</f>
        <v>0</v>
      </c>
    </row>
    <row r="19" spans="2:10" x14ac:dyDescent="0.35">
      <c r="B19" s="23"/>
      <c r="C19" s="29"/>
      <c r="D19" s="15"/>
      <c r="E19" s="11"/>
      <c r="F19" s="11"/>
      <c r="G19" s="11"/>
      <c r="H19" s="11"/>
      <c r="J19" s="15">
        <f t="shared" si="3"/>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4">SUM(D21:H21)</f>
        <v>0</v>
      </c>
    </row>
    <row r="22" spans="2:10" x14ac:dyDescent="0.35">
      <c r="B22" s="23"/>
      <c r="C22" s="25"/>
      <c r="D22" s="15"/>
      <c r="E22" s="15"/>
      <c r="F22" s="15"/>
      <c r="G22" s="15"/>
      <c r="H22" s="15"/>
      <c r="I22" s="35">
        <v>2250</v>
      </c>
      <c r="J22" s="15">
        <f t="shared" si="4"/>
        <v>0</v>
      </c>
    </row>
    <row r="23" spans="2:10" x14ac:dyDescent="0.35">
      <c r="B23" s="23"/>
      <c r="C23" s="29"/>
      <c r="D23" s="15"/>
      <c r="E23" s="15"/>
      <c r="F23" s="15"/>
      <c r="G23" s="15"/>
      <c r="H23" s="15"/>
      <c r="I23" s="35">
        <v>1243</v>
      </c>
      <c r="J23" s="15">
        <f t="shared" si="4"/>
        <v>0</v>
      </c>
    </row>
    <row r="24" spans="2:10" x14ac:dyDescent="0.35">
      <c r="B24" s="23"/>
      <c r="C24" s="29"/>
      <c r="D24" s="15"/>
      <c r="E24" s="15"/>
      <c r="F24" s="15"/>
      <c r="G24" s="15"/>
      <c r="H24" s="15"/>
      <c r="I24" s="35">
        <v>225</v>
      </c>
      <c r="J24" s="15">
        <f t="shared" si="4"/>
        <v>0</v>
      </c>
    </row>
    <row r="25" spans="2:10" x14ac:dyDescent="0.35">
      <c r="B25" s="23"/>
      <c r="C25" s="29"/>
      <c r="D25" s="15"/>
      <c r="E25" s="15"/>
      <c r="F25" s="15"/>
      <c r="G25" s="15"/>
      <c r="H25" s="15"/>
      <c r="I25" s="35">
        <v>400</v>
      </c>
      <c r="J25" s="15">
        <f t="shared" si="4"/>
        <v>0</v>
      </c>
    </row>
    <row r="26" spans="2:10" x14ac:dyDescent="0.35">
      <c r="B26" s="23"/>
      <c r="C26" s="25"/>
      <c r="D26" s="15"/>
      <c r="E26" s="15"/>
      <c r="F26" s="15"/>
      <c r="G26" s="15"/>
      <c r="H26" s="15"/>
      <c r="I26" s="35">
        <v>1638</v>
      </c>
      <c r="J26" s="15">
        <f t="shared" si="4"/>
        <v>0</v>
      </c>
    </row>
    <row r="27" spans="2:10" x14ac:dyDescent="0.35">
      <c r="B27" s="23"/>
      <c r="C27" s="9" t="s">
        <v>14</v>
      </c>
      <c r="D27" s="16">
        <f>SUM(D20:D26)</f>
        <v>0</v>
      </c>
      <c r="E27" s="16">
        <f t="shared" ref="E27:H27" si="5">SUM(E20:E26)</f>
        <v>0</v>
      </c>
      <c r="F27" s="16">
        <f t="shared" si="5"/>
        <v>0</v>
      </c>
      <c r="G27" s="16">
        <f t="shared" si="5"/>
        <v>0</v>
      </c>
      <c r="H27" s="16">
        <f t="shared" si="5"/>
        <v>0</v>
      </c>
      <c r="J27" s="16">
        <f>SUM(D27:H27)</f>
        <v>0</v>
      </c>
    </row>
    <row r="28" spans="2:10" x14ac:dyDescent="0.35">
      <c r="B28" s="23"/>
      <c r="C28" s="14" t="s">
        <v>39</v>
      </c>
      <c r="D28" s="15"/>
      <c r="E28" s="10"/>
      <c r="F28" s="10"/>
      <c r="G28" s="10"/>
      <c r="H28" s="10"/>
      <c r="J28" s="15" t="s">
        <v>20</v>
      </c>
    </row>
    <row r="29" spans="2:10" x14ac:dyDescent="0.35">
      <c r="B29" s="23"/>
      <c r="C29" s="25"/>
      <c r="D29" s="15"/>
      <c r="E29" s="10"/>
      <c r="F29" s="10"/>
      <c r="G29" s="10"/>
      <c r="H29" s="10"/>
      <c r="J29" s="15">
        <f>SUM(D29:H29)</f>
        <v>0</v>
      </c>
    </row>
    <row r="30" spans="2:10" x14ac:dyDescent="0.35">
      <c r="B30" s="23" t="s">
        <v>47</v>
      </c>
      <c r="C30" s="28" t="s">
        <v>47</v>
      </c>
      <c r="D30" s="13" t="s">
        <v>26</v>
      </c>
      <c r="E30" s="10"/>
      <c r="F30" s="10"/>
      <c r="G30" s="10"/>
      <c r="H30" s="10"/>
      <c r="J30" s="15">
        <f t="shared" ref="J30:J51"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41</v>
      </c>
      <c r="D32" s="13" t="s">
        <v>26</v>
      </c>
      <c r="E32" s="10"/>
      <c r="F32" s="10"/>
      <c r="G32" s="10"/>
      <c r="H32" s="10"/>
      <c r="J32" s="15"/>
    </row>
    <row r="33" spans="2:10" x14ac:dyDescent="0.35">
      <c r="B33" s="23"/>
      <c r="C33" s="25"/>
      <c r="D33" s="15"/>
      <c r="E33" s="15"/>
      <c r="F33" s="15"/>
      <c r="G33" s="15"/>
      <c r="H33" s="15"/>
      <c r="I33" s="35">
        <v>5000</v>
      </c>
      <c r="J33" s="15">
        <f t="shared" si="6"/>
        <v>0</v>
      </c>
    </row>
    <row r="34" spans="2:10" x14ac:dyDescent="0.35">
      <c r="B34" s="23"/>
      <c r="C34" s="25"/>
      <c r="D34" s="15"/>
      <c r="E34" s="11"/>
      <c r="F34" s="11"/>
      <c r="G34" s="11"/>
      <c r="H34" s="11"/>
      <c r="J34" s="15">
        <f t="shared" si="6"/>
        <v>0</v>
      </c>
    </row>
    <row r="35" spans="2:10" x14ac:dyDescent="0.35">
      <c r="B35" s="23"/>
      <c r="C35" s="9" t="s">
        <v>16</v>
      </c>
      <c r="D35" s="16">
        <f>SUM(D33:D34)</f>
        <v>0</v>
      </c>
      <c r="E35" s="16">
        <f t="shared" ref="E35:H35" si="8">SUM(E33:E34)</f>
        <v>0</v>
      </c>
      <c r="F35" s="16">
        <f t="shared" si="8"/>
        <v>0</v>
      </c>
      <c r="G35" s="16">
        <f t="shared" si="8"/>
        <v>0</v>
      </c>
      <c r="H35" s="16">
        <f t="shared" si="8"/>
        <v>0</v>
      </c>
      <c r="J35" s="16">
        <f t="shared" si="6"/>
        <v>0</v>
      </c>
    </row>
    <row r="36" spans="2:10" x14ac:dyDescent="0.35">
      <c r="B36" s="23"/>
      <c r="C36" s="14" t="s">
        <v>43</v>
      </c>
      <c r="D36" s="13" t="s">
        <v>26</v>
      </c>
      <c r="E36" s="10"/>
      <c r="F36" s="10"/>
      <c r="G36" s="10"/>
      <c r="H36" s="10"/>
      <c r="J36" s="15"/>
    </row>
    <row r="37" spans="2:10" x14ac:dyDescent="0.35">
      <c r="B37" s="23"/>
      <c r="C37" s="56"/>
      <c r="D37" s="15"/>
      <c r="E37" s="15"/>
      <c r="F37" s="15"/>
      <c r="G37" s="15"/>
      <c r="H37" s="15"/>
      <c r="I37" s="35"/>
      <c r="J37" s="15">
        <f t="shared" si="6"/>
        <v>0</v>
      </c>
    </row>
    <row r="38" spans="2:10" x14ac:dyDescent="0.35">
      <c r="B38" s="23"/>
      <c r="C38" s="25"/>
      <c r="D38" s="15"/>
      <c r="E38" s="15"/>
      <c r="F38" s="15"/>
      <c r="G38" s="15"/>
      <c r="H38" s="15"/>
      <c r="I38" s="35">
        <v>22500000</v>
      </c>
      <c r="J38" s="15">
        <f t="shared" si="6"/>
        <v>0</v>
      </c>
    </row>
    <row r="39" spans="2:10" x14ac:dyDescent="0.35">
      <c r="B39" s="23"/>
      <c r="C39" s="25"/>
      <c r="D39" s="15"/>
      <c r="E39" s="15"/>
      <c r="F39" s="15"/>
      <c r="G39" s="15"/>
      <c r="H39" s="15"/>
      <c r="I39" s="35">
        <v>75000000</v>
      </c>
      <c r="J39" s="15">
        <f t="shared" si="6"/>
        <v>0</v>
      </c>
    </row>
    <row r="40" spans="2:10" x14ac:dyDescent="0.35">
      <c r="B40" s="23"/>
      <c r="C40" s="25"/>
      <c r="D40" s="15"/>
      <c r="E40" s="15"/>
      <c r="F40" s="15"/>
      <c r="G40" s="15"/>
      <c r="H40" s="15"/>
      <c r="I40" s="35"/>
      <c r="J40" s="15">
        <f t="shared" si="6"/>
        <v>0</v>
      </c>
    </row>
    <row r="41" spans="2:10" x14ac:dyDescent="0.35">
      <c r="B41" s="23"/>
      <c r="C41" s="25"/>
      <c r="D41" s="15"/>
      <c r="E41" s="15"/>
      <c r="F41" s="15"/>
      <c r="G41" s="15"/>
      <c r="H41" s="15"/>
      <c r="J41" s="15">
        <f t="shared" si="6"/>
        <v>0</v>
      </c>
    </row>
    <row r="42" spans="2:10" x14ac:dyDescent="0.35">
      <c r="B42" s="23"/>
      <c r="C42" s="9" t="s">
        <v>17</v>
      </c>
      <c r="D42" s="16">
        <f>SUM(D37:D41)</f>
        <v>0</v>
      </c>
      <c r="E42" s="16">
        <f t="shared" ref="E42:H42" si="9">SUM(E37:E41)</f>
        <v>0</v>
      </c>
      <c r="F42" s="16">
        <f t="shared" si="9"/>
        <v>0</v>
      </c>
      <c r="G42" s="16">
        <f t="shared" si="9"/>
        <v>0</v>
      </c>
      <c r="H42" s="16">
        <f t="shared" si="9"/>
        <v>0</v>
      </c>
      <c r="J42" s="16">
        <f t="shared" si="6"/>
        <v>0</v>
      </c>
    </row>
    <row r="43" spans="2:10" x14ac:dyDescent="0.35">
      <c r="B43" s="23"/>
      <c r="C43" s="14" t="s">
        <v>44</v>
      </c>
      <c r="D43" s="13" t="s">
        <v>26</v>
      </c>
      <c r="E43" s="10"/>
      <c r="F43" s="10"/>
      <c r="G43" s="10"/>
      <c r="H43" s="10"/>
      <c r="J43" s="15"/>
    </row>
    <row r="44" spans="2:10" x14ac:dyDescent="0.35">
      <c r="B44" s="23"/>
      <c r="C44" s="25"/>
      <c r="D44" s="15"/>
      <c r="E44" s="15"/>
      <c r="F44" s="15"/>
      <c r="G44" s="15"/>
      <c r="H44" s="15"/>
      <c r="I44" s="35">
        <v>375000</v>
      </c>
      <c r="J44" s="15">
        <f t="shared" si="6"/>
        <v>0</v>
      </c>
    </row>
    <row r="45" spans="2:10" x14ac:dyDescent="0.35">
      <c r="B45" s="23"/>
      <c r="C45" s="25"/>
      <c r="D45" s="15"/>
      <c r="E45" s="15"/>
      <c r="F45" s="15"/>
      <c r="G45" s="15"/>
      <c r="H45" s="15"/>
      <c r="I45" s="35">
        <v>781250</v>
      </c>
      <c r="J45" s="15">
        <f t="shared" si="6"/>
        <v>0</v>
      </c>
    </row>
    <row r="46" spans="2:10" x14ac:dyDescent="0.35">
      <c r="B46" s="23"/>
      <c r="C46" s="25"/>
      <c r="D46" s="15"/>
      <c r="E46" s="15"/>
      <c r="F46" s="15"/>
      <c r="G46" s="15"/>
      <c r="H46" s="15"/>
      <c r="I46" s="35">
        <v>2083335</v>
      </c>
      <c r="J46" s="15">
        <f t="shared" si="6"/>
        <v>0</v>
      </c>
    </row>
    <row r="47" spans="2:10" x14ac:dyDescent="0.35">
      <c r="B47" s="23"/>
      <c r="C47" s="25"/>
      <c r="D47" s="15"/>
      <c r="E47" s="11"/>
      <c r="F47" s="11"/>
      <c r="G47" s="11"/>
      <c r="H47" s="11"/>
      <c r="J47" s="15">
        <f t="shared" si="6"/>
        <v>0</v>
      </c>
    </row>
    <row r="48" spans="2:10" x14ac:dyDescent="0.35">
      <c r="B48" s="23"/>
      <c r="C48" s="25"/>
      <c r="D48" s="15"/>
      <c r="E48" s="11"/>
      <c r="F48" s="11"/>
      <c r="G48" s="11"/>
      <c r="H48" s="11"/>
      <c r="J48" s="15">
        <f t="shared" si="6"/>
        <v>0</v>
      </c>
    </row>
    <row r="49" spans="2:10" x14ac:dyDescent="0.35">
      <c r="B49" s="23"/>
      <c r="C49" s="10"/>
      <c r="D49" s="15"/>
      <c r="E49" s="11"/>
      <c r="F49" s="11"/>
      <c r="G49" s="11"/>
      <c r="H49" s="11"/>
      <c r="J49" s="15">
        <f t="shared" si="6"/>
        <v>0</v>
      </c>
    </row>
    <row r="50" spans="2:10" x14ac:dyDescent="0.35">
      <c r="B50" s="24"/>
      <c r="C50" s="9" t="s">
        <v>18</v>
      </c>
      <c r="D50" s="16">
        <f>SUM(D44:D49)</f>
        <v>0</v>
      </c>
      <c r="E50" s="16">
        <f t="shared" ref="E50:H50" si="10">SUM(E44:E49)</f>
        <v>0</v>
      </c>
      <c r="F50" s="16">
        <f t="shared" si="10"/>
        <v>0</v>
      </c>
      <c r="G50" s="16">
        <f t="shared" si="10"/>
        <v>0</v>
      </c>
      <c r="H50" s="16">
        <f t="shared" si="10"/>
        <v>0</v>
      </c>
      <c r="J50" s="16">
        <f t="shared" si="6"/>
        <v>0</v>
      </c>
    </row>
    <row r="51" spans="2:10" x14ac:dyDescent="0.35">
      <c r="B51" s="24"/>
      <c r="C51" s="9" t="s">
        <v>19</v>
      </c>
      <c r="D51" s="16">
        <f>SUM(D50,D42,D35,D31,D27,D16,D11)</f>
        <v>0</v>
      </c>
      <c r="E51" s="16">
        <f t="shared" ref="E51:H51" si="11">SUM(E50,E42,E35,E31,E27,E16,E11)</f>
        <v>0</v>
      </c>
      <c r="F51" s="16">
        <f t="shared" si="11"/>
        <v>0</v>
      </c>
      <c r="G51" s="16">
        <f t="shared" si="11"/>
        <v>0</v>
      </c>
      <c r="H51" s="16">
        <f t="shared" si="11"/>
        <v>0</v>
      </c>
      <c r="J51" s="16">
        <f t="shared" si="6"/>
        <v>0</v>
      </c>
    </row>
    <row r="52" spans="2:10" x14ac:dyDescent="0.35">
      <c r="B52" s="6"/>
      <c r="D52"/>
      <c r="E52"/>
      <c r="H52"/>
      <c r="I52"/>
      <c r="J52" t="s">
        <v>20</v>
      </c>
    </row>
    <row r="53" spans="2:10" ht="29" x14ac:dyDescent="0.35">
      <c r="B53" s="66" t="s">
        <v>46</v>
      </c>
      <c r="C53" s="17" t="s">
        <v>46</v>
      </c>
      <c r="D53" s="18"/>
      <c r="E53" s="18"/>
      <c r="F53" s="18"/>
      <c r="G53" s="18"/>
      <c r="H53" s="18"/>
      <c r="I53"/>
      <c r="J53" s="18" t="s">
        <v>20</v>
      </c>
    </row>
    <row r="54" spans="2:10" x14ac:dyDescent="0.35">
      <c r="B54" s="23"/>
      <c r="C54" s="25"/>
      <c r="D54" s="13"/>
      <c r="E54" s="10"/>
      <c r="F54" s="10"/>
      <c r="G54" s="10"/>
      <c r="H54" s="10"/>
      <c r="J54" s="15">
        <f>SUM(D54:H54)</f>
        <v>0</v>
      </c>
    </row>
    <row r="55" spans="2:10" x14ac:dyDescent="0.35">
      <c r="B55" s="23"/>
      <c r="C55" s="25"/>
      <c r="D55" s="13"/>
      <c r="E55" s="10"/>
      <c r="F55" s="10"/>
      <c r="G55" s="10"/>
      <c r="H55" s="10"/>
      <c r="J55" s="15">
        <f t="shared" ref="J55:J56" si="12">SUM(D55:H55)</f>
        <v>0</v>
      </c>
    </row>
    <row r="56" spans="2:10" x14ac:dyDescent="0.35">
      <c r="B56" s="24"/>
      <c r="C56" s="9" t="s">
        <v>21</v>
      </c>
      <c r="D56" s="16">
        <f>SUM(D54:D55)</f>
        <v>0</v>
      </c>
      <c r="E56" s="16">
        <f t="shared" ref="E56:H56" si="13">SUM(E54:E55)</f>
        <v>0</v>
      </c>
      <c r="F56" s="16">
        <f t="shared" si="13"/>
        <v>0</v>
      </c>
      <c r="G56" s="16">
        <f t="shared" si="13"/>
        <v>0</v>
      </c>
      <c r="H56" s="16">
        <f t="shared" si="13"/>
        <v>0</v>
      </c>
      <c r="J56" s="16">
        <f t="shared" si="12"/>
        <v>0</v>
      </c>
    </row>
    <row r="57" spans="2:10" ht="15" thickBot="1" x14ac:dyDescent="0.4">
      <c r="B57" s="6"/>
      <c r="D57"/>
      <c r="E57"/>
      <c r="H57"/>
      <c r="I57"/>
      <c r="J57" t="s">
        <v>20</v>
      </c>
    </row>
    <row r="58" spans="2:10" s="1" customFormat="1" ht="29.5" thickBot="1" x14ac:dyDescent="0.4">
      <c r="B58" s="19" t="s">
        <v>22</v>
      </c>
      <c r="C58" s="19"/>
      <c r="D58" s="20">
        <f>SUM(D56,D51)</f>
        <v>0</v>
      </c>
      <c r="E58" s="20">
        <f t="shared" ref="E58:J58" si="14">SUM(E56,E51)</f>
        <v>0</v>
      </c>
      <c r="F58" s="20">
        <f t="shared" si="14"/>
        <v>0</v>
      </c>
      <c r="G58" s="20">
        <f t="shared" si="14"/>
        <v>0</v>
      </c>
      <c r="H58" s="20">
        <f t="shared" si="14"/>
        <v>0</v>
      </c>
      <c r="I58" s="7">
        <f>SUM(I56,I51)</f>
        <v>0</v>
      </c>
      <c r="J58" s="20">
        <f t="shared" si="14"/>
        <v>0</v>
      </c>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row r="73" spans="2:2" x14ac:dyDescent="0.35">
      <c r="B73" s="6"/>
    </row>
  </sheetData>
  <pageMargins left="0.7" right="0.7" top="0.75" bottom="0.75" header="0.3" footer="0.3"/>
  <pageSetup scale="89" fitToHeight="0" orientation="landscape" r:id="rId1"/>
  <ignoredErrors>
    <ignoredError sqref="J44:J46 J38:J39 J33 J20:J26 J8"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72"/>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R20" sqref="R20:W20"/>
    </sheetView>
  </sheetViews>
  <sheetFormatPr defaultColWidth="9.1796875" defaultRowHeight="14.5" x14ac:dyDescent="0.35"/>
  <cols>
    <col min="1" max="1" width="3.1796875" customWidth="1"/>
    <col min="2" max="2" width="10" customWidth="1"/>
    <col min="3" max="3" width="46.81640625" customWidth="1"/>
    <col min="4" max="4" width="12.7265625" style="6" customWidth="1"/>
    <col min="5" max="5" width="12.453125" style="2" customWidth="1"/>
    <col min="6" max="6" width="12.81640625" customWidth="1"/>
    <col min="7" max="7" width="12.453125" customWidth="1"/>
    <col min="8" max="8" width="12.7265625" style="2" customWidth="1"/>
    <col min="9" max="9" width="0.81640625" style="7" customWidth="1"/>
    <col min="10" max="10" width="12.7265625" bestFit="1" customWidth="1"/>
    <col min="11" max="11" width="10.1796875" customWidth="1"/>
  </cols>
  <sheetData>
    <row r="2" spans="2:39" ht="23.5" x14ac:dyDescent="0.55000000000000004">
      <c r="B2" s="30" t="s">
        <v>23</v>
      </c>
    </row>
    <row r="3" spans="2:39" x14ac:dyDescent="0.35">
      <c r="B3" s="60" t="s">
        <v>48</v>
      </c>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25</v>
      </c>
      <c r="D7" s="10" t="s">
        <v>26</v>
      </c>
      <c r="E7" s="10" t="s">
        <v>26</v>
      </c>
      <c r="F7" s="10" t="s">
        <v>26</v>
      </c>
      <c r="G7" s="10"/>
      <c r="H7" s="10" t="s">
        <v>26</v>
      </c>
      <c r="I7" s="7"/>
      <c r="J7" s="8" t="s">
        <v>26</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33</v>
      </c>
      <c r="D12" s="13" t="s">
        <v>26</v>
      </c>
      <c r="E12" s="10"/>
      <c r="F12" s="10"/>
      <c r="G12" s="10"/>
      <c r="H12" s="10"/>
      <c r="J12" s="8" t="s">
        <v>26</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35</v>
      </c>
      <c r="D17" s="13" t="s">
        <v>26</v>
      </c>
      <c r="E17" s="10"/>
      <c r="F17" s="10"/>
      <c r="G17" s="10"/>
      <c r="H17" s="10"/>
      <c r="J17" s="8" t="s">
        <v>26</v>
      </c>
    </row>
    <row r="18" spans="2:10" x14ac:dyDescent="0.35">
      <c r="B18" s="23"/>
      <c r="C18" s="25"/>
      <c r="D18" s="13"/>
      <c r="E18" s="10"/>
      <c r="F18" s="10"/>
      <c r="G18" s="10"/>
      <c r="H18" s="10"/>
      <c r="J18" s="15">
        <f t="shared" ref="J18:J19" si="3">SUM(D18:H18)</f>
        <v>0</v>
      </c>
    </row>
    <row r="19" spans="2:10" x14ac:dyDescent="0.35">
      <c r="B19" s="23"/>
      <c r="C19" s="29"/>
      <c r="D19" s="15" t="s">
        <v>47</v>
      </c>
      <c r="E19" s="11" t="s">
        <v>47</v>
      </c>
      <c r="F19" s="11" t="s">
        <v>47</v>
      </c>
      <c r="G19" s="11"/>
      <c r="H19" s="11"/>
      <c r="J19" s="15">
        <f t="shared" si="3"/>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4">SUM(D21:H21)</f>
        <v>0</v>
      </c>
    </row>
    <row r="22" spans="2:10" x14ac:dyDescent="0.35">
      <c r="B22" s="23"/>
      <c r="C22" s="25"/>
      <c r="D22" s="15"/>
      <c r="E22" s="15"/>
      <c r="F22" s="15"/>
      <c r="G22" s="15"/>
      <c r="H22" s="15"/>
      <c r="I22" s="35">
        <v>2250</v>
      </c>
      <c r="J22" s="15">
        <f t="shared" si="4"/>
        <v>0</v>
      </c>
    </row>
    <row r="23" spans="2:10" x14ac:dyDescent="0.35">
      <c r="B23" s="23"/>
      <c r="C23" s="29"/>
      <c r="D23" s="15"/>
      <c r="E23" s="15"/>
      <c r="F23" s="15"/>
      <c r="G23" s="15"/>
      <c r="H23" s="15"/>
      <c r="I23" s="35">
        <v>1243</v>
      </c>
      <c r="J23" s="15">
        <f t="shared" si="4"/>
        <v>0</v>
      </c>
    </row>
    <row r="24" spans="2:10" x14ac:dyDescent="0.35">
      <c r="B24" s="23"/>
      <c r="C24" s="29"/>
      <c r="D24" s="15"/>
      <c r="E24" s="15"/>
      <c r="F24" s="15"/>
      <c r="G24" s="15"/>
      <c r="H24" s="15"/>
      <c r="I24" s="35">
        <v>225</v>
      </c>
      <c r="J24" s="15">
        <f t="shared" si="4"/>
        <v>0</v>
      </c>
    </row>
    <row r="25" spans="2:10" x14ac:dyDescent="0.35">
      <c r="B25" s="23"/>
      <c r="C25" s="29"/>
      <c r="D25" s="15"/>
      <c r="E25" s="15"/>
      <c r="F25" s="15"/>
      <c r="G25" s="15"/>
      <c r="H25" s="15"/>
      <c r="I25" s="35">
        <v>400</v>
      </c>
      <c r="J25" s="15">
        <f t="shared" si="4"/>
        <v>0</v>
      </c>
    </row>
    <row r="26" spans="2:10" x14ac:dyDescent="0.35">
      <c r="B26" s="23"/>
      <c r="C26" s="25"/>
      <c r="D26" s="15"/>
      <c r="E26" s="15"/>
      <c r="F26" s="15"/>
      <c r="G26" s="15"/>
      <c r="H26" s="15"/>
      <c r="I26" s="35">
        <v>1638</v>
      </c>
      <c r="J26" s="15">
        <f t="shared" si="4"/>
        <v>0</v>
      </c>
    </row>
    <row r="27" spans="2:10" x14ac:dyDescent="0.35">
      <c r="B27" s="23"/>
      <c r="C27" s="9" t="s">
        <v>14</v>
      </c>
      <c r="D27" s="16">
        <f>SUM(D20:D26)</f>
        <v>0</v>
      </c>
      <c r="E27" s="16">
        <f t="shared" ref="E27:H27" si="5">SUM(E20:E26)</f>
        <v>0</v>
      </c>
      <c r="F27" s="16">
        <f t="shared" si="5"/>
        <v>0</v>
      </c>
      <c r="G27" s="16">
        <f t="shared" si="5"/>
        <v>0</v>
      </c>
      <c r="H27" s="16">
        <f t="shared" si="5"/>
        <v>0</v>
      </c>
      <c r="J27" s="16">
        <f>SUM(D27:H27)</f>
        <v>0</v>
      </c>
    </row>
    <row r="28" spans="2:10" x14ac:dyDescent="0.35">
      <c r="B28" s="23"/>
      <c r="C28" s="14" t="s">
        <v>39</v>
      </c>
      <c r="D28" s="15"/>
      <c r="E28" s="10"/>
      <c r="F28" s="10"/>
      <c r="G28" s="10"/>
      <c r="H28" s="10"/>
      <c r="J28" s="15" t="s">
        <v>20</v>
      </c>
    </row>
    <row r="29" spans="2:10" x14ac:dyDescent="0.35">
      <c r="B29" s="23"/>
      <c r="C29" s="25"/>
      <c r="D29" s="15"/>
      <c r="E29" s="10"/>
      <c r="F29" s="10"/>
      <c r="G29" s="10"/>
      <c r="H29" s="10"/>
      <c r="J29" s="15">
        <f>SUM(D29:H29)</f>
        <v>0</v>
      </c>
    </row>
    <row r="30" spans="2:10" x14ac:dyDescent="0.35">
      <c r="B30" s="23" t="s">
        <v>47</v>
      </c>
      <c r="C30" s="28" t="s">
        <v>47</v>
      </c>
      <c r="D30" s="13" t="s">
        <v>26</v>
      </c>
      <c r="E30" s="10"/>
      <c r="F30" s="10"/>
      <c r="G30" s="10"/>
      <c r="H30" s="10"/>
      <c r="J30" s="15">
        <f t="shared" ref="J30:J50"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41</v>
      </c>
      <c r="D32" s="13" t="s">
        <v>26</v>
      </c>
      <c r="E32" s="10"/>
      <c r="F32" s="10"/>
      <c r="G32" s="10"/>
      <c r="H32" s="10"/>
      <c r="J32" s="15"/>
    </row>
    <row r="33" spans="2:10" x14ac:dyDescent="0.35">
      <c r="B33" s="23"/>
      <c r="C33" s="25"/>
      <c r="D33" s="15"/>
      <c r="E33" s="15"/>
      <c r="F33" s="15"/>
      <c r="G33" s="15"/>
      <c r="H33" s="15"/>
      <c r="I33" s="35">
        <v>5000</v>
      </c>
      <c r="J33" s="15">
        <f t="shared" si="6"/>
        <v>0</v>
      </c>
    </row>
    <row r="34" spans="2:10" x14ac:dyDescent="0.35">
      <c r="B34" s="23"/>
      <c r="C34" s="25"/>
      <c r="D34" s="15"/>
      <c r="E34" s="11"/>
      <c r="F34" s="11"/>
      <c r="G34" s="11"/>
      <c r="H34" s="11"/>
      <c r="J34" s="15">
        <f t="shared" si="6"/>
        <v>0</v>
      </c>
    </row>
    <row r="35" spans="2:10" x14ac:dyDescent="0.35">
      <c r="B35" s="23"/>
      <c r="C35" s="9" t="s">
        <v>16</v>
      </c>
      <c r="D35" s="16">
        <f>SUM(D33:D34)</f>
        <v>0</v>
      </c>
      <c r="E35" s="16">
        <f t="shared" ref="E35:H35" si="8">SUM(E33:E34)</f>
        <v>0</v>
      </c>
      <c r="F35" s="16">
        <f t="shared" si="8"/>
        <v>0</v>
      </c>
      <c r="G35" s="16">
        <f t="shared" si="8"/>
        <v>0</v>
      </c>
      <c r="H35" s="16">
        <f t="shared" si="8"/>
        <v>0</v>
      </c>
      <c r="J35" s="16">
        <f t="shared" si="6"/>
        <v>0</v>
      </c>
    </row>
    <row r="36" spans="2:10" x14ac:dyDescent="0.35">
      <c r="B36" s="23"/>
      <c r="C36" s="14" t="s">
        <v>43</v>
      </c>
      <c r="D36" s="13" t="s">
        <v>26</v>
      </c>
      <c r="E36" s="10"/>
      <c r="F36" s="10"/>
      <c r="G36" s="10"/>
      <c r="H36" s="10"/>
      <c r="J36" s="15"/>
    </row>
    <row r="37" spans="2:10" x14ac:dyDescent="0.35">
      <c r="B37" s="23"/>
      <c r="C37" s="25"/>
      <c r="D37" s="15"/>
      <c r="E37" s="15"/>
      <c r="F37" s="15"/>
      <c r="G37" s="15"/>
      <c r="H37" s="15"/>
      <c r="I37" s="35">
        <v>5106000</v>
      </c>
      <c r="J37" s="15">
        <f t="shared" si="6"/>
        <v>0</v>
      </c>
    </row>
    <row r="38" spans="2:10" x14ac:dyDescent="0.35">
      <c r="B38" s="23"/>
      <c r="C38" s="25"/>
      <c r="D38" s="15"/>
      <c r="E38" s="15"/>
      <c r="F38" s="15"/>
      <c r="G38" s="15"/>
      <c r="H38" s="15"/>
      <c r="I38" s="35">
        <v>22500000</v>
      </c>
      <c r="J38" s="15">
        <f t="shared" si="6"/>
        <v>0</v>
      </c>
    </row>
    <row r="39" spans="2:10" x14ac:dyDescent="0.35">
      <c r="B39" s="23"/>
      <c r="C39" s="25"/>
      <c r="D39" s="15"/>
      <c r="E39" s="15"/>
      <c r="F39" s="15"/>
      <c r="G39" s="15"/>
      <c r="H39" s="15"/>
      <c r="I39" s="35">
        <v>75000000</v>
      </c>
      <c r="J39" s="15">
        <f t="shared" si="6"/>
        <v>0</v>
      </c>
    </row>
    <row r="40" spans="2:10" x14ac:dyDescent="0.35">
      <c r="B40" s="23"/>
      <c r="C40" s="25"/>
      <c r="D40" s="15"/>
      <c r="E40" s="11"/>
      <c r="F40" s="11"/>
      <c r="G40" s="11"/>
      <c r="H40" s="11"/>
      <c r="J40" s="15">
        <f t="shared" si="6"/>
        <v>0</v>
      </c>
    </row>
    <row r="41" spans="2:10" x14ac:dyDescent="0.35">
      <c r="B41" s="23"/>
      <c r="C41" s="9" t="s">
        <v>49</v>
      </c>
      <c r="D41" s="16">
        <f>SUM(D37:D40)</f>
        <v>0</v>
      </c>
      <c r="E41" s="16">
        <f t="shared" ref="E41:H41" si="9">SUM(E37:E40)</f>
        <v>0</v>
      </c>
      <c r="F41" s="16">
        <f t="shared" si="9"/>
        <v>0</v>
      </c>
      <c r="G41" s="16">
        <f t="shared" si="9"/>
        <v>0</v>
      </c>
      <c r="H41" s="16">
        <f t="shared" si="9"/>
        <v>0</v>
      </c>
      <c r="J41" s="16">
        <f t="shared" si="6"/>
        <v>0</v>
      </c>
    </row>
    <row r="42" spans="2:10" x14ac:dyDescent="0.35">
      <c r="B42" s="23"/>
      <c r="C42" s="14" t="s">
        <v>50</v>
      </c>
      <c r="D42" s="13" t="s">
        <v>26</v>
      </c>
      <c r="E42" s="10"/>
      <c r="F42" s="10"/>
      <c r="G42" s="10"/>
      <c r="H42" s="10"/>
      <c r="J42" s="15"/>
    </row>
    <row r="43" spans="2:10" x14ac:dyDescent="0.35">
      <c r="B43" s="23"/>
      <c r="C43" s="25"/>
      <c r="D43" s="15"/>
      <c r="E43" s="15"/>
      <c r="F43" s="15"/>
      <c r="G43" s="15"/>
      <c r="H43" s="15"/>
      <c r="I43" s="35">
        <v>375000</v>
      </c>
      <c r="J43" s="15">
        <f t="shared" si="6"/>
        <v>0</v>
      </c>
    </row>
    <row r="44" spans="2:10" x14ac:dyDescent="0.35">
      <c r="B44" s="23"/>
      <c r="C44" s="25"/>
      <c r="D44" s="15"/>
      <c r="E44" s="15"/>
      <c r="F44" s="15"/>
      <c r="G44" s="15"/>
      <c r="H44" s="15"/>
      <c r="I44" s="35">
        <v>781250</v>
      </c>
      <c r="J44" s="15">
        <f t="shared" si="6"/>
        <v>0</v>
      </c>
    </row>
    <row r="45" spans="2:10" x14ac:dyDescent="0.35">
      <c r="B45" s="23"/>
      <c r="C45" s="25"/>
      <c r="D45" s="15"/>
      <c r="E45" s="15"/>
      <c r="F45" s="15"/>
      <c r="G45" s="15"/>
      <c r="H45" s="15"/>
      <c r="I45" s="35">
        <v>2083335</v>
      </c>
      <c r="J45" s="15">
        <f t="shared" si="6"/>
        <v>0</v>
      </c>
    </row>
    <row r="46" spans="2:10" x14ac:dyDescent="0.35">
      <c r="B46" s="23"/>
      <c r="C46" s="25"/>
      <c r="D46" s="15"/>
      <c r="E46" s="11"/>
      <c r="F46" s="11"/>
      <c r="G46" s="11"/>
      <c r="H46" s="11"/>
      <c r="J46" s="15">
        <f t="shared" si="6"/>
        <v>0</v>
      </c>
    </row>
    <row r="47" spans="2:10" x14ac:dyDescent="0.35">
      <c r="B47" s="23"/>
      <c r="C47" s="25"/>
      <c r="D47" s="15"/>
      <c r="E47" s="11"/>
      <c r="F47" s="11"/>
      <c r="G47" s="11"/>
      <c r="H47" s="11"/>
      <c r="J47" s="15">
        <f t="shared" si="6"/>
        <v>0</v>
      </c>
    </row>
    <row r="48" spans="2:10" x14ac:dyDescent="0.35">
      <c r="B48" s="23"/>
      <c r="C48" s="10"/>
      <c r="D48" s="15"/>
      <c r="E48" s="11"/>
      <c r="F48" s="11"/>
      <c r="G48" s="11"/>
      <c r="H48" s="11"/>
      <c r="J48" s="15">
        <f t="shared" si="6"/>
        <v>0</v>
      </c>
    </row>
    <row r="49" spans="2:10" x14ac:dyDescent="0.35">
      <c r="B49" s="24"/>
      <c r="C49" s="9" t="s">
        <v>18</v>
      </c>
      <c r="D49" s="16">
        <f>SUM(D43:D48)</f>
        <v>0</v>
      </c>
      <c r="E49" s="16">
        <f t="shared" ref="E49:H49" si="10">SUM(E43:E48)</f>
        <v>0</v>
      </c>
      <c r="F49" s="16">
        <f t="shared" si="10"/>
        <v>0</v>
      </c>
      <c r="G49" s="16">
        <f t="shared" si="10"/>
        <v>0</v>
      </c>
      <c r="H49" s="16">
        <f t="shared" si="10"/>
        <v>0</v>
      </c>
      <c r="J49" s="16">
        <f t="shared" si="6"/>
        <v>0</v>
      </c>
    </row>
    <row r="50" spans="2:10" x14ac:dyDescent="0.3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35">
      <c r="B51" s="6"/>
      <c r="D51"/>
      <c r="E51"/>
      <c r="H51"/>
      <c r="I51"/>
      <c r="J51" t="s">
        <v>20</v>
      </c>
    </row>
    <row r="52" spans="2:10" ht="29" x14ac:dyDescent="0.35">
      <c r="B52" s="66" t="s">
        <v>46</v>
      </c>
      <c r="C52" s="17" t="s">
        <v>46</v>
      </c>
      <c r="D52" s="18"/>
      <c r="E52" s="18"/>
      <c r="F52" s="18"/>
      <c r="G52" s="18"/>
      <c r="H52" s="18"/>
      <c r="I52"/>
      <c r="J52" s="18" t="s">
        <v>20</v>
      </c>
    </row>
    <row r="53" spans="2:10" x14ac:dyDescent="0.35">
      <c r="B53" s="23"/>
      <c r="C53" s="25"/>
      <c r="D53" s="13"/>
      <c r="E53" s="10"/>
      <c r="F53" s="10"/>
      <c r="G53" s="10"/>
      <c r="H53" s="10"/>
      <c r="J53" s="15">
        <f>SUM(D53:H53)</f>
        <v>0</v>
      </c>
    </row>
    <row r="54" spans="2:10" x14ac:dyDescent="0.35">
      <c r="B54" s="23"/>
      <c r="C54" s="25"/>
      <c r="D54" s="13"/>
      <c r="E54" s="10"/>
      <c r="F54" s="10"/>
      <c r="G54" s="10"/>
      <c r="H54" s="10"/>
      <c r="J54" s="15">
        <f t="shared" ref="J54:J55" si="12">SUM(D54:H54)</f>
        <v>0</v>
      </c>
    </row>
    <row r="55" spans="2:10" x14ac:dyDescent="0.35">
      <c r="B55" s="24"/>
      <c r="C55" s="9" t="s">
        <v>21</v>
      </c>
      <c r="D55" s="16">
        <f>SUM(D53:D54)</f>
        <v>0</v>
      </c>
      <c r="E55" s="16">
        <f t="shared" ref="E55:H55" si="13">SUM(E53:E54)</f>
        <v>0</v>
      </c>
      <c r="F55" s="16">
        <f t="shared" si="13"/>
        <v>0</v>
      </c>
      <c r="G55" s="16">
        <f t="shared" si="13"/>
        <v>0</v>
      </c>
      <c r="H55" s="16">
        <f t="shared" si="13"/>
        <v>0</v>
      </c>
      <c r="J55" s="16">
        <f t="shared" si="12"/>
        <v>0</v>
      </c>
    </row>
    <row r="56" spans="2:10" ht="15" thickBot="1" x14ac:dyDescent="0.4">
      <c r="B56" s="6"/>
      <c r="D56"/>
      <c r="E56"/>
      <c r="H56"/>
      <c r="I56"/>
      <c r="J56" t="s">
        <v>20</v>
      </c>
    </row>
    <row r="57" spans="2:10" s="1" customFormat="1" ht="29.5" thickBot="1" x14ac:dyDescent="0.4">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sheetData>
  <pageMargins left="0.7" right="0.7" top="0.75" bottom="0.75" header="0.3" footer="0.3"/>
  <pageSetup scale="89" fitToHeight="0" orientation="landscape" r:id="rId1"/>
  <ignoredErrors>
    <ignoredError sqref="J8 J20:J26 J33 J37:J39 J43:J45" formulaRange="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9BCA6-00E8-466E-B7CB-7CE5A657A5FA}">
  <sheetPr>
    <tabColor theme="9" tint="0.39997558519241921"/>
    <pageSetUpPr fitToPage="1"/>
  </sheetPr>
  <dimension ref="B2:AM72"/>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R20" sqref="R20:W20"/>
    </sheetView>
  </sheetViews>
  <sheetFormatPr defaultColWidth="9.1796875" defaultRowHeight="14.5" x14ac:dyDescent="0.35"/>
  <cols>
    <col min="1" max="1" width="3.1796875" customWidth="1"/>
    <col min="2" max="2" width="11.1796875" customWidth="1"/>
    <col min="3" max="3" width="46.453125" customWidth="1"/>
    <col min="4" max="4" width="13.26953125" style="6" customWidth="1"/>
    <col min="5" max="5" width="13.1796875" style="2" customWidth="1"/>
    <col min="6" max="7" width="13.1796875" customWidth="1"/>
    <col min="8" max="8" width="12.81640625" style="2" customWidth="1"/>
    <col min="9" max="9" width="0.81640625" style="7" customWidth="1"/>
    <col min="10" max="10" width="14.54296875" customWidth="1"/>
    <col min="11" max="11" width="10.1796875" customWidth="1"/>
  </cols>
  <sheetData>
    <row r="2" spans="2:39" ht="23.5" x14ac:dyDescent="0.55000000000000004">
      <c r="B2" s="30" t="s">
        <v>23</v>
      </c>
    </row>
    <row r="3" spans="2:39" x14ac:dyDescent="0.35">
      <c r="B3" s="60" t="s">
        <v>48</v>
      </c>
    </row>
    <row r="4" spans="2:39" x14ac:dyDescent="0.35">
      <c r="B4" s="5"/>
    </row>
    <row r="5" spans="2:39" ht="18.5" x14ac:dyDescent="0.45">
      <c r="B5" s="36" t="s">
        <v>2</v>
      </c>
      <c r="C5" s="37"/>
      <c r="D5" s="37"/>
      <c r="E5" s="37"/>
      <c r="F5" s="37"/>
      <c r="G5" s="37"/>
      <c r="H5" s="37"/>
      <c r="I5" s="37"/>
      <c r="J5" s="38"/>
    </row>
    <row r="6" spans="2:39" x14ac:dyDescent="0.35">
      <c r="B6" s="39" t="s">
        <v>3</v>
      </c>
      <c r="C6" s="39" t="s">
        <v>4</v>
      </c>
      <c r="D6" s="39" t="s">
        <v>5</v>
      </c>
      <c r="E6" s="40" t="s">
        <v>6</v>
      </c>
      <c r="F6" s="40" t="s">
        <v>7</v>
      </c>
      <c r="G6" s="40" t="s">
        <v>8</v>
      </c>
      <c r="H6" s="41" t="s">
        <v>9</v>
      </c>
      <c r="I6" s="42"/>
      <c r="J6" s="43" t="s">
        <v>10</v>
      </c>
    </row>
    <row r="7" spans="2:39" s="5" customFormat="1" x14ac:dyDescent="0.35">
      <c r="B7" s="22" t="s">
        <v>11</v>
      </c>
      <c r="C7" s="26" t="s">
        <v>25</v>
      </c>
      <c r="D7" s="10" t="s">
        <v>26</v>
      </c>
      <c r="E7" s="10" t="s">
        <v>26</v>
      </c>
      <c r="F7" s="10" t="s">
        <v>26</v>
      </c>
      <c r="G7" s="10"/>
      <c r="H7" s="10" t="s">
        <v>26</v>
      </c>
      <c r="I7" s="7"/>
      <c r="J7" s="8" t="s">
        <v>26</v>
      </c>
      <c r="K7"/>
      <c r="L7"/>
      <c r="M7"/>
      <c r="N7"/>
      <c r="O7"/>
      <c r="P7"/>
      <c r="Q7"/>
      <c r="R7"/>
      <c r="S7"/>
      <c r="T7"/>
      <c r="U7"/>
      <c r="V7"/>
      <c r="W7"/>
      <c r="X7"/>
      <c r="Y7"/>
      <c r="Z7"/>
      <c r="AA7"/>
      <c r="AB7"/>
      <c r="AC7"/>
      <c r="AD7"/>
      <c r="AE7"/>
      <c r="AF7"/>
      <c r="AG7"/>
      <c r="AH7"/>
      <c r="AI7"/>
      <c r="AJ7"/>
      <c r="AK7"/>
      <c r="AL7"/>
      <c r="AM7"/>
    </row>
    <row r="8" spans="2:39" x14ac:dyDescent="0.35">
      <c r="B8" s="23"/>
      <c r="C8" s="25"/>
      <c r="D8" s="15"/>
      <c r="E8" s="15"/>
      <c r="F8" s="15"/>
      <c r="G8" s="15"/>
      <c r="H8" s="15"/>
      <c r="I8" s="35">
        <v>450000</v>
      </c>
      <c r="J8" s="15">
        <f>SUM(D8:H8)</f>
        <v>0</v>
      </c>
    </row>
    <row r="9" spans="2:39" x14ac:dyDescent="0.35">
      <c r="B9" s="23"/>
      <c r="C9" s="25"/>
      <c r="D9" s="15"/>
      <c r="E9" s="15"/>
      <c r="F9" s="15"/>
      <c r="G9" s="15"/>
      <c r="H9" s="15"/>
      <c r="J9" s="15">
        <f>SUM(D9:H9)</f>
        <v>0</v>
      </c>
    </row>
    <row r="10" spans="2:39" x14ac:dyDescent="0.35">
      <c r="B10" s="23"/>
      <c r="C10" s="27"/>
      <c r="D10" s="15"/>
      <c r="E10" s="11"/>
      <c r="F10" s="11"/>
      <c r="G10" s="11"/>
      <c r="H10" s="11"/>
      <c r="J10" s="15">
        <f>SUM(D10:H10)</f>
        <v>0</v>
      </c>
    </row>
    <row r="11" spans="2:39" x14ac:dyDescent="0.35">
      <c r="B11" s="23"/>
      <c r="C11" s="9" t="s">
        <v>12</v>
      </c>
      <c r="D11" s="16">
        <f>SUM(D8:D10)</f>
        <v>0</v>
      </c>
      <c r="E11" s="16">
        <f t="shared" ref="E11:J11" si="0">SUM(E8:E10)</f>
        <v>0</v>
      </c>
      <c r="F11" s="16">
        <f t="shared" si="0"/>
        <v>0</v>
      </c>
      <c r="G11" s="16">
        <f t="shared" si="0"/>
        <v>0</v>
      </c>
      <c r="H11" s="16">
        <f t="shared" si="0"/>
        <v>0</v>
      </c>
      <c r="I11" s="7">
        <f t="shared" si="0"/>
        <v>450000</v>
      </c>
      <c r="J11" s="16">
        <f t="shared" si="0"/>
        <v>0</v>
      </c>
    </row>
    <row r="12" spans="2:39" x14ac:dyDescent="0.35">
      <c r="B12" s="23"/>
      <c r="C12" s="14" t="s">
        <v>33</v>
      </c>
      <c r="D12" s="13" t="s">
        <v>26</v>
      </c>
      <c r="E12" s="10"/>
      <c r="F12" s="10"/>
      <c r="G12" s="10"/>
      <c r="H12" s="10"/>
      <c r="J12" s="8" t="s">
        <v>26</v>
      </c>
    </row>
    <row r="13" spans="2:39" x14ac:dyDescent="0.35">
      <c r="B13" s="23"/>
      <c r="C13" s="25"/>
      <c r="D13" s="15"/>
      <c r="E13" s="15"/>
      <c r="F13" s="15"/>
      <c r="G13" s="15"/>
      <c r="H13" s="15"/>
      <c r="J13" s="15">
        <f>SUM(D13:H13)</f>
        <v>0</v>
      </c>
    </row>
    <row r="14" spans="2:39" x14ac:dyDescent="0.35">
      <c r="B14" s="23"/>
      <c r="C14" s="25"/>
      <c r="D14" s="15"/>
      <c r="E14" s="15"/>
      <c r="F14" s="15"/>
      <c r="G14" s="15"/>
      <c r="H14" s="15"/>
      <c r="J14" s="15">
        <f t="shared" ref="J14:J15" si="1">SUM(D14:H14)</f>
        <v>0</v>
      </c>
    </row>
    <row r="15" spans="2:39" x14ac:dyDescent="0.35">
      <c r="B15" s="23"/>
      <c r="C15" s="10"/>
      <c r="D15" s="15"/>
      <c r="E15" s="11"/>
      <c r="F15" s="11"/>
      <c r="G15" s="11"/>
      <c r="H15" s="11"/>
      <c r="J15" s="15">
        <f t="shared" si="1"/>
        <v>0</v>
      </c>
    </row>
    <row r="16" spans="2:39" x14ac:dyDescent="0.35">
      <c r="B16" s="23"/>
      <c r="C16" s="9" t="s">
        <v>13</v>
      </c>
      <c r="D16" s="16">
        <f>SUM(D13:D15)</f>
        <v>0</v>
      </c>
      <c r="E16" s="16">
        <f t="shared" ref="E16:J16" si="2">SUM(E13:E15)</f>
        <v>0</v>
      </c>
      <c r="F16" s="16">
        <f t="shared" si="2"/>
        <v>0</v>
      </c>
      <c r="G16" s="16">
        <f t="shared" si="2"/>
        <v>0</v>
      </c>
      <c r="H16" s="16">
        <f t="shared" si="2"/>
        <v>0</v>
      </c>
      <c r="I16" s="7">
        <f t="shared" si="2"/>
        <v>0</v>
      </c>
      <c r="J16" s="16">
        <f t="shared" si="2"/>
        <v>0</v>
      </c>
    </row>
    <row r="17" spans="2:10" x14ac:dyDescent="0.35">
      <c r="B17" s="23"/>
      <c r="C17" s="14" t="s">
        <v>35</v>
      </c>
      <c r="D17" s="13" t="s">
        <v>26</v>
      </c>
      <c r="E17" s="10"/>
      <c r="F17" s="10"/>
      <c r="G17" s="10"/>
      <c r="H17" s="10"/>
      <c r="J17" s="8" t="s">
        <v>26</v>
      </c>
    </row>
    <row r="18" spans="2:10" x14ac:dyDescent="0.35">
      <c r="B18" s="23"/>
      <c r="C18" s="25"/>
      <c r="D18" s="13"/>
      <c r="E18" s="10"/>
      <c r="F18" s="10"/>
      <c r="G18" s="10"/>
      <c r="H18" s="10"/>
      <c r="J18" s="15">
        <f t="shared" ref="J18:J19" si="3">SUM(D18:H18)</f>
        <v>0</v>
      </c>
    </row>
    <row r="19" spans="2:10" x14ac:dyDescent="0.35">
      <c r="B19" s="23"/>
      <c r="C19" s="29"/>
      <c r="D19" s="15"/>
      <c r="E19" s="11"/>
      <c r="F19" s="11"/>
      <c r="G19" s="11"/>
      <c r="H19" s="11"/>
      <c r="J19" s="15">
        <f t="shared" si="3"/>
        <v>0</v>
      </c>
    </row>
    <row r="20" spans="2:10" x14ac:dyDescent="0.35">
      <c r="B20" s="23"/>
      <c r="C20" s="29"/>
      <c r="D20" s="15"/>
      <c r="E20" s="15"/>
      <c r="F20" s="15"/>
      <c r="G20" s="15"/>
      <c r="H20" s="15"/>
      <c r="I20" s="35">
        <v>2000</v>
      </c>
      <c r="J20" s="15">
        <f>SUM(D20:H20)</f>
        <v>0</v>
      </c>
    </row>
    <row r="21" spans="2:10" x14ac:dyDescent="0.35">
      <c r="B21" s="23"/>
      <c r="C21" s="29"/>
      <c r="D21" s="15"/>
      <c r="E21" s="15"/>
      <c r="F21" s="15"/>
      <c r="G21" s="15"/>
      <c r="H21" s="15"/>
      <c r="I21" s="35">
        <v>250</v>
      </c>
      <c r="J21" s="15">
        <f t="shared" ref="J21:J26" si="4">SUM(D21:H21)</f>
        <v>0</v>
      </c>
    </row>
    <row r="22" spans="2:10" x14ac:dyDescent="0.35">
      <c r="B22" s="23"/>
      <c r="C22" s="25"/>
      <c r="D22" s="15"/>
      <c r="E22" s="15"/>
      <c r="F22" s="15"/>
      <c r="G22" s="15"/>
      <c r="H22" s="15"/>
      <c r="I22" s="35">
        <v>2250</v>
      </c>
      <c r="J22" s="15">
        <f t="shared" si="4"/>
        <v>0</v>
      </c>
    </row>
    <row r="23" spans="2:10" x14ac:dyDescent="0.35">
      <c r="B23" s="23"/>
      <c r="C23" s="29"/>
      <c r="D23" s="15"/>
      <c r="E23" s="15"/>
      <c r="F23" s="15"/>
      <c r="G23" s="15"/>
      <c r="H23" s="15"/>
      <c r="I23" s="35">
        <v>1243</v>
      </c>
      <c r="J23" s="15">
        <f t="shared" si="4"/>
        <v>0</v>
      </c>
    </row>
    <row r="24" spans="2:10" x14ac:dyDescent="0.35">
      <c r="B24" s="23"/>
      <c r="C24" s="29"/>
      <c r="D24" s="15"/>
      <c r="E24" s="15"/>
      <c r="F24" s="15"/>
      <c r="G24" s="15"/>
      <c r="H24" s="15"/>
      <c r="I24" s="35">
        <v>225</v>
      </c>
      <c r="J24" s="15">
        <f t="shared" si="4"/>
        <v>0</v>
      </c>
    </row>
    <row r="25" spans="2:10" x14ac:dyDescent="0.35">
      <c r="B25" s="23"/>
      <c r="C25" s="29"/>
      <c r="D25" s="15"/>
      <c r="E25" s="15"/>
      <c r="F25" s="15"/>
      <c r="G25" s="15"/>
      <c r="H25" s="15"/>
      <c r="I25" s="35">
        <v>400</v>
      </c>
      <c r="J25" s="15">
        <f t="shared" si="4"/>
        <v>0</v>
      </c>
    </row>
    <row r="26" spans="2:10" x14ac:dyDescent="0.35">
      <c r="B26" s="23"/>
      <c r="C26" s="25"/>
      <c r="D26" s="15"/>
      <c r="E26" s="15"/>
      <c r="F26" s="15"/>
      <c r="G26" s="15"/>
      <c r="H26" s="15"/>
      <c r="I26" s="35">
        <v>1638</v>
      </c>
      <c r="J26" s="15">
        <f t="shared" si="4"/>
        <v>0</v>
      </c>
    </row>
    <row r="27" spans="2:10" x14ac:dyDescent="0.35">
      <c r="B27" s="23"/>
      <c r="C27" s="9" t="s">
        <v>14</v>
      </c>
      <c r="D27" s="16">
        <f>SUM(D20:D26)</f>
        <v>0</v>
      </c>
      <c r="E27" s="16">
        <f t="shared" ref="E27:H27" si="5">SUM(E20:E26)</f>
        <v>0</v>
      </c>
      <c r="F27" s="16">
        <f t="shared" si="5"/>
        <v>0</v>
      </c>
      <c r="G27" s="16">
        <f t="shared" si="5"/>
        <v>0</v>
      </c>
      <c r="H27" s="16">
        <f t="shared" si="5"/>
        <v>0</v>
      </c>
      <c r="J27" s="16">
        <f>SUM(D27:H27)</f>
        <v>0</v>
      </c>
    </row>
    <row r="28" spans="2:10" x14ac:dyDescent="0.35">
      <c r="B28" s="23"/>
      <c r="C28" s="14" t="s">
        <v>39</v>
      </c>
      <c r="D28" s="15"/>
      <c r="E28" s="10"/>
      <c r="F28" s="10"/>
      <c r="G28" s="10"/>
      <c r="H28" s="10"/>
      <c r="J28" s="15" t="s">
        <v>20</v>
      </c>
    </row>
    <row r="29" spans="2:10" x14ac:dyDescent="0.35">
      <c r="B29" s="23"/>
      <c r="C29" s="25"/>
      <c r="D29" s="15"/>
      <c r="E29" s="10"/>
      <c r="F29" s="10"/>
      <c r="G29" s="10"/>
      <c r="H29" s="10"/>
      <c r="J29" s="15">
        <f>SUM(D29:H29)</f>
        <v>0</v>
      </c>
    </row>
    <row r="30" spans="2:10" x14ac:dyDescent="0.35">
      <c r="B30" s="23" t="s">
        <v>47</v>
      </c>
      <c r="C30" s="28" t="s">
        <v>47</v>
      </c>
      <c r="D30" s="13" t="s">
        <v>26</v>
      </c>
      <c r="E30" s="10"/>
      <c r="F30" s="10"/>
      <c r="G30" s="10"/>
      <c r="H30" s="10"/>
      <c r="J30" s="15">
        <f t="shared" ref="J30:J50" si="6">SUM(D30:H30)</f>
        <v>0</v>
      </c>
    </row>
    <row r="31" spans="2:10" x14ac:dyDescent="0.35">
      <c r="B31" s="23"/>
      <c r="C31" s="9" t="s">
        <v>15</v>
      </c>
      <c r="D31" s="12">
        <f>SUM(D29:D30)</f>
        <v>0</v>
      </c>
      <c r="E31" s="12">
        <f t="shared" ref="E31:H31" si="7">SUM(E29:E30)</f>
        <v>0</v>
      </c>
      <c r="F31" s="12">
        <f t="shared" si="7"/>
        <v>0</v>
      </c>
      <c r="G31" s="12">
        <f t="shared" si="7"/>
        <v>0</v>
      </c>
      <c r="H31" s="12">
        <f t="shared" si="7"/>
        <v>0</v>
      </c>
      <c r="J31" s="16">
        <f t="shared" si="6"/>
        <v>0</v>
      </c>
    </row>
    <row r="32" spans="2:10" x14ac:dyDescent="0.35">
      <c r="B32" s="23"/>
      <c r="C32" s="14" t="s">
        <v>41</v>
      </c>
      <c r="D32" s="13" t="s">
        <v>26</v>
      </c>
      <c r="E32" s="10"/>
      <c r="F32" s="10"/>
      <c r="G32" s="10"/>
      <c r="H32" s="10"/>
      <c r="J32" s="15"/>
    </row>
    <row r="33" spans="2:10" x14ac:dyDescent="0.35">
      <c r="B33" s="23"/>
      <c r="C33" s="25"/>
      <c r="D33" s="15"/>
      <c r="E33" s="15"/>
      <c r="F33" s="15"/>
      <c r="G33" s="15"/>
      <c r="H33" s="15"/>
      <c r="I33" s="35">
        <v>5000</v>
      </c>
      <c r="J33" s="15">
        <f t="shared" si="6"/>
        <v>0</v>
      </c>
    </row>
    <row r="34" spans="2:10" x14ac:dyDescent="0.35">
      <c r="B34" s="23"/>
      <c r="C34" s="25"/>
      <c r="D34" s="15"/>
      <c r="E34" s="11"/>
      <c r="F34" s="11"/>
      <c r="G34" s="11"/>
      <c r="H34" s="11"/>
      <c r="J34" s="15">
        <f t="shared" si="6"/>
        <v>0</v>
      </c>
    </row>
    <row r="35" spans="2:10" x14ac:dyDescent="0.35">
      <c r="B35" s="23"/>
      <c r="C35" s="9" t="s">
        <v>16</v>
      </c>
      <c r="D35" s="16">
        <f>SUM(D33:D34)</f>
        <v>0</v>
      </c>
      <c r="E35" s="16">
        <f t="shared" ref="E35:H35" si="8">SUM(E33:E34)</f>
        <v>0</v>
      </c>
      <c r="F35" s="16">
        <f t="shared" si="8"/>
        <v>0</v>
      </c>
      <c r="G35" s="16">
        <f t="shared" si="8"/>
        <v>0</v>
      </c>
      <c r="H35" s="16">
        <f t="shared" si="8"/>
        <v>0</v>
      </c>
      <c r="J35" s="16">
        <f t="shared" si="6"/>
        <v>0</v>
      </c>
    </row>
    <row r="36" spans="2:10" x14ac:dyDescent="0.35">
      <c r="B36" s="23"/>
      <c r="C36" s="14" t="s">
        <v>43</v>
      </c>
      <c r="D36" s="13" t="s">
        <v>26</v>
      </c>
      <c r="E36" s="10"/>
      <c r="F36" s="10"/>
      <c r="G36" s="10"/>
      <c r="H36" s="10"/>
      <c r="J36" s="15"/>
    </row>
    <row r="37" spans="2:10" x14ac:dyDescent="0.35">
      <c r="B37" s="23"/>
      <c r="C37" s="25"/>
      <c r="D37" s="15"/>
      <c r="E37" s="15"/>
      <c r="F37" s="15"/>
      <c r="G37" s="15"/>
      <c r="H37" s="15"/>
      <c r="I37" s="35">
        <v>5106000</v>
      </c>
      <c r="J37" s="15">
        <f t="shared" si="6"/>
        <v>0</v>
      </c>
    </row>
    <row r="38" spans="2:10" x14ac:dyDescent="0.35">
      <c r="B38" s="23"/>
      <c r="C38" s="25"/>
      <c r="D38" s="15"/>
      <c r="E38" s="15"/>
      <c r="F38" s="15"/>
      <c r="G38" s="15"/>
      <c r="H38" s="15"/>
      <c r="I38" s="35">
        <v>22500000</v>
      </c>
      <c r="J38" s="15">
        <f t="shared" si="6"/>
        <v>0</v>
      </c>
    </row>
    <row r="39" spans="2:10" x14ac:dyDescent="0.35">
      <c r="B39" s="23"/>
      <c r="C39" s="25"/>
      <c r="D39" s="15"/>
      <c r="E39" s="15"/>
      <c r="F39" s="15"/>
      <c r="G39" s="15"/>
      <c r="H39" s="15"/>
      <c r="I39" s="35">
        <v>75000000</v>
      </c>
      <c r="J39" s="15">
        <f t="shared" si="6"/>
        <v>0</v>
      </c>
    </row>
    <row r="40" spans="2:10" x14ac:dyDescent="0.35">
      <c r="B40" s="23"/>
      <c r="C40" s="25"/>
      <c r="D40" s="15"/>
      <c r="E40" s="11"/>
      <c r="F40" s="11"/>
      <c r="G40" s="11"/>
      <c r="H40" s="11"/>
      <c r="J40" s="15">
        <f t="shared" si="6"/>
        <v>0</v>
      </c>
    </row>
    <row r="41" spans="2:10" x14ac:dyDescent="0.35">
      <c r="B41" s="23"/>
      <c r="C41" s="9" t="s">
        <v>17</v>
      </c>
      <c r="D41" s="16">
        <f>SUM(D37:D40)</f>
        <v>0</v>
      </c>
      <c r="E41" s="16">
        <f t="shared" ref="E41:H41" si="9">SUM(E37:E40)</f>
        <v>0</v>
      </c>
      <c r="F41" s="16">
        <f t="shared" si="9"/>
        <v>0</v>
      </c>
      <c r="G41" s="16">
        <f t="shared" si="9"/>
        <v>0</v>
      </c>
      <c r="H41" s="16">
        <f t="shared" si="9"/>
        <v>0</v>
      </c>
      <c r="J41" s="16">
        <f t="shared" si="6"/>
        <v>0</v>
      </c>
    </row>
    <row r="42" spans="2:10" x14ac:dyDescent="0.35">
      <c r="B42" s="23"/>
      <c r="C42" s="14" t="s">
        <v>44</v>
      </c>
      <c r="D42" s="13" t="s">
        <v>26</v>
      </c>
      <c r="E42" s="10"/>
      <c r="F42" s="10"/>
      <c r="G42" s="10"/>
      <c r="H42" s="10"/>
      <c r="J42" s="15"/>
    </row>
    <row r="43" spans="2:10" x14ac:dyDescent="0.35">
      <c r="B43" s="23"/>
      <c r="C43" s="25"/>
      <c r="D43" s="15"/>
      <c r="E43" s="15"/>
      <c r="F43" s="15"/>
      <c r="G43" s="15"/>
      <c r="H43" s="15"/>
      <c r="I43" s="35">
        <v>375000</v>
      </c>
      <c r="J43" s="15">
        <f t="shared" si="6"/>
        <v>0</v>
      </c>
    </row>
    <row r="44" spans="2:10" x14ac:dyDescent="0.35">
      <c r="B44" s="23"/>
      <c r="C44" s="25"/>
      <c r="D44" s="15"/>
      <c r="E44" s="15"/>
      <c r="F44" s="15"/>
      <c r="G44" s="15"/>
      <c r="H44" s="15"/>
      <c r="I44" s="35">
        <v>781250</v>
      </c>
      <c r="J44" s="15">
        <f t="shared" si="6"/>
        <v>0</v>
      </c>
    </row>
    <row r="45" spans="2:10" x14ac:dyDescent="0.35">
      <c r="B45" s="23"/>
      <c r="C45" s="25"/>
      <c r="D45" s="15"/>
      <c r="E45" s="15"/>
      <c r="F45" s="15"/>
      <c r="G45" s="15"/>
      <c r="H45" s="15"/>
      <c r="I45" s="35">
        <v>2083335</v>
      </c>
      <c r="J45" s="15">
        <f t="shared" si="6"/>
        <v>0</v>
      </c>
    </row>
    <row r="46" spans="2:10" x14ac:dyDescent="0.35">
      <c r="B46" s="23"/>
      <c r="C46" s="25"/>
      <c r="D46" s="15"/>
      <c r="E46" s="11"/>
      <c r="F46" s="11"/>
      <c r="G46" s="11"/>
      <c r="H46" s="11"/>
      <c r="J46" s="15">
        <f t="shared" si="6"/>
        <v>0</v>
      </c>
    </row>
    <row r="47" spans="2:10" x14ac:dyDescent="0.35">
      <c r="B47" s="23"/>
      <c r="C47" s="25"/>
      <c r="D47" s="15"/>
      <c r="E47" s="11"/>
      <c r="F47" s="11"/>
      <c r="G47" s="11"/>
      <c r="H47" s="11"/>
      <c r="J47" s="15">
        <f t="shared" si="6"/>
        <v>0</v>
      </c>
    </row>
    <row r="48" spans="2:10" x14ac:dyDescent="0.35">
      <c r="B48" s="23"/>
      <c r="C48" s="10"/>
      <c r="D48" s="15"/>
      <c r="E48" s="11"/>
      <c r="F48" s="11"/>
      <c r="G48" s="11"/>
      <c r="H48" s="11"/>
      <c r="J48" s="15">
        <f t="shared" si="6"/>
        <v>0</v>
      </c>
    </row>
    <row r="49" spans="2:10" x14ac:dyDescent="0.35">
      <c r="B49" s="24"/>
      <c r="C49" s="9" t="s">
        <v>18</v>
      </c>
      <c r="D49" s="16">
        <f>SUM(D43:D48)</f>
        <v>0</v>
      </c>
      <c r="E49" s="16">
        <f t="shared" ref="E49:H49" si="10">SUM(E43:E48)</f>
        <v>0</v>
      </c>
      <c r="F49" s="16">
        <f t="shared" si="10"/>
        <v>0</v>
      </c>
      <c r="G49" s="16">
        <f t="shared" si="10"/>
        <v>0</v>
      </c>
      <c r="H49" s="16">
        <f t="shared" si="10"/>
        <v>0</v>
      </c>
      <c r="J49" s="16">
        <f t="shared" si="6"/>
        <v>0</v>
      </c>
    </row>
    <row r="50" spans="2:10" x14ac:dyDescent="0.35">
      <c r="B50" s="24"/>
      <c r="C50" s="9" t="s">
        <v>19</v>
      </c>
      <c r="D50" s="16">
        <f>SUM(D49,D41,D35,D31,D27,D16,D11)</f>
        <v>0</v>
      </c>
      <c r="E50" s="16">
        <f t="shared" ref="E50:H50" si="11">SUM(E49,E41,E35,E31,E27,E16,E11)</f>
        <v>0</v>
      </c>
      <c r="F50" s="16">
        <f t="shared" si="11"/>
        <v>0</v>
      </c>
      <c r="G50" s="16">
        <f t="shared" si="11"/>
        <v>0</v>
      </c>
      <c r="H50" s="16">
        <f t="shared" si="11"/>
        <v>0</v>
      </c>
      <c r="J50" s="16">
        <f t="shared" si="6"/>
        <v>0</v>
      </c>
    </row>
    <row r="51" spans="2:10" x14ac:dyDescent="0.35">
      <c r="B51" s="6"/>
      <c r="D51"/>
      <c r="E51"/>
      <c r="H51"/>
      <c r="I51"/>
      <c r="J51" t="s">
        <v>20</v>
      </c>
    </row>
    <row r="52" spans="2:10" ht="29" x14ac:dyDescent="0.35">
      <c r="B52" s="66" t="s">
        <v>46</v>
      </c>
      <c r="C52" s="17" t="s">
        <v>46</v>
      </c>
      <c r="D52" s="18"/>
      <c r="E52" s="18"/>
      <c r="F52" s="18"/>
      <c r="G52" s="18"/>
      <c r="H52" s="18"/>
      <c r="I52"/>
      <c r="J52" s="18" t="s">
        <v>20</v>
      </c>
    </row>
    <row r="53" spans="2:10" x14ac:dyDescent="0.35">
      <c r="B53" s="23"/>
      <c r="C53" s="25"/>
      <c r="D53" s="13"/>
      <c r="E53" s="10"/>
      <c r="F53" s="10"/>
      <c r="G53" s="10"/>
      <c r="H53" s="10"/>
      <c r="J53" s="15">
        <f>SUM(D53:H53)</f>
        <v>0</v>
      </c>
    </row>
    <row r="54" spans="2:10" x14ac:dyDescent="0.35">
      <c r="B54" s="23"/>
      <c r="C54" s="25"/>
      <c r="D54" s="13"/>
      <c r="E54" s="10"/>
      <c r="F54" s="10"/>
      <c r="G54" s="10"/>
      <c r="H54" s="10"/>
      <c r="J54" s="15">
        <f t="shared" ref="J54:J55" si="12">SUM(D54:H54)</f>
        <v>0</v>
      </c>
    </row>
    <row r="55" spans="2:10" x14ac:dyDescent="0.35">
      <c r="B55" s="24"/>
      <c r="C55" s="9" t="s">
        <v>21</v>
      </c>
      <c r="D55" s="16">
        <f>SUM(D53:D54)</f>
        <v>0</v>
      </c>
      <c r="E55" s="16">
        <f t="shared" ref="E55:H55" si="13">SUM(E53:E54)</f>
        <v>0</v>
      </c>
      <c r="F55" s="16">
        <f t="shared" si="13"/>
        <v>0</v>
      </c>
      <c r="G55" s="16">
        <f t="shared" si="13"/>
        <v>0</v>
      </c>
      <c r="H55" s="16">
        <f t="shared" si="13"/>
        <v>0</v>
      </c>
      <c r="J55" s="16">
        <f t="shared" si="12"/>
        <v>0</v>
      </c>
    </row>
    <row r="56" spans="2:10" ht="15" thickBot="1" x14ac:dyDescent="0.4">
      <c r="B56" s="6"/>
      <c r="D56"/>
      <c r="E56"/>
      <c r="H56"/>
      <c r="I56"/>
      <c r="J56" t="s">
        <v>20</v>
      </c>
    </row>
    <row r="57" spans="2:10" s="1" customFormat="1" ht="29.5" thickBot="1" x14ac:dyDescent="0.4">
      <c r="B57" s="19" t="s">
        <v>22</v>
      </c>
      <c r="C57" s="19"/>
      <c r="D57" s="20">
        <f>SUM(D55,D50)</f>
        <v>0</v>
      </c>
      <c r="E57" s="20">
        <f t="shared" ref="E57:J57" si="14">SUM(E55,E50)</f>
        <v>0</v>
      </c>
      <c r="F57" s="20">
        <f t="shared" si="14"/>
        <v>0</v>
      </c>
      <c r="G57" s="20">
        <f t="shared" si="14"/>
        <v>0</v>
      </c>
      <c r="H57" s="20">
        <f t="shared" si="14"/>
        <v>0</v>
      </c>
      <c r="I57" s="7">
        <f>SUM(I55,I50)</f>
        <v>0</v>
      </c>
      <c r="J57" s="20">
        <f t="shared" si="14"/>
        <v>0</v>
      </c>
    </row>
    <row r="58" spans="2:10" x14ac:dyDescent="0.35">
      <c r="B58" s="6"/>
    </row>
    <row r="59" spans="2:10" x14ac:dyDescent="0.35">
      <c r="B59" s="6"/>
    </row>
    <row r="60" spans="2:10" x14ac:dyDescent="0.35">
      <c r="B60" s="6"/>
    </row>
    <row r="61" spans="2:10" x14ac:dyDescent="0.35">
      <c r="B61" s="6"/>
    </row>
    <row r="62" spans="2:10" x14ac:dyDescent="0.35">
      <c r="B62" s="6"/>
    </row>
    <row r="63" spans="2:10" x14ac:dyDescent="0.35">
      <c r="B63" s="6"/>
    </row>
    <row r="64" spans="2:10" x14ac:dyDescent="0.35">
      <c r="B64" s="6"/>
    </row>
    <row r="65" spans="2:2" x14ac:dyDescent="0.35">
      <c r="B65" s="6"/>
    </row>
    <row r="66" spans="2:2" x14ac:dyDescent="0.35">
      <c r="B66" s="6"/>
    </row>
    <row r="67" spans="2:2" x14ac:dyDescent="0.35">
      <c r="B67" s="6"/>
    </row>
    <row r="68" spans="2:2" x14ac:dyDescent="0.35">
      <c r="B68" s="6"/>
    </row>
    <row r="69" spans="2:2" x14ac:dyDescent="0.35">
      <c r="B69" s="6"/>
    </row>
    <row r="70" spans="2:2" x14ac:dyDescent="0.35">
      <c r="B70" s="6"/>
    </row>
    <row r="71" spans="2:2" x14ac:dyDescent="0.35">
      <c r="B71" s="6"/>
    </row>
    <row r="72" spans="2:2" x14ac:dyDescent="0.35">
      <c r="B72" s="6"/>
    </row>
  </sheetData>
  <pageMargins left="0.7" right="0.7" top="0.75" bottom="0.75" header="0.3" footer="0.3"/>
  <pageSetup scale="86" fitToHeight="0" orientation="landscape" r:id="rId1"/>
  <ignoredErrors>
    <ignoredError sqref="J43:J45 J37:J39 J33 J20:J26 J8" formulaRange="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8F695-34CC-46EC-AE3E-1A1762E9E190}">
  <sheetPr>
    <tabColor theme="9" tint="0.39997558519241921"/>
  </sheetPr>
  <dimension ref="A1:H20"/>
  <sheetViews>
    <sheetView topLeftCell="A2" zoomScale="70" zoomScaleNormal="70" workbookViewId="0">
      <selection activeCell="H4" sqref="H4:H5"/>
    </sheetView>
  </sheetViews>
  <sheetFormatPr defaultRowHeight="14.5" x14ac:dyDescent="0.35"/>
  <cols>
    <col min="1" max="1" width="21.36328125" customWidth="1"/>
    <col min="2" max="9" width="14.08984375" customWidth="1"/>
  </cols>
  <sheetData>
    <row r="1" spans="1:8" x14ac:dyDescent="0.35">
      <c r="A1" t="s">
        <v>55</v>
      </c>
    </row>
    <row r="2" spans="1:8" ht="29" x14ac:dyDescent="0.35">
      <c r="A2" s="39" t="s">
        <v>4</v>
      </c>
      <c r="B2" s="39" t="s">
        <v>5</v>
      </c>
      <c r="C2" s="40" t="s">
        <v>6</v>
      </c>
      <c r="D2" s="40" t="s">
        <v>7</v>
      </c>
      <c r="E2" s="40" t="s">
        <v>8</v>
      </c>
      <c r="F2" s="41" t="s">
        <v>9</v>
      </c>
      <c r="G2" s="42"/>
      <c r="H2" s="43" t="s">
        <v>10</v>
      </c>
    </row>
    <row r="3" spans="1:8" x14ac:dyDescent="0.35">
      <c r="A3" s="68" t="s">
        <v>25</v>
      </c>
      <c r="B3" s="10" t="s">
        <v>26</v>
      </c>
      <c r="C3" s="10" t="s">
        <v>26</v>
      </c>
      <c r="D3" s="10" t="s">
        <v>26</v>
      </c>
      <c r="E3" s="10"/>
      <c r="F3" s="10" t="s">
        <v>26</v>
      </c>
      <c r="G3" s="7"/>
      <c r="H3" s="8" t="s">
        <v>26</v>
      </c>
    </row>
    <row r="4" spans="1:8" ht="145" x14ac:dyDescent="0.35">
      <c r="A4" s="70" t="s">
        <v>31</v>
      </c>
      <c r="B4" s="83">
        <v>85000</v>
      </c>
      <c r="C4" s="83">
        <f t="shared" ref="C4:F5" si="0">B4*1.05</f>
        <v>89250</v>
      </c>
      <c r="D4" s="83">
        <f t="shared" si="0"/>
        <v>93712.5</v>
      </c>
      <c r="E4" s="83">
        <f t="shared" si="0"/>
        <v>98398.125</v>
      </c>
      <c r="F4" s="83">
        <f t="shared" si="0"/>
        <v>103318.03125</v>
      </c>
      <c r="G4" s="79"/>
      <c r="H4" s="84">
        <f t="shared" ref="H4:H5" si="1">SUM(B4:F4)</f>
        <v>469678.65625</v>
      </c>
    </row>
    <row r="5" spans="1:8" ht="101.5" x14ac:dyDescent="0.35">
      <c r="A5" s="70" t="s">
        <v>32</v>
      </c>
      <c r="B5" s="83">
        <v>210000</v>
      </c>
      <c r="C5" s="83">
        <f t="shared" si="0"/>
        <v>220500</v>
      </c>
      <c r="D5" s="83">
        <f t="shared" si="0"/>
        <v>231525</v>
      </c>
      <c r="E5" s="83">
        <f t="shared" si="0"/>
        <v>243101.25</v>
      </c>
      <c r="F5" s="83">
        <f t="shared" si="0"/>
        <v>255256.3125</v>
      </c>
      <c r="G5" s="79"/>
      <c r="H5" s="84">
        <f t="shared" si="1"/>
        <v>1160382.5625</v>
      </c>
    </row>
    <row r="6" spans="1:8" x14ac:dyDescent="0.35">
      <c r="B6" s="88">
        <f t="shared" ref="B6:F6" si="2">SUM(B4:B5)</f>
        <v>295000</v>
      </c>
      <c r="C6" s="88">
        <f t="shared" si="2"/>
        <v>309750</v>
      </c>
      <c r="D6" s="88">
        <f t="shared" si="2"/>
        <v>325237.5</v>
      </c>
      <c r="E6" s="88">
        <f t="shared" si="2"/>
        <v>341499.375</v>
      </c>
      <c r="F6" s="88">
        <f t="shared" si="2"/>
        <v>358574.34375</v>
      </c>
      <c r="H6" s="88">
        <f>SUM(H4:H5)</f>
        <v>1630061.21875</v>
      </c>
    </row>
    <row r="12" spans="1:8" x14ac:dyDescent="0.35">
      <c r="A12" t="s">
        <v>65</v>
      </c>
    </row>
    <row r="13" spans="1:8" x14ac:dyDescent="0.35">
      <c r="A13" s="39" t="s">
        <v>4</v>
      </c>
      <c r="B13" s="39" t="s">
        <v>5</v>
      </c>
      <c r="C13" s="40" t="s">
        <v>6</v>
      </c>
      <c r="D13" s="40" t="s">
        <v>7</v>
      </c>
      <c r="E13" s="40" t="s">
        <v>8</v>
      </c>
      <c r="F13" s="41" t="s">
        <v>9</v>
      </c>
      <c r="G13" s="42"/>
      <c r="H13" s="43" t="s">
        <v>10</v>
      </c>
    </row>
    <row r="14" spans="1:8" ht="58" x14ac:dyDescent="0.35">
      <c r="A14" s="70" t="s">
        <v>54</v>
      </c>
      <c r="B14" s="85">
        <f>1*125000</f>
        <v>125000</v>
      </c>
      <c r="C14" s="83">
        <f>B14*1.05</f>
        <v>131250</v>
      </c>
      <c r="D14" s="83">
        <f t="shared" ref="D14:F14" si="3">C14*1.05</f>
        <v>137812.5</v>
      </c>
      <c r="E14" s="83">
        <f t="shared" si="3"/>
        <v>144703.125</v>
      </c>
      <c r="F14" s="83">
        <f t="shared" si="3"/>
        <v>151938.28125</v>
      </c>
      <c r="G14" s="79"/>
      <c r="H14" s="84">
        <f>SUM(B14:F14)</f>
        <v>690703.90625</v>
      </c>
    </row>
    <row r="15" spans="1:8" ht="58" x14ac:dyDescent="0.35">
      <c r="A15" s="70" t="s">
        <v>27</v>
      </c>
      <c r="B15" s="85">
        <f>1*75000</f>
        <v>75000</v>
      </c>
      <c r="C15" s="83">
        <f t="shared" ref="C15:F19" si="4">B15*1.05</f>
        <v>78750</v>
      </c>
      <c r="D15" s="83">
        <f t="shared" si="4"/>
        <v>82687.5</v>
      </c>
      <c r="E15" s="83">
        <f t="shared" si="4"/>
        <v>86821.875</v>
      </c>
      <c r="F15" s="83">
        <f t="shared" si="4"/>
        <v>91162.96875</v>
      </c>
      <c r="G15" s="79"/>
      <c r="H15" s="84">
        <f t="shared" ref="H15:H19" si="5">SUM(B15:F15)</f>
        <v>414422.34375</v>
      </c>
    </row>
    <row r="16" spans="1:8" ht="58" x14ac:dyDescent="0.35">
      <c r="A16" s="70" t="s">
        <v>28</v>
      </c>
      <c r="B16" s="85">
        <f>1*60000</f>
        <v>60000</v>
      </c>
      <c r="C16" s="83">
        <f t="shared" si="4"/>
        <v>63000</v>
      </c>
      <c r="D16" s="83">
        <f t="shared" si="4"/>
        <v>66150</v>
      </c>
      <c r="E16" s="83">
        <f t="shared" si="4"/>
        <v>69457.5</v>
      </c>
      <c r="F16" s="83">
        <f t="shared" si="4"/>
        <v>72930.375</v>
      </c>
      <c r="G16" s="79"/>
      <c r="H16" s="84">
        <f t="shared" si="5"/>
        <v>331537.875</v>
      </c>
    </row>
    <row r="17" spans="1:8" ht="58" x14ac:dyDescent="0.35">
      <c r="A17" s="70" t="s">
        <v>29</v>
      </c>
      <c r="B17" s="83">
        <f t="shared" ref="B17" si="6">1*75000</f>
        <v>75000</v>
      </c>
      <c r="C17" s="83">
        <f t="shared" si="4"/>
        <v>78750</v>
      </c>
      <c r="D17" s="83">
        <f t="shared" si="4"/>
        <v>82687.5</v>
      </c>
      <c r="E17" s="83">
        <f t="shared" si="4"/>
        <v>86821.875</v>
      </c>
      <c r="F17" s="83">
        <f t="shared" si="4"/>
        <v>91162.96875</v>
      </c>
      <c r="G17" s="79"/>
      <c r="H17" s="84">
        <f t="shared" si="5"/>
        <v>414422.34375</v>
      </c>
    </row>
    <row r="18" spans="1:8" ht="58" x14ac:dyDescent="0.35">
      <c r="A18" s="70" t="s">
        <v>30</v>
      </c>
      <c r="B18" s="83">
        <f>1*60000</f>
        <v>60000</v>
      </c>
      <c r="C18" s="83">
        <f t="shared" si="4"/>
        <v>63000</v>
      </c>
      <c r="D18" s="83">
        <f t="shared" si="4"/>
        <v>66150</v>
      </c>
      <c r="E18" s="83">
        <f t="shared" si="4"/>
        <v>69457.5</v>
      </c>
      <c r="F18" s="83">
        <f t="shared" si="4"/>
        <v>72930.375</v>
      </c>
      <c r="G18" s="79"/>
      <c r="H18" s="84">
        <f t="shared" si="5"/>
        <v>331537.875</v>
      </c>
    </row>
    <row r="19" spans="1:8" ht="58" x14ac:dyDescent="0.35">
      <c r="A19" s="70" t="s">
        <v>69</v>
      </c>
      <c r="B19" s="83">
        <v>220000</v>
      </c>
      <c r="C19" s="83">
        <f t="shared" si="4"/>
        <v>231000</v>
      </c>
      <c r="D19" s="83">
        <f t="shared" si="4"/>
        <v>242550</v>
      </c>
      <c r="E19" s="83">
        <f t="shared" si="4"/>
        <v>254677.5</v>
      </c>
      <c r="F19" s="83">
        <f t="shared" si="4"/>
        <v>267411.375</v>
      </c>
      <c r="G19" s="79"/>
      <c r="H19" s="84">
        <f t="shared" si="5"/>
        <v>1215638.875</v>
      </c>
    </row>
    <row r="20" spans="1:8" x14ac:dyDescent="0.35">
      <c r="B20" s="88">
        <f>SUM(B14:B19)</f>
        <v>615000</v>
      </c>
      <c r="C20" s="88">
        <f t="shared" ref="C20:H20" si="7">SUM(C14:C19)</f>
        <v>645750</v>
      </c>
      <c r="D20" s="88">
        <f t="shared" si="7"/>
        <v>678037.5</v>
      </c>
      <c r="E20" s="88">
        <f t="shared" si="7"/>
        <v>711939.375</v>
      </c>
      <c r="F20" s="88">
        <f t="shared" si="7"/>
        <v>747536.34375</v>
      </c>
      <c r="G20" s="88">
        <f t="shared" si="7"/>
        <v>0</v>
      </c>
      <c r="H20" s="88">
        <f t="shared" si="7"/>
        <v>3398263.21875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2.xml><?xml version="1.0" encoding="utf-8"?>
<p:properties xmlns:p="http://schemas.microsoft.com/office/2006/metadata/properties" xmlns:xsi="http://www.w3.org/2001/XMLSchema-instance" xmlns:pc="http://schemas.microsoft.com/office/infopath/2007/PartnerControls">
  <documentManagement>
    <SharedWithUsers xmlns="f944fdce-7699-4b96-93a9-3c845a93c6da">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694177d7-a906-4087-9aaa-d980db93bef2">
      <Terms xmlns="http://schemas.microsoft.com/office/infopath/2007/PartnerControls"/>
    </lcf76f155ced4ddcb4097134ff3c332f>
    <TaxCatchAll xmlns="f944fdce-7699-4b96-93a9-3c845a93c6d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D853BFE48EABD4081361DC500A9F52C" ma:contentTypeVersion="15" ma:contentTypeDescription="Create a new document." ma:contentTypeScope="" ma:versionID="460d2f6354c61c6fc93b7a6ba8384e59">
  <xsd:schema xmlns:xsd="http://www.w3.org/2001/XMLSchema" xmlns:xs="http://www.w3.org/2001/XMLSchema" xmlns:p="http://schemas.microsoft.com/office/2006/metadata/properties" xmlns:ns2="694177d7-a906-4087-9aaa-d980db93bef2" xmlns:ns3="f944fdce-7699-4b96-93a9-3c845a93c6da" targetNamespace="http://schemas.microsoft.com/office/2006/metadata/properties" ma:root="true" ma:fieldsID="266ca1c5c857594573a4fa2486683113" ns2:_="" ns3:_="">
    <xsd:import namespace="694177d7-a906-4087-9aaa-d980db93bef2"/>
    <xsd:import namespace="f944fdce-7699-4b96-93a9-3c845a93c6d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DateTaken" minOccurs="0"/>
                <xsd:element ref="ns2:MediaServiceOCR" minOccurs="0"/>
                <xsd:element ref="ns2:MediaLengthInSecond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4177d7-a906-4087-9aaa-d980db93be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069dce27-bb23-4021-9aa6-22edab9c8662"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944fdce-7699-4b96-93a9-3c845a93c6d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649b18b-fa68-4b96-83aa-7fb3ab49cf46}" ma:internalName="TaxCatchAll" ma:showField="CatchAllData" ma:web="f944fdce-7699-4b96-93a9-3c845a93c6d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A2572C9-94E8-4C6B-8BD4-9D0B9DF7E5AC}">
  <ds:schemaRefs>
    <ds:schemaRef ds:uri="http://schemas.microsoft.com/DataMashup"/>
  </ds:schemaRefs>
</ds:datastoreItem>
</file>

<file path=customXml/itemProps2.xml><?xml version="1.0" encoding="utf-8"?>
<ds:datastoreItem xmlns:ds="http://schemas.openxmlformats.org/officeDocument/2006/customXml" ds:itemID="{68222176-22B4-47AB-AB9E-BB248AC3A7F3}">
  <ds:schemaRefs>
    <ds:schemaRef ds:uri="http://schemas.microsoft.com/office/2006/documentManagement/types"/>
    <ds:schemaRef ds:uri="http://purl.org/dc/dcmitype/"/>
    <ds:schemaRef ds:uri="http://schemas.microsoft.com/office/2006/metadata/properties"/>
    <ds:schemaRef ds:uri="http://purl.org/dc/elements/1.1/"/>
    <ds:schemaRef ds:uri="694177d7-a906-4087-9aaa-d980db93bef2"/>
    <ds:schemaRef ds:uri="f944fdce-7699-4b96-93a9-3c845a93c6da"/>
    <ds:schemaRef ds:uri="http://purl.org/dc/terms/"/>
    <ds:schemaRef ds:uri="http://schemas.microsoft.com/office/infopath/2007/PartnerControl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C504D346-78F0-4A28-9DA4-4DEA7020C0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4177d7-a906-4087-9aaa-d980db93bef2"/>
    <ds:schemaRef ds:uri="f944fdce-7699-4b96-93a9-3c845a93c6d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E61D5935-F179-4A89-95E0-C99AE243BF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Consolidated Budget</vt:lpstr>
      <vt:lpstr>Measure 1 Budget (Contracted)</vt:lpstr>
      <vt:lpstr>Measure 2 Budget</vt:lpstr>
      <vt:lpstr>Measure 3 Budget</vt:lpstr>
      <vt:lpstr>Measure 4 Budget</vt:lpstr>
      <vt:lpstr>Measure 5 Budget</vt:lpstr>
      <vt:lpstr>Contract Summaries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2024-03-29T08:41:56Z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0x010100BD853BFE48EABD4081361DC500A9F52C</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