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EF03FE2A-F92F-4CCB-BB9A-5540B3A0ADDA}" xr6:coauthVersionLast="47" xr6:coauthVersionMax="47" xr10:uidLastSave="{00000000-0000-0000-0000-000000000000}"/>
  <bookViews>
    <workbookView xWindow="19090" yWindow="-110" windowWidth="19420" windowHeight="10300" tabRatio="979" activeTab="1" xr2:uid="{AAC398A2-E95D-4231-A920-55B8B1C73F3F}"/>
  </bookViews>
  <sheets>
    <sheet name="Overview" sheetId="26" r:id="rId1"/>
    <sheet name="Consolidated Budget" sheetId="30" r:id="rId2"/>
    <sheet name="Public Charging Stations Budget" sheetId="16" r:id="rId3"/>
    <sheet name="Electric Parks Crews Budget" sheetId="27" r:id="rId4"/>
    <sheet name="Fleet Expansion Budget" sheetId="28" r:id="rId5"/>
    <sheet name="Cost Estimates Breakdown" sheetId="35" r:id="rId6"/>
    <sheet name="Measure 4 Budget" sheetId="29" state="hidden" r:id="rId7"/>
    <sheet name="Measure 5 Budget" sheetId="31" state="hidden" r:id="rId8"/>
    <sheet name="Sample Budget 1" sheetId="32" r:id="rId9"/>
    <sheet name="Sample Budget 2" sheetId="33" r:id="rId10"/>
    <sheet name="Sample Budget 3" sheetId="34" r:id="rId11"/>
  </sheets>
  <definedNames>
    <definedName name="_xlnm._FilterDatabase" localSheetId="1" hidden="1">'Consolidated Budget'!#REF!</definedName>
    <definedName name="_xlnm._FilterDatabase" localSheetId="3" hidden="1">'Electric Parks Crews Budget'!#REF!</definedName>
    <definedName name="_xlnm._FilterDatabase" localSheetId="4" hidden="1">'Fleet Expansion Budget'!#REF!</definedName>
    <definedName name="_xlnm._FilterDatabase" localSheetId="6" hidden="1">'Measure 4 Budget'!#REF!</definedName>
    <definedName name="_xlnm._FilterDatabase" localSheetId="7" hidden="1">'Measure 5 Budget'!#REF!</definedName>
    <definedName name="_xlnm._FilterDatabase" localSheetId="2" hidden="1">'Public Charging Stations Budget'!#REF!</definedName>
    <definedName name="_xlnm._FilterDatabase" localSheetId="8" hidden="1">'Sample Budget 1'!#REF!</definedName>
    <definedName name="_xlnm._FilterDatabase" localSheetId="9" hidden="1">'Sample Budget 2'!#REF!</definedName>
    <definedName name="_xlnm._FilterDatabase" localSheetId="10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27" l="1"/>
  <c r="G2" i="35"/>
  <c r="G3" i="35"/>
  <c r="D29" i="16"/>
  <c r="D28" i="16"/>
  <c r="G5" i="35" l="1"/>
  <c r="J39" i="16"/>
  <c r="J40" i="16"/>
  <c r="J41" i="16"/>
  <c r="D31" i="27" l="1"/>
  <c r="D30" i="27"/>
  <c r="D29" i="27"/>
  <c r="J29" i="27" s="1"/>
  <c r="D11" i="16"/>
  <c r="J29" i="16"/>
  <c r="D30" i="16"/>
  <c r="J18" i="31"/>
  <c r="J19" i="31"/>
  <c r="J18" i="29"/>
  <c r="J19" i="29"/>
  <c r="J18" i="28"/>
  <c r="J19" i="28"/>
  <c r="J38" i="27"/>
  <c r="J43" i="27" s="1"/>
  <c r="J39" i="27"/>
  <c r="J40" i="27"/>
  <c r="J41" i="27"/>
  <c r="J18" i="27"/>
  <c r="J27" i="27" s="1"/>
  <c r="J19" i="27"/>
  <c r="J34" i="16"/>
  <c r="J10" i="16"/>
  <c r="J18" i="16"/>
  <c r="E54" i="34"/>
  <c r="J54" i="34" s="1"/>
  <c r="F54" i="34"/>
  <c r="F56" i="34" s="1"/>
  <c r="J56" i="34" s="1"/>
  <c r="G54" i="34"/>
  <c r="H54" i="34"/>
  <c r="D54" i="34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9" i="27"/>
  <c r="H57" i="27"/>
  <c r="G57" i="27"/>
  <c r="F57" i="27"/>
  <c r="E57" i="27"/>
  <c r="D57" i="27"/>
  <c r="J56" i="27"/>
  <c r="J55" i="27"/>
  <c r="H51" i="27"/>
  <c r="G51" i="27"/>
  <c r="F51" i="27"/>
  <c r="E51" i="27"/>
  <c r="D51" i="27"/>
  <c r="J50" i="27"/>
  <c r="J49" i="27"/>
  <c r="J51" i="27" s="1"/>
  <c r="J48" i="27"/>
  <c r="J47" i="27"/>
  <c r="J46" i="27"/>
  <c r="J45" i="27"/>
  <c r="H43" i="27"/>
  <c r="G43" i="27"/>
  <c r="F43" i="27"/>
  <c r="E43" i="27"/>
  <c r="D43" i="27"/>
  <c r="J42" i="27"/>
  <c r="H36" i="27"/>
  <c r="G36" i="27"/>
  <c r="F36" i="27"/>
  <c r="E36" i="27"/>
  <c r="D36" i="27"/>
  <c r="J35" i="27"/>
  <c r="J34" i="27"/>
  <c r="J36" i="27" s="1"/>
  <c r="H32" i="27"/>
  <c r="G32" i="27"/>
  <c r="F32" i="27"/>
  <c r="E32" i="27"/>
  <c r="J31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4" i="16"/>
  <c r="F54" i="16"/>
  <c r="G54" i="16"/>
  <c r="H54" i="16"/>
  <c r="D54" i="16"/>
  <c r="J53" i="16"/>
  <c r="J52" i="16"/>
  <c r="J54" i="16" s="1"/>
  <c r="E48" i="16"/>
  <c r="F48" i="16"/>
  <c r="G48" i="16"/>
  <c r="H48" i="16"/>
  <c r="D48" i="16"/>
  <c r="E43" i="16"/>
  <c r="F43" i="16"/>
  <c r="G43" i="16"/>
  <c r="H43" i="16"/>
  <c r="D43" i="16"/>
  <c r="J42" i="16"/>
  <c r="J43" i="16" s="1"/>
  <c r="E34" i="16"/>
  <c r="F34" i="16"/>
  <c r="G34" i="16"/>
  <c r="H34" i="16"/>
  <c r="D34" i="16"/>
  <c r="J32" i="16"/>
  <c r="J33" i="16"/>
  <c r="J36" i="16"/>
  <c r="J37" i="16"/>
  <c r="J38" i="16"/>
  <c r="J45" i="16"/>
  <c r="J46" i="16"/>
  <c r="J47" i="16"/>
  <c r="E30" i="16"/>
  <c r="F30" i="16"/>
  <c r="G30" i="16"/>
  <c r="H30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G16" i="16"/>
  <c r="H16" i="16"/>
  <c r="D16" i="16"/>
  <c r="J14" i="16"/>
  <c r="J15" i="16"/>
  <c r="J32" i="27" l="1"/>
  <c r="D32" i="27"/>
  <c r="D10" i="30" s="1"/>
  <c r="G10" i="30"/>
  <c r="J48" i="16"/>
  <c r="J28" i="16"/>
  <c r="J26" i="16"/>
  <c r="D16" i="30"/>
  <c r="J30" i="16"/>
  <c r="E10" i="30"/>
  <c r="D49" i="16"/>
  <c r="D56" i="16" s="1"/>
  <c r="J8" i="16"/>
  <c r="J11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H52" i="27"/>
  <c r="H59" i="27" s="1"/>
  <c r="J13" i="27"/>
  <c r="J16" i="27" s="1"/>
  <c r="G52" i="27"/>
  <c r="G59" i="27" s="1"/>
  <c r="E8" i="30"/>
  <c r="D52" i="27"/>
  <c r="D59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2" i="27"/>
  <c r="E59" i="27" s="1"/>
  <c r="F52" i="27"/>
  <c r="F59" i="27" s="1"/>
  <c r="H49" i="16"/>
  <c r="H56" i="16" s="1"/>
  <c r="J13" i="16"/>
  <c r="J16" i="16" s="1"/>
  <c r="J55" i="29"/>
  <c r="J49" i="29"/>
  <c r="J50" i="28"/>
  <c r="J57" i="27"/>
  <c r="E49" i="16"/>
  <c r="E56" i="16" s="1"/>
  <c r="G49" i="16"/>
  <c r="G56" i="16" s="1"/>
  <c r="F49" i="16"/>
  <c r="F56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2" i="27"/>
  <c r="J59" i="27" s="1"/>
  <c r="D24" i="30" s="1"/>
  <c r="J49" i="16"/>
  <c r="J56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<sst xmlns="http://schemas.openxmlformats.org/spreadsheetml/2006/main" count="537" uniqueCount="124">
  <si>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</si>
  <si>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</si>
  <si>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</si>
  <si>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</si>
  <si>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</si>
  <si>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</si>
  <si>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</si>
  <si>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</si>
  <si>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</si>
  <si>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</si>
  <si>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</si>
  <si>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</si>
  <si>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</si>
  <si>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</si>
  <si>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</si>
  <si>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</si>
  <si>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</si>
  <si>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</si>
  <si>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</si>
  <si>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</si>
  <si>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</si>
  <si>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</si>
  <si>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</si>
  <si>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</si>
  <si>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</si>
  <si>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</si>
  <si>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</si>
  <si>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</si>
  <si>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</si>
  <si>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</si>
  <si>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</si>
  <si>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</si>
  <si>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</si>
  <si>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</si>
  <si>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</si>
  <si>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</si>
  <si>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</si>
  <si>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</si>
  <si>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</si>
  <si>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</si>
  <si>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</si>
  <si>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</si>
  <si>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</si>
  <si>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</si>
  <si>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</si>
  <si>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</si>
  <si>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</si>
  <si>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</si>
  <si>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</si>
  <si>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</si>
  <si>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</si>
  <si>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</si>
  <si>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</si>
  <si>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</si>
  <si>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</si>
  <si>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</si>
  <si>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</si>
  <si>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</si>
  <si>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</si>
  <si>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</si>
  <si>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</si>
  <si>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</si>
  <si>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</si>
  <si>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</si>
  <si>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</si>
  <si>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</si>
  <si>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</si>
  <si>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</si>
  <si>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</si>
  <si>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</si>
  <si>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</si>
  <si>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</si>
  <si>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</si>
  <si>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</si>
  <si>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</si>
  <si>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</si>
  <si>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</si>
  <si>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</si>
  <si>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</si>
  <si>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</si>
  <si>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Capacity Upgrades and Installation</t>
  </si>
  <si>
    <t>Bear Library</t>
  </si>
  <si>
    <t>Claymont Library</t>
  </si>
  <si>
    <t>Route 9 Library</t>
  </si>
  <si>
    <t>Appoquinimink Library</t>
  </si>
  <si>
    <t>Banning Park</t>
  </si>
  <si>
    <t>Rockwood Park</t>
  </si>
  <si>
    <t>Carousel Park</t>
  </si>
  <si>
    <t>Equipment</t>
  </si>
  <si>
    <t>10 Toro Electric Ride-On 60in Mowers ($42,000 each)</t>
  </si>
  <si>
    <t>5 Electric Leaf Blowers ($1500 each)</t>
  </si>
  <si>
    <t>5 EV charging trailers ($20,000 each)</t>
  </si>
  <si>
    <t xml:space="preserve">Expanded charging infrastructure and charging stations at Government Center and Conner Building. 5 Level 2 charging stations per location, with capacity for future expansions. </t>
  </si>
  <si>
    <t>10 EV passenger vehicles (Nissan Leaf/Chevy Bolt, $42,000 each)</t>
  </si>
  <si>
    <t>13 LEVEL 2 CHARGERS: Series Plus (80 Amp), 18ft cable, Dual EV Charging Station, credit card reader with mounting device ($7308.75/charging station)</t>
  </si>
  <si>
    <t>7 LEVEL 3 CHARGERS: 360 kW DCFC - 500 Amps / 1,000 V with Liquid Cooled Connector CCS1 &amp; CCS1, simultaneous charging, 4G Modem ($156,391.00/charging station)</t>
  </si>
  <si>
    <t>Product / Service Item</t>
  </si>
  <si>
    <t>Description</t>
  </si>
  <si>
    <t>Product ID</t>
  </si>
  <si>
    <t>MSRP</t>
  </si>
  <si>
    <t>Sourcewell Discount</t>
  </si>
  <si>
    <t>Sourcewell Price</t>
  </si>
  <si>
    <t>Series 880 Charging Station w/ One Year Full Service - w/ CC</t>
  </si>
  <si>
    <t xml:space="preserve"> Series Plus (80 Amp), 18ft cable, Dual EV Charging Station, credit card reader with mounting device and one year of Full Network Service
and Full Replacement Warranty Coverage</t>
  </si>
  <si>
    <t xml:space="preserve">L2-880-Full1-18-CC                  </t>
  </si>
  <si>
    <t>Pedestal (S7/S7+/S8/S8+)</t>
  </si>
  <si>
    <t>Single pedestal for SC748, SC780, SC848, SC880</t>
  </si>
  <si>
    <t>L2-PM-S7-S8</t>
  </si>
  <si>
    <t>Cable Management System Dual</t>
  </si>
  <si>
    <t>SemaConnect Cable Management System with dual lanyards</t>
  </si>
  <si>
    <t>L2-CMS-D-S5678</t>
  </si>
  <si>
    <t>Level 2 Charging Station</t>
  </si>
  <si>
    <t>DCFC Products</t>
  </si>
  <si>
    <t>Mfg</t>
  </si>
  <si>
    <t>Tellus</t>
  </si>
  <si>
    <t>Model</t>
  </si>
  <si>
    <t>HPC-360-480-2</t>
  </si>
  <si>
    <t>360 kW DCFC - 500 Amps / 1,000 V with Liquid Cooled Connector CCS1 &amp; CCS1, simultaneous charging, 4G Modem</t>
  </si>
  <si>
    <t>Part #</t>
  </si>
  <si>
    <t>01-0599</t>
  </si>
  <si>
    <t>Prev MSRP</t>
  </si>
  <si>
    <t>Discount</t>
  </si>
  <si>
    <t>Sourcewell</t>
  </si>
  <si>
    <t>Level 3 Charging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</si>
</sst>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  <numFmt numFmtId="166" formatCode="\$#,##0.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212121"/>
      <name val="Arial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18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9" borderId="1" xfId="0" applyFont="1" applyFill="1" applyBorder="1" applyAlignment="1">
      <alignment horizontal="left" wrapText="1" indent="2"/>
    </xf>
    <xf numFmtId="0" fontId="18" fillId="9" borderId="1" xfId="0" applyFont="1" applyFill="1" applyBorder="1" applyAlignment="1">
      <alignment wrapText="1"/>
    </xf>
    <xf numFmtId="0" fontId="5" fillId="9" borderId="1" xfId="0" applyFont="1" applyFill="1" applyBorder="1" applyAlignment="1">
      <alignment wrapText="1"/>
    </xf>
    <xf numFmtId="0" fontId="18" fillId="10" borderId="1" xfId="0" applyFont="1" applyFill="1" applyBorder="1" applyAlignment="1">
      <alignment horizontal="left" wrapText="1" indent="2"/>
    </xf>
    <xf numFmtId="6" fontId="18" fillId="10" borderId="1" xfId="0" applyNumberFormat="1" applyFont="1" applyFill="1" applyBorder="1" applyAlignment="1">
      <alignment wrapText="1"/>
    </xf>
    <xf numFmtId="6" fontId="19" fillId="10" borderId="0" xfId="0" applyNumberFormat="1" applyFont="1" applyFill="1"/>
    <xf numFmtId="6" fontId="19" fillId="10" borderId="1" xfId="0" applyNumberFormat="1" applyFont="1" applyFill="1" applyBorder="1" applyAlignment="1">
      <alignment wrapText="1"/>
    </xf>
    <xf numFmtId="0" fontId="19" fillId="10" borderId="0" xfId="0" applyFont="1" applyFill="1"/>
    <xf numFmtId="0" fontId="20" fillId="9" borderId="1" xfId="0" applyFont="1" applyFill="1" applyBorder="1" applyAlignment="1">
      <alignment wrapText="1"/>
    </xf>
    <xf numFmtId="6" fontId="18" fillId="9" borderId="1" xfId="0" applyNumberFormat="1" applyFont="1" applyFill="1" applyBorder="1" applyAlignment="1">
      <alignment wrapText="1"/>
    </xf>
    <xf numFmtId="0" fontId="19" fillId="9" borderId="1" xfId="0" applyFont="1" applyFill="1" applyBorder="1" applyAlignment="1">
      <alignment wrapText="1"/>
    </xf>
    <xf numFmtId="0" fontId="19" fillId="9" borderId="0" xfId="0" applyFont="1" applyFill="1"/>
    <xf numFmtId="0" fontId="19" fillId="10" borderId="1" xfId="0" applyFont="1" applyFill="1" applyBorder="1" applyAlignment="1">
      <alignment wrapText="1"/>
    </xf>
    <xf numFmtId="3" fontId="18" fillId="9" borderId="1" xfId="0" applyNumberFormat="1" applyFont="1" applyFill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19" fillId="0" borderId="0" xfId="0" applyFont="1"/>
    <xf numFmtId="6" fontId="18" fillId="4" borderId="1" xfId="0" applyNumberFormat="1" applyFont="1" applyFill="1" applyBorder="1" applyAlignment="1">
      <alignment wrapText="1"/>
    </xf>
    <xf numFmtId="44" fontId="7" fillId="0" borderId="1" xfId="1" applyFont="1" applyFill="1" applyBorder="1" applyAlignment="1">
      <alignment wrapText="1"/>
    </xf>
    <xf numFmtId="0" fontId="21" fillId="11" borderId="22" xfId="0" applyFont="1" applyFill="1" applyBorder="1" applyAlignment="1">
      <alignment horizontal="center" vertical="center" wrapText="1"/>
    </xf>
    <xf numFmtId="0" fontId="21" fillId="11" borderId="23" xfId="0" applyFont="1" applyFill="1" applyBorder="1" applyAlignment="1">
      <alignment horizontal="center" vertical="center" wrapText="1"/>
    </xf>
    <xf numFmtId="165" fontId="21" fillId="11" borderId="24" xfId="0" applyNumberFormat="1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center" vertical="top" wrapText="1"/>
    </xf>
    <xf numFmtId="166" fontId="24" fillId="0" borderId="22" xfId="0" applyNumberFormat="1" applyFont="1" applyBorder="1" applyAlignment="1">
      <alignment horizontal="center" vertical="top" shrinkToFit="1"/>
    </xf>
    <xf numFmtId="9" fontId="24" fillId="0" borderId="23" xfId="0" applyNumberFormat="1" applyFont="1" applyBorder="1" applyAlignment="1">
      <alignment horizontal="center" vertical="top" shrinkToFit="1"/>
    </xf>
    <xf numFmtId="165" fontId="24" fillId="10" borderId="25" xfId="0" applyNumberFormat="1" applyFont="1" applyFill="1" applyBorder="1" applyAlignment="1">
      <alignment horizontal="center" vertical="top" shrinkToFit="1"/>
    </xf>
    <xf numFmtId="0" fontId="24" fillId="0" borderId="1" xfId="0" applyFont="1" applyBorder="1" applyAlignment="1">
      <alignment horizontal="center" vertical="center"/>
    </xf>
    <xf numFmtId="166" fontId="25" fillId="0" borderId="22" xfId="0" applyNumberFormat="1" applyFont="1" applyBorder="1" applyAlignment="1">
      <alignment horizontal="center" vertical="top" shrinkToFit="1"/>
    </xf>
    <xf numFmtId="0" fontId="26" fillId="0" borderId="0" xfId="0" applyFont="1"/>
    <xf numFmtId="0" fontId="22" fillId="0" borderId="0" xfId="0" applyFont="1"/>
    <xf numFmtId="0" fontId="22" fillId="9" borderId="0" xfId="0" applyFont="1" applyFill="1"/>
    <xf numFmtId="165" fontId="22" fillId="9" borderId="0" xfId="0" applyNumberFormat="1" applyFont="1" applyFill="1"/>
    <xf numFmtId="0" fontId="20" fillId="11" borderId="0" xfId="0" applyFont="1" applyFill="1" applyAlignment="1">
      <alignment horizontal="left"/>
    </xf>
    <xf numFmtId="44" fontId="20" fillId="11" borderId="0" xfId="1" applyFont="1" applyFill="1" applyBorder="1" applyAlignment="1">
      <alignment horizontal="left"/>
    </xf>
    <xf numFmtId="0" fontId="1" fillId="12" borderId="26" xfId="0" applyFont="1" applyFill="1" applyBorder="1"/>
    <xf numFmtId="0" fontId="1" fillId="12" borderId="0" xfId="0" applyFont="1" applyFill="1"/>
    <xf numFmtId="0" fontId="1" fillId="12" borderId="0" xfId="0" applyFont="1" applyFill="1" applyAlignment="1">
      <alignment wrapText="1"/>
    </xf>
    <xf numFmtId="0" fontId="1" fillId="12" borderId="0" xfId="0" applyFont="1" applyFill="1" applyAlignment="1">
      <alignment horizontal="center" wrapText="1"/>
    </xf>
    <xf numFmtId="44" fontId="1" fillId="12" borderId="0" xfId="1" applyFont="1" applyFill="1" applyBorder="1" applyAlignment="1">
      <alignment horizontal="center" wrapText="1"/>
    </xf>
    <xf numFmtId="0" fontId="1" fillId="12" borderId="0" xfId="0" applyFont="1" applyFill="1" applyAlignment="1">
      <alignment horizontal="center"/>
    </xf>
    <xf numFmtId="44" fontId="1" fillId="12" borderId="0" xfId="1" applyFont="1" applyFill="1" applyBorder="1" applyAlignment="1">
      <alignment horizontal="center"/>
    </xf>
    <xf numFmtId="0" fontId="19" fillId="0" borderId="26" xfId="0" applyFont="1" applyBorder="1"/>
    <xf numFmtId="0" fontId="0" fillId="0" borderId="0" xfId="0" applyAlignment="1">
      <alignment horizontal="center" wrapText="1"/>
    </xf>
    <xf numFmtId="9" fontId="19" fillId="0" borderId="0" xfId="2" applyFont="1" applyBorder="1" applyAlignment="1">
      <alignment horizontal="center"/>
    </xf>
    <xf numFmtId="165" fontId="22" fillId="0" borderId="0" xfId="0" applyNumberFormat="1" applyFont="1"/>
    <xf numFmtId="44" fontId="19" fillId="9" borderId="0" xfId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" fillId="11" borderId="26" xfId="0" applyFont="1" applyFill="1" applyBorder="1" applyAlignment="1">
      <alignment horizontal="left"/>
    </xf>
    <xf numFmtId="0" fontId="1" fillId="11" borderId="0" xfId="0" applyFont="1" applyFill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8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C23" sqref="C2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21" t="s">
        <v>1</v>
      </c>
      <c r="C3" s="121"/>
      <c r="D3" s="121"/>
      <c r="E3" s="121"/>
      <c r="F3" s="121"/>
      <c r="G3" s="121"/>
      <c r="H3" s="121"/>
      <c r="I3" s="121"/>
      <c r="J3" s="121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'Public Charging Stations Budget'!D11+'Electric Parks Crews Budget'!D11+'Fleet Expansion Budget'!D11+'Measure 4 Budget'!D11+'Measure 5 Budget'!D11</f>
        <v>0</v>
      </c>
      <c r="E7" s="52">
        <f>'Public Charging Stations Budget'!E11+'Electric Parks Crews Budget'!E11+'Fleet Expansion Budget'!E11+'Measure 4 Budget'!E11+'Measure 5 Budget'!E11</f>
        <v>0</v>
      </c>
      <c r="F7" s="52">
        <f>'Public Charging Stations Budget'!F11+'Electric Parks Crews Budget'!F11+'Fleet Expansion Budget'!F11+'Measure 4 Budget'!F11+'Measure 5 Budget'!F11</f>
        <v>0</v>
      </c>
      <c r="G7" s="52">
        <f>'Public Charging Stations Budget'!G11+'Electric Parks Crews Budget'!G11+'Fleet Expansion Budget'!G11+'Measure 4 Budget'!G11+'Measure 5 Budget'!G11</f>
        <v>0</v>
      </c>
      <c r="H7" s="52">
        <f>'Public Charging Stations Budget'!H11+'Electric Parks Crews Budget'!H11+'Fleet Expansion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'Public Charging Stations Budget'!D16+'Electric Parks Crews Budget'!D16+'Fleet Expansion Budget'!D16+'Measure 4 Budget'!D16+'Measure 5 Budget'!D16</f>
        <v>0</v>
      </c>
      <c r="E8" s="52">
        <f>'Public Charging Stations Budget'!E16+'Electric Parks Crews Budget'!E16+'Fleet Expansion Budget'!E16+'Measure 4 Budget'!E16</f>
        <v>0</v>
      </c>
      <c r="F8" s="52">
        <f>'Public Charging Stations Budget'!F16+'Electric Parks Crews Budget'!F16+'Fleet Expansion Budget'!F16+'Measure 4 Budget'!F16</f>
        <v>0</v>
      </c>
      <c r="G8" s="52">
        <f>'Public Charging Stations Budget'!G16+'Electric Parks Crews Budget'!G16+'Fleet Expansion Budget'!G16+'Measure 4 Budget'!G16</f>
        <v>0</v>
      </c>
      <c r="H8" s="52">
        <f>'Public Charging Stations Budget'!H16+'Electric Parks Crews Budget'!H16+'Fleet Expansion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'Public Charging Stations Budget'!D26+'Electric Parks Crews Budget'!D27+'Fleet Expansion Budget'!D27+'Measure 4 Budget'!D27+'Measure 5 Budget'!D27</f>
        <v>0</v>
      </c>
      <c r="E9" s="52">
        <f>'Public Charging Stations Budget'!E26+'Electric Parks Crews Budget'!E27+'Fleet Expansion Budget'!E27+'Measure 4 Budget'!E27</f>
        <v>0</v>
      </c>
      <c r="F9" s="52">
        <f>'Public Charging Stations Budget'!F26+'Electric Parks Crews Budget'!F27+'Fleet Expansion Budget'!F27+'Measure 4 Budget'!F27</f>
        <v>0</v>
      </c>
      <c r="G9" s="52">
        <f>'Public Charging Stations Budget'!G26+'Electric Parks Crews Budget'!G27+'Fleet Expansion Budget'!G27+'Measure 4 Budget'!G27</f>
        <v>0</v>
      </c>
      <c r="H9" s="52">
        <f>'Public Charging Stations Budget'!H26+'Electric Parks Crews Budget'!H27+'Fleet Expansion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'Public Charging Stations Budget'!D30+'Electric Parks Crews Budget'!D32+'Fleet Expansion Budget'!D31+'Measure 4 Budget'!D31+'Measure 5 Budget'!D31</f>
        <v>3237250.75</v>
      </c>
      <c r="E10" s="52">
        <f>'Public Charging Stations Budget'!E30+'Electric Parks Crews Budget'!E32+'Fleet Expansion Budget'!E31+'Measure 4 Budget'!E31</f>
        <v>0</v>
      </c>
      <c r="F10" s="52">
        <f>'Public Charging Stations Budget'!F30+'Electric Parks Crews Budget'!F32+'Fleet Expansion Budget'!F31+'Measure 4 Budget'!F31</f>
        <v>0</v>
      </c>
      <c r="G10" s="52">
        <f>'Public Charging Stations Budget'!G30+'Electric Parks Crews Budget'!G32+'Fleet Expansion Budget'!G31+'Measure 4 Budget'!G31</f>
        <v>0</v>
      </c>
      <c r="H10" s="52">
        <f>'Public Charging Stations Budget'!H30+'Electric Parks Crews Budget'!H32+'Fleet Expansion Budget'!H31+'Measure 4 Budget'!H31</f>
        <v>0</v>
      </c>
      <c r="I10" s="53"/>
      <c r="J10" s="52">
        <f t="shared" si="0"/>
        <v>3237250.75</v>
      </c>
    </row>
    <row r="11" spans="2:39" x14ac:dyDescent="0.25">
      <c r="B11" s="23"/>
      <c r="C11" s="51" t="s">
        <v>16</v>
      </c>
      <c r="D11" s="52">
        <f>'Public Charging Stations Budget'!D34+'Electric Parks Crews Budget'!D36+'Fleet Expansion Budget'!D35+'Measure 4 Budget'!D35+'Measure 5 Budget'!D35</f>
        <v>0</v>
      </c>
      <c r="E11" s="52">
        <f>'Public Charging Stations Budget'!E34+'Electric Parks Crews Budget'!E36+'Fleet Expansion Budget'!E35+'Measure 4 Budget'!E35</f>
        <v>0</v>
      </c>
      <c r="F11" s="52">
        <f>'Public Charging Stations Budget'!F34+'Electric Parks Crews Budget'!F36+'Fleet Expansion Budget'!F35+'Measure 4 Budget'!F35</f>
        <v>0</v>
      </c>
      <c r="G11" s="52">
        <f>'Public Charging Stations Budget'!G34+'Electric Parks Crews Budget'!G36+'Fleet Expansion Budget'!G35+'Measure 4 Budget'!G35</f>
        <v>0</v>
      </c>
      <c r="H11" s="52">
        <f>'Public Charging Stations Budget'!H34+'Electric Parks Crews Budget'!H36+'Fleet Expansion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'Public Charging Stations Budget'!D43+'Electric Parks Crews Budget'!D43+'Fleet Expansion Budget'!D42+'Measure 4 Budget'!D41+'Measure 5 Budget'!D41</f>
        <v>1399060</v>
      </c>
      <c r="E12" s="52">
        <f>'Public Charging Stations Budget'!E43+'Electric Parks Crews Budget'!E43+'Fleet Expansion Budget'!E42+'Measure 4 Budget'!E41</f>
        <v>0</v>
      </c>
      <c r="F12" s="52">
        <f>'Public Charging Stations Budget'!F43+'Electric Parks Crews Budget'!F43+'Fleet Expansion Budget'!F42+'Measure 4 Budget'!F41</f>
        <v>0</v>
      </c>
      <c r="G12" s="52">
        <f>'Public Charging Stations Budget'!G43+'Electric Parks Crews Budget'!G43+'Fleet Expansion Budget'!G42+'Measure 4 Budget'!G41</f>
        <v>0</v>
      </c>
      <c r="H12" s="52">
        <f>'Public Charging Stations Budget'!H43+'Electric Parks Crews Budget'!H43+'Fleet Expansion Budget'!H42+'Measure 4 Budget'!H41</f>
        <v>0</v>
      </c>
      <c r="I12" s="53"/>
      <c r="J12" s="52">
        <f t="shared" si="0"/>
        <v>1399060</v>
      </c>
    </row>
    <row r="13" spans="2:39" x14ac:dyDescent="0.25">
      <c r="B13" s="23"/>
      <c r="C13" s="51" t="s">
        <v>18</v>
      </c>
      <c r="D13" s="52">
        <f>'Public Charging Stations Budget'!D48+'Electric Parks Crews Budget'!D51+'Fleet Expansion Budget'!D50+'Measure 4 Budget'!D49+'Measure 5 Budget'!D49</f>
        <v>0</v>
      </c>
      <c r="E13" s="52">
        <f>'Public Charging Stations Budget'!E48+'Electric Parks Crews Budget'!E51+'Fleet Expansion Budget'!E50+'Measure 4 Budget'!E49</f>
        <v>0</v>
      </c>
      <c r="F13" s="52">
        <f>'Public Charging Stations Budget'!F48+'Electric Parks Crews Budget'!F51+'Fleet Expansion Budget'!F50+'Measure 4 Budget'!F49</f>
        <v>0</v>
      </c>
      <c r="G13" s="52">
        <f>'Public Charging Stations Budget'!G48+'Electric Parks Crews Budget'!G51+'Fleet Expansion Budget'!G50+'Measure 4 Budget'!G49</f>
        <v>0</v>
      </c>
      <c r="H13" s="52">
        <f>'Public Charging Stations Budget'!H48+'Electric Parks Crews Budget'!H51+'Fleet Expansion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4636310.75</v>
      </c>
      <c r="E14" s="16">
        <f>E13+E12+E11+E10+E9+E8+E7</f>
        <v>0</v>
      </c>
      <c r="F14" s="16">
        <f>F13+F12+F11+F10+F9+F8+F7</f>
        <v>0</v>
      </c>
      <c r="G14" s="16">
        <f>G13+G12+G11+G10+G9+G8+G7</f>
        <v>0</v>
      </c>
      <c r="H14" s="16">
        <f>H13+H12+H11+H10+H9+H8+H7</f>
        <v>0</v>
      </c>
      <c r="J14" s="16">
        <f t="shared" si="0"/>
        <v>4636310.75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'Public Charging Stations Budget'!D54+'Electric Parks Crews Budget'!D57+'Fleet Expansion Budget'!D56+'Measure 4 Budget'!D55+'Measure 5 Budget'!D55</f>
        <v>0</v>
      </c>
      <c r="E16" s="59">
        <f>'Public Charging Stations Budget'!E54+'Electric Parks Crews Budget'!E57+'Fleet Expansion Budget'!E56+'Measure 4 Budget'!E55</f>
        <v>0</v>
      </c>
      <c r="F16" s="59">
        <f>'Public Charging Stations Budget'!F54+'Electric Parks Crews Budget'!F57+'Fleet Expansion Budget'!F56+'Measure 4 Budget'!F55</f>
        <v>0</v>
      </c>
      <c r="G16" s="59">
        <f>'Public Charging Stations Budget'!G54+'Electric Parks Crews Budget'!G57+'Fleet Expansion Budget'!G56+'Measure 4 Budget'!G55</f>
        <v>0</v>
      </c>
      <c r="H16" s="59">
        <f>'Public Charging Stations Budget'!H54+'Electric Parks Crews Budget'!H57+'Fleet Expansion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4636310.75</v>
      </c>
      <c r="E18" s="54">
        <f>E14+E16</f>
        <v>0</v>
      </c>
      <c r="F18" s="54">
        <f>F14+F16</f>
        <v>0</v>
      </c>
      <c r="G18" s="54">
        <f>G14+G16</f>
        <v>0</v>
      </c>
      <c r="H18" s="54">
        <f>H14+H16</f>
        <v>0</v>
      </c>
      <c r="I18" s="55"/>
      <c r="J18" s="70">
        <f>J14+J16</f>
        <v>4636310.75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123"/>
      <c r="F21" s="123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124" t="s">
        <v>27</v>
      </c>
      <c r="F22" s="124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'Public Charging Stations Budget'!J56</f>
        <v>2588810.75</v>
      </c>
      <c r="E23" s="122">
        <f>D23/D$29</f>
        <v>0.55837731541182822</v>
      </c>
      <c r="F23" s="122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'Electric Parks Crews Budget'!J59</f>
        <v>527500</v>
      </c>
      <c r="E24" s="122">
        <f t="shared" ref="E24:E27" si="1">D24/D$29</f>
        <v>0.1137758076289429</v>
      </c>
      <c r="F24" s="122"/>
      <c r="H24"/>
      <c r="I24"/>
    </row>
    <row r="25" spans="2:10" ht="15" customHeight="1" x14ac:dyDescent="0.25">
      <c r="B25" s="51">
        <v>3</v>
      </c>
      <c r="C25" s="52" t="s">
        <v>30</v>
      </c>
      <c r="D25" s="58">
        <f>'Fleet Expansion Budget'!J58</f>
        <v>1520000</v>
      </c>
      <c r="E25" s="122">
        <f t="shared" si="1"/>
        <v>0.32784687695922882</v>
      </c>
      <c r="F25" s="122"/>
      <c r="H25"/>
      <c r="I25"/>
    </row>
    <row r="26" spans="2:10" ht="15" customHeight="1" x14ac:dyDescent="0.25">
      <c r="B26" s="51">
        <v>4</v>
      </c>
      <c r="C26" s="52" t="s">
        <v>31</v>
      </c>
      <c r="D26" s="58">
        <f>'Measure 4 Budget'!J57</f>
        <v>0</v>
      </c>
      <c r="E26" s="122">
        <f t="shared" si="1"/>
        <v>0</v>
      </c>
      <c r="F26" s="122"/>
      <c r="H26"/>
      <c r="I26"/>
    </row>
    <row r="27" spans="2:10" ht="15" customHeight="1" x14ac:dyDescent="0.25">
      <c r="B27" s="51">
        <v>5</v>
      </c>
      <c r="C27" s="52" t="s">
        <v>32</v>
      </c>
      <c r="D27" s="58">
        <v>0</v>
      </c>
      <c r="E27" s="122">
        <f t="shared" si="1"/>
        <v>0</v>
      </c>
      <c r="F27" s="122"/>
      <c r="H27"/>
      <c r="I27"/>
    </row>
    <row r="28" spans="2:10" ht="15" customHeight="1" x14ac:dyDescent="0.25">
      <c r="B28" s="51"/>
      <c r="C28" s="52"/>
      <c r="D28" s="58"/>
      <c r="E28" s="122"/>
      <c r="F28" s="122"/>
      <c r="H28"/>
      <c r="I28"/>
    </row>
    <row r="29" spans="2:10" ht="15" customHeight="1" x14ac:dyDescent="0.25">
      <c r="B29" s="51" t="s">
        <v>33</v>
      </c>
      <c r="C29" s="52"/>
      <c r="D29" s="58">
        <f>SUM(D23:D28)</f>
        <v>4636310.75</v>
      </c>
      <c r="E29" s="122">
        <f t="shared" ref="E29" si="2">SUM(E23:E28)</f>
        <v>1</v>
      </c>
      <c r="F29" s="122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1"/>
  <sheetViews>
    <sheetView showGridLines="0" topLeftCell="A35" zoomScale="85" zoomScaleNormal="85" workbookViewId="0">
      <selection activeCell="L29" sqref="L2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ht="75" x14ac:dyDescent="0.25">
      <c r="B28" s="23"/>
      <c r="C28" s="73" t="s">
        <v>95</v>
      </c>
      <c r="D28" s="72">
        <f>156391*7</f>
        <v>1094737</v>
      </c>
      <c r="E28" s="10"/>
      <c r="F28" s="10"/>
      <c r="G28" s="10"/>
      <c r="H28" s="10"/>
      <c r="J28" s="72">
        <f>SUM(D28:H28)</f>
        <v>1094737</v>
      </c>
    </row>
    <row r="29" spans="2:10" ht="75" x14ac:dyDescent="0.25">
      <c r="B29" s="23" t="s">
        <v>40</v>
      </c>
      <c r="C29" s="28" t="s">
        <v>94</v>
      </c>
      <c r="D29" s="91">
        <f>7308.75*13</f>
        <v>95013.75</v>
      </c>
      <c r="E29" s="10"/>
      <c r="F29" s="10"/>
      <c r="G29" s="10"/>
      <c r="H29" s="10"/>
      <c r="J29" s="72">
        <f t="shared" ref="J29:J49" si="5">SUM(D29:H29)</f>
        <v>95013.75</v>
      </c>
    </row>
    <row r="30" spans="2:10" x14ac:dyDescent="0.25">
      <c r="B30" s="23"/>
      <c r="C30" s="9" t="s">
        <v>15</v>
      </c>
      <c r="D30" s="12">
        <f>SUM(D28:D29)</f>
        <v>1189750.75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1189750.75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25">
      <c r="B35" s="23"/>
      <c r="C35" s="14" t="s">
        <v>80</v>
      </c>
      <c r="D35" s="13" t="s">
        <v>36</v>
      </c>
      <c r="E35" s="10"/>
      <c r="F35" s="10"/>
      <c r="G35" s="10"/>
      <c r="H35" s="10"/>
      <c r="J35" s="15"/>
    </row>
    <row r="36" spans="2:10" x14ac:dyDescent="0.25">
      <c r="B36" s="23"/>
      <c r="C36" s="77" t="s">
        <v>81</v>
      </c>
      <c r="D36" s="78">
        <v>150000</v>
      </c>
      <c r="E36" s="78"/>
      <c r="F36" s="78"/>
      <c r="G36" s="78"/>
      <c r="H36" s="78"/>
      <c r="I36" s="79"/>
      <c r="J36" s="78">
        <f t="shared" si="5"/>
        <v>150000</v>
      </c>
    </row>
    <row r="37" spans="2:10" x14ac:dyDescent="0.25">
      <c r="B37" s="23"/>
      <c r="C37" s="77" t="s">
        <v>82</v>
      </c>
      <c r="D37" s="78">
        <v>212500</v>
      </c>
      <c r="E37" s="78"/>
      <c r="F37" s="78"/>
      <c r="G37" s="78"/>
      <c r="H37" s="78"/>
      <c r="I37" s="79"/>
      <c r="J37" s="78">
        <f t="shared" si="5"/>
        <v>212500</v>
      </c>
    </row>
    <row r="38" spans="2:10" x14ac:dyDescent="0.25">
      <c r="B38" s="23"/>
      <c r="C38" s="77" t="s">
        <v>83</v>
      </c>
      <c r="D38" s="78">
        <v>391000</v>
      </c>
      <c r="E38" s="78"/>
      <c r="F38" s="78"/>
      <c r="G38" s="78"/>
      <c r="H38" s="78"/>
      <c r="I38" s="79"/>
      <c r="J38" s="78">
        <f t="shared" si="5"/>
        <v>391000</v>
      </c>
    </row>
    <row r="39" spans="2:10" x14ac:dyDescent="0.25">
      <c r="B39" s="23"/>
      <c r="C39" s="77" t="s">
        <v>85</v>
      </c>
      <c r="D39" s="78">
        <v>190000</v>
      </c>
      <c r="E39" s="78"/>
      <c r="F39" s="78"/>
      <c r="G39" s="78"/>
      <c r="H39" s="78"/>
      <c r="I39" s="79"/>
      <c r="J39" s="78">
        <f t="shared" si="5"/>
        <v>190000</v>
      </c>
    </row>
    <row r="40" spans="2:10" x14ac:dyDescent="0.25">
      <c r="B40" s="23"/>
      <c r="C40" s="77" t="s">
        <v>86</v>
      </c>
      <c r="D40" s="78">
        <v>165000</v>
      </c>
      <c r="E40" s="78"/>
      <c r="F40" s="78"/>
      <c r="G40" s="78"/>
      <c r="H40" s="78"/>
      <c r="I40" s="79"/>
      <c r="J40" s="78">
        <f t="shared" si="5"/>
        <v>165000</v>
      </c>
    </row>
    <row r="41" spans="2:10" x14ac:dyDescent="0.25">
      <c r="B41" s="23"/>
      <c r="C41" s="77" t="s">
        <v>87</v>
      </c>
      <c r="D41" s="78">
        <v>160000</v>
      </c>
      <c r="E41" s="78"/>
      <c r="F41" s="78"/>
      <c r="G41" s="78"/>
      <c r="H41" s="78"/>
      <c r="I41" s="79"/>
      <c r="J41" s="78">
        <f t="shared" si="5"/>
        <v>160000</v>
      </c>
    </row>
    <row r="42" spans="2:10" x14ac:dyDescent="0.25">
      <c r="B42" s="23"/>
      <c r="C42" s="77" t="s">
        <v>84</v>
      </c>
      <c r="D42" s="78">
        <v>130560</v>
      </c>
      <c r="E42" s="80"/>
      <c r="F42" s="80"/>
      <c r="G42" s="80"/>
      <c r="H42" s="80"/>
      <c r="I42" s="81"/>
      <c r="J42" s="78">
        <f t="shared" si="5"/>
        <v>130560</v>
      </c>
    </row>
    <row r="43" spans="2:10" x14ac:dyDescent="0.25">
      <c r="B43" s="23"/>
      <c r="C43" s="9" t="s">
        <v>17</v>
      </c>
      <c r="D43" s="16">
        <f>SUM(D36:D42)</f>
        <v>1399060</v>
      </c>
      <c r="E43" s="16">
        <f t="shared" ref="E43:H43" si="8">SUM(E36:E42)</f>
        <v>0</v>
      </c>
      <c r="F43" s="16">
        <f t="shared" si="8"/>
        <v>0</v>
      </c>
      <c r="G43" s="16">
        <f t="shared" si="8"/>
        <v>0</v>
      </c>
      <c r="H43" s="16">
        <f t="shared" si="8"/>
        <v>0</v>
      </c>
      <c r="J43" s="16">
        <f>SUM(J36:J42)</f>
        <v>1399060</v>
      </c>
    </row>
    <row r="44" spans="2:10" x14ac:dyDescent="0.25">
      <c r="B44" s="23"/>
      <c r="C44" s="14" t="s">
        <v>43</v>
      </c>
      <c r="D44" s="13" t="s">
        <v>36</v>
      </c>
      <c r="E44" s="10"/>
      <c r="F44" s="10"/>
      <c r="G44" s="10"/>
      <c r="H44" s="10"/>
      <c r="J44" s="15"/>
    </row>
    <row r="45" spans="2:10" x14ac:dyDescent="0.25">
      <c r="B45" s="23"/>
      <c r="C45" s="25"/>
      <c r="D45" s="15"/>
      <c r="E45" s="44"/>
      <c r="F45" s="44"/>
      <c r="G45" s="44"/>
      <c r="H45" s="44"/>
      <c r="J45" s="15">
        <f t="shared" si="5"/>
        <v>0</v>
      </c>
    </row>
    <row r="46" spans="2:10" x14ac:dyDescent="0.25">
      <c r="B46" s="23"/>
      <c r="C46" s="25"/>
      <c r="D46" s="15"/>
      <c r="E46" s="60"/>
      <c r="F46" s="60"/>
      <c r="G46" s="60"/>
      <c r="H46" s="60"/>
      <c r="J46" s="15">
        <f t="shared" si="5"/>
        <v>0</v>
      </c>
    </row>
    <row r="47" spans="2:10" x14ac:dyDescent="0.25">
      <c r="B47" s="23"/>
      <c r="C47" s="10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4"/>
      <c r="C48" s="9" t="s">
        <v>18</v>
      </c>
      <c r="D48" s="16">
        <f>SUM(D45:D47)</f>
        <v>0</v>
      </c>
      <c r="E48" s="16">
        <f>SUM(E45:E47)</f>
        <v>0</v>
      </c>
      <c r="F48" s="16">
        <f>SUM(F45:F47)</f>
        <v>0</v>
      </c>
      <c r="G48" s="16">
        <f>SUM(G45:G47)</f>
        <v>0</v>
      </c>
      <c r="H48" s="16">
        <f>SUM(H45:H47)</f>
        <v>0</v>
      </c>
      <c r="J48" s="16">
        <f>SUM(J45:J47)</f>
        <v>0</v>
      </c>
    </row>
    <row r="49" spans="2:10" x14ac:dyDescent="0.25">
      <c r="B49" s="24"/>
      <c r="C49" s="9" t="s">
        <v>19</v>
      </c>
      <c r="D49" s="16">
        <f>SUM(D48,D43,D34,D30,D26,D16,D11)</f>
        <v>2588810.75</v>
      </c>
      <c r="E49" s="16">
        <f>SUM(E48,E43,E34,E30,E26,E16,E11)</f>
        <v>0</v>
      </c>
      <c r="F49" s="16">
        <f>SUM(F48,F43,F34,F30,F26,F16,F11)</f>
        <v>0</v>
      </c>
      <c r="G49" s="16">
        <f>SUM(G48,G43,G34,G30,G26,G16,G11)</f>
        <v>0</v>
      </c>
      <c r="H49" s="16">
        <f>SUM(H48,H43,H34,H30,H26,H16,H11)</f>
        <v>0</v>
      </c>
      <c r="J49" s="16">
        <f t="shared" si="5"/>
        <v>2588810.75</v>
      </c>
    </row>
    <row r="50" spans="2:10" x14ac:dyDescent="0.25">
      <c r="B50" s="6"/>
      <c r="D50"/>
      <c r="E50"/>
      <c r="H50"/>
      <c r="I50"/>
      <c r="J50" t="s">
        <v>20</v>
      </c>
    </row>
    <row r="51" spans="2:10" ht="30" x14ac:dyDescent="0.25">
      <c r="B51" s="71" t="s">
        <v>44</v>
      </c>
      <c r="C51" s="17" t="s">
        <v>44</v>
      </c>
      <c r="D51" s="18"/>
      <c r="E51" s="18"/>
      <c r="F51" s="18"/>
      <c r="G51" s="18"/>
      <c r="H51" s="18"/>
      <c r="I51"/>
      <c r="J51" s="18" t="s">
        <v>20</v>
      </c>
    </row>
    <row r="52" spans="2:10" x14ac:dyDescent="0.25">
      <c r="B52" s="23"/>
      <c r="C52" s="25"/>
      <c r="D52" s="13"/>
      <c r="E52" s="10"/>
      <c r="F52" s="10"/>
      <c r="G52" s="10"/>
      <c r="H52" s="10"/>
      <c r="J52" s="15">
        <f>SUM(D52:H52)</f>
        <v>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 t="shared" ref="J53" si="9">SUM(D53:H53)</f>
        <v>0</v>
      </c>
    </row>
    <row r="54" spans="2:10" x14ac:dyDescent="0.25">
      <c r="B54" s="24"/>
      <c r="C54" s="9" t="s">
        <v>21</v>
      </c>
      <c r="D54" s="16">
        <f>SUM(D52:D53)</f>
        <v>0</v>
      </c>
      <c r="E54" s="16">
        <f t="shared" ref="E54:H54" si="10">SUM(E52:E53)</f>
        <v>0</v>
      </c>
      <c r="F54" s="16">
        <f t="shared" si="10"/>
        <v>0</v>
      </c>
      <c r="G54" s="16">
        <f t="shared" si="10"/>
        <v>0</v>
      </c>
      <c r="H54" s="16">
        <f t="shared" si="10"/>
        <v>0</v>
      </c>
      <c r="J54" s="16">
        <f>SUM(J52:J53)</f>
        <v>0</v>
      </c>
    </row>
    <row r="55" spans="2:10" ht="15.75" thickBot="1" x14ac:dyDescent="0.3">
      <c r="B55" s="6"/>
      <c r="D55"/>
      <c r="E55"/>
      <c r="H55"/>
      <c r="I55"/>
      <c r="J55" t="s">
        <v>20</v>
      </c>
    </row>
    <row r="56" spans="2:10" s="1" customFormat="1" ht="30.75" thickBot="1" x14ac:dyDescent="0.3">
      <c r="B56" s="19" t="s">
        <v>22</v>
      </c>
      <c r="C56" s="19"/>
      <c r="D56" s="20">
        <f>SUM(D54,D49)</f>
        <v>2588810.75</v>
      </c>
      <c r="E56" s="20">
        <f t="shared" ref="E56:J56" si="11">SUM(E54,E49)</f>
        <v>0</v>
      </c>
      <c r="F56" s="20">
        <f t="shared" si="11"/>
        <v>0</v>
      </c>
      <c r="G56" s="20">
        <f t="shared" si="11"/>
        <v>0</v>
      </c>
      <c r="H56" s="20">
        <f t="shared" si="11"/>
        <v>0</v>
      </c>
      <c r="I56" s="7"/>
      <c r="J56" s="20">
        <f t="shared" si="11"/>
        <v>2588810.75</v>
      </c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4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K29" sqref="K29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82" t="s">
        <v>88</v>
      </c>
      <c r="D28" s="83"/>
      <c r="E28" s="84"/>
      <c r="F28" s="84"/>
      <c r="G28" s="84"/>
      <c r="H28" s="84"/>
      <c r="I28" s="85"/>
      <c r="J28" s="83" t="s">
        <v>20</v>
      </c>
    </row>
    <row r="29" spans="2:10" ht="30" x14ac:dyDescent="0.25">
      <c r="B29" s="23"/>
      <c r="C29" s="74" t="s">
        <v>89</v>
      </c>
      <c r="D29" s="83">
        <f>42000*10</f>
        <v>420000</v>
      </c>
      <c r="E29" s="84"/>
      <c r="F29" s="84"/>
      <c r="G29" s="84"/>
      <c r="H29" s="84"/>
      <c r="I29" s="85"/>
      <c r="J29" s="83">
        <f>SUM(D29:H29)</f>
        <v>420000</v>
      </c>
    </row>
    <row r="30" spans="2:10" x14ac:dyDescent="0.25">
      <c r="B30" s="23"/>
      <c r="C30" s="74" t="s">
        <v>90</v>
      </c>
      <c r="D30" s="83">
        <f>1500*5</f>
        <v>7500</v>
      </c>
      <c r="E30" s="84"/>
      <c r="F30" s="84"/>
      <c r="G30" s="84"/>
      <c r="H30" s="84"/>
      <c r="I30" s="85"/>
      <c r="J30" s="83">
        <f>SUM(D30:H30)</f>
        <v>7500</v>
      </c>
    </row>
    <row r="31" spans="2:10" x14ac:dyDescent="0.25">
      <c r="B31" s="23" t="s">
        <v>40</v>
      </c>
      <c r="C31" s="75" t="s">
        <v>91</v>
      </c>
      <c r="D31" s="75">
        <f>20000*5</f>
        <v>100000</v>
      </c>
      <c r="E31" s="84"/>
      <c r="F31" s="84"/>
      <c r="G31" s="84"/>
      <c r="H31" s="84"/>
      <c r="I31" s="85"/>
      <c r="J31" s="83">
        <f t="shared" ref="J31:J52" si="5">SUM(D31:H31)</f>
        <v>100000</v>
      </c>
    </row>
    <row r="32" spans="2:10" x14ac:dyDescent="0.25">
      <c r="B32" s="23"/>
      <c r="C32" s="9" t="s">
        <v>15</v>
      </c>
      <c r="D32" s="12">
        <f>SUM(D29:D31)</f>
        <v>527500</v>
      </c>
      <c r="E32" s="12">
        <f t="shared" ref="E32:H32" si="6">SUM(E29:E31)</f>
        <v>0</v>
      </c>
      <c r="F32" s="12">
        <f t="shared" si="6"/>
        <v>0</v>
      </c>
      <c r="G32" s="12">
        <f t="shared" si="6"/>
        <v>0</v>
      </c>
      <c r="H32" s="12">
        <f t="shared" si="6"/>
        <v>0</v>
      </c>
      <c r="J32" s="16">
        <f>SUM(J29:J31)</f>
        <v>527500</v>
      </c>
    </row>
    <row r="33" spans="2:10" x14ac:dyDescent="0.25">
      <c r="B33" s="23"/>
      <c r="C33" s="14" t="s">
        <v>41</v>
      </c>
      <c r="D33" s="13" t="s">
        <v>36</v>
      </c>
      <c r="E33" s="10"/>
      <c r="F33" s="10"/>
      <c r="G33" s="10"/>
      <c r="H33" s="10"/>
      <c r="J33" s="15"/>
    </row>
    <row r="34" spans="2:10" x14ac:dyDescent="0.25">
      <c r="B34" s="23"/>
      <c r="C34" s="25"/>
      <c r="D34" s="15"/>
      <c r="E34" s="15"/>
      <c r="F34" s="15"/>
      <c r="G34" s="15"/>
      <c r="H34" s="15"/>
      <c r="I34" s="35">
        <v>5000</v>
      </c>
      <c r="J34" s="15">
        <f t="shared" si="5"/>
        <v>0</v>
      </c>
    </row>
    <row r="35" spans="2:10" x14ac:dyDescent="0.25">
      <c r="B35" s="23"/>
      <c r="C35" s="25"/>
      <c r="D35" s="15"/>
      <c r="E35" s="11"/>
      <c r="F35" s="11"/>
      <c r="G35" s="11"/>
      <c r="H35" s="11"/>
      <c r="J35" s="15">
        <f t="shared" si="5"/>
        <v>0</v>
      </c>
    </row>
    <row r="36" spans="2:10" x14ac:dyDescent="0.25">
      <c r="B36" s="23"/>
      <c r="C36" s="9" t="s">
        <v>16</v>
      </c>
      <c r="D36" s="16">
        <f>SUM(D34:D35)</f>
        <v>0</v>
      </c>
      <c r="E36" s="16">
        <f t="shared" ref="E36:H36" si="7">SUM(E34:E35)</f>
        <v>0</v>
      </c>
      <c r="F36" s="16">
        <f t="shared" si="7"/>
        <v>0</v>
      </c>
      <c r="G36" s="16">
        <f t="shared" si="7"/>
        <v>0</v>
      </c>
      <c r="H36" s="16">
        <f t="shared" si="7"/>
        <v>0</v>
      </c>
      <c r="J36" s="16">
        <f>SUM(J34:J35)</f>
        <v>0</v>
      </c>
    </row>
    <row r="37" spans="2:10" x14ac:dyDescent="0.25">
      <c r="B37" s="23"/>
      <c r="C37" s="14" t="s">
        <v>42</v>
      </c>
      <c r="D37" s="13" t="s">
        <v>36</v>
      </c>
      <c r="E37" s="10"/>
      <c r="F37" s="10"/>
      <c r="G37" s="10"/>
      <c r="H37" s="10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13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62"/>
      <c r="D41" s="15"/>
      <c r="E41" s="15"/>
      <c r="F41" s="15"/>
      <c r="G41" s="15"/>
      <c r="H41" s="15"/>
      <c r="I41" s="35"/>
      <c r="J41" s="15">
        <f t="shared" si="5"/>
        <v>0</v>
      </c>
    </row>
    <row r="42" spans="2:10" x14ac:dyDescent="0.25">
      <c r="B42" s="23"/>
      <c r="C42" s="25"/>
      <c r="D42" s="15"/>
      <c r="E42" s="11"/>
      <c r="F42" s="11"/>
      <c r="G42" s="11"/>
      <c r="H42" s="11"/>
      <c r="J42" s="15">
        <f t="shared" si="5"/>
        <v>0</v>
      </c>
    </row>
    <row r="43" spans="2:10" x14ac:dyDescent="0.25">
      <c r="B43" s="23"/>
      <c r="C43" s="9" t="s">
        <v>17</v>
      </c>
      <c r="D43" s="16">
        <f>SUM(D38:D42)</f>
        <v>0</v>
      </c>
      <c r="E43" s="16">
        <f t="shared" ref="E43:H43" si="8">SUM(E38:E42)</f>
        <v>0</v>
      </c>
      <c r="F43" s="16">
        <f t="shared" si="8"/>
        <v>0</v>
      </c>
      <c r="G43" s="16">
        <f t="shared" si="8"/>
        <v>0</v>
      </c>
      <c r="H43" s="16">
        <f t="shared" si="8"/>
        <v>0</v>
      </c>
      <c r="J43" s="16">
        <f>SUM(J38:J42)</f>
        <v>0</v>
      </c>
    </row>
    <row r="44" spans="2:10" x14ac:dyDescent="0.25">
      <c r="B44" s="23"/>
      <c r="C44" s="14" t="s">
        <v>43</v>
      </c>
      <c r="D44" s="13" t="s">
        <v>36</v>
      </c>
      <c r="E44" s="10"/>
      <c r="F44" s="10"/>
      <c r="G44" s="10"/>
      <c r="H44" s="10"/>
      <c r="J44" s="15"/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375000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781250</v>
      </c>
      <c r="J46" s="15">
        <f t="shared" si="5"/>
        <v>0</v>
      </c>
    </row>
    <row r="47" spans="2:10" x14ac:dyDescent="0.25">
      <c r="B47" s="23"/>
      <c r="C47" s="25"/>
      <c r="D47" s="15"/>
      <c r="E47" s="15"/>
      <c r="F47" s="15"/>
      <c r="G47" s="15"/>
      <c r="H47" s="15"/>
      <c r="I47" s="35">
        <v>2083335</v>
      </c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25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3"/>
      <c r="C50" s="10"/>
      <c r="D50" s="15"/>
      <c r="E50" s="11"/>
      <c r="F50" s="11"/>
      <c r="G50" s="11"/>
      <c r="H50" s="11"/>
      <c r="J50" s="15">
        <f t="shared" si="5"/>
        <v>0</v>
      </c>
    </row>
    <row r="51" spans="2:10" x14ac:dyDescent="0.25">
      <c r="B51" s="24"/>
      <c r="C51" s="9" t="s">
        <v>18</v>
      </c>
      <c r="D51" s="16">
        <f>SUM(D45:D50)</f>
        <v>0</v>
      </c>
      <c r="E51" s="16">
        <f t="shared" ref="E51:H51" si="9">SUM(E45:E50)</f>
        <v>0</v>
      </c>
      <c r="F51" s="16">
        <f t="shared" si="9"/>
        <v>0</v>
      </c>
      <c r="G51" s="16">
        <f t="shared" si="9"/>
        <v>0</v>
      </c>
      <c r="H51" s="16">
        <f t="shared" si="9"/>
        <v>0</v>
      </c>
      <c r="J51" s="16">
        <f>SUM(J45:J50)</f>
        <v>0</v>
      </c>
    </row>
    <row r="52" spans="2:10" x14ac:dyDescent="0.25">
      <c r="B52" s="24"/>
      <c r="C52" s="9" t="s">
        <v>19</v>
      </c>
      <c r="D52" s="16">
        <f>SUM(D51,D43,D36,D32,D27,D16,D11)</f>
        <v>527500</v>
      </c>
      <c r="E52" s="16">
        <f t="shared" ref="E52:H52" si="10">SUM(E51,E43,E36,E32,E27,E16,E11)</f>
        <v>0</v>
      </c>
      <c r="F52" s="16">
        <f t="shared" si="10"/>
        <v>0</v>
      </c>
      <c r="G52" s="16">
        <f t="shared" si="10"/>
        <v>0</v>
      </c>
      <c r="H52" s="16">
        <f t="shared" si="10"/>
        <v>0</v>
      </c>
      <c r="J52" s="16">
        <f t="shared" si="5"/>
        <v>527500</v>
      </c>
    </row>
    <row r="53" spans="2:10" x14ac:dyDescent="0.25">
      <c r="B53" s="6"/>
      <c r="D53"/>
      <c r="E53"/>
      <c r="H53"/>
      <c r="I53"/>
      <c r="J53" t="s">
        <v>20</v>
      </c>
    </row>
    <row r="54" spans="2:10" x14ac:dyDescent="0.25">
      <c r="B54" s="22" t="s">
        <v>44</v>
      </c>
      <c r="C54" s="17" t="s">
        <v>44</v>
      </c>
      <c r="D54" s="18"/>
      <c r="E54" s="18"/>
      <c r="F54" s="18"/>
      <c r="G54" s="18"/>
      <c r="H54" s="18"/>
      <c r="I54"/>
      <c r="J54" s="18" t="s">
        <v>20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>SUM(D55:H55)</f>
        <v>0</v>
      </c>
    </row>
    <row r="56" spans="2:10" x14ac:dyDescent="0.25">
      <c r="B56" s="23"/>
      <c r="C56" s="25"/>
      <c r="D56" s="13"/>
      <c r="E56" s="10"/>
      <c r="F56" s="10"/>
      <c r="G56" s="10"/>
      <c r="H56" s="10"/>
      <c r="J56" s="15">
        <f t="shared" ref="J56:J57" si="11">SUM(D56:H56)</f>
        <v>0</v>
      </c>
    </row>
    <row r="57" spans="2:10" x14ac:dyDescent="0.25">
      <c r="B57" s="24"/>
      <c r="C57" s="9" t="s">
        <v>21</v>
      </c>
      <c r="D57" s="16">
        <f>SUM(D55:D56)</f>
        <v>0</v>
      </c>
      <c r="E57" s="16">
        <f t="shared" ref="E57:H57" si="12">SUM(E55:E56)</f>
        <v>0</v>
      </c>
      <c r="F57" s="16">
        <f t="shared" si="12"/>
        <v>0</v>
      </c>
      <c r="G57" s="16">
        <f t="shared" si="12"/>
        <v>0</v>
      </c>
      <c r="H57" s="16">
        <f t="shared" si="12"/>
        <v>0</v>
      </c>
      <c r="J57" s="16">
        <f t="shared" si="11"/>
        <v>0</v>
      </c>
    </row>
    <row r="58" spans="2:10" ht="15.75" thickBot="1" x14ac:dyDescent="0.3">
      <c r="B58" s="6"/>
      <c r="D58"/>
      <c r="E58"/>
      <c r="H58"/>
      <c r="I58"/>
      <c r="J58" t="s">
        <v>20</v>
      </c>
    </row>
    <row r="59" spans="2:10" s="1" customFormat="1" ht="30.75" thickBot="1" x14ac:dyDescent="0.3">
      <c r="B59" s="19" t="s">
        <v>22</v>
      </c>
      <c r="C59" s="19"/>
      <c r="D59" s="20">
        <f>SUM(D57,D52)</f>
        <v>527500</v>
      </c>
      <c r="E59" s="20">
        <f t="shared" ref="E59:J59" si="13">SUM(E57,E52)</f>
        <v>0</v>
      </c>
      <c r="F59" s="20">
        <f t="shared" si="13"/>
        <v>0</v>
      </c>
      <c r="G59" s="20">
        <f t="shared" si="13"/>
        <v>0</v>
      </c>
      <c r="H59" s="20">
        <f t="shared" si="13"/>
        <v>0</v>
      </c>
      <c r="I59" s="7">
        <f>SUM(I57,I52)</f>
        <v>0</v>
      </c>
      <c r="J59" s="20">
        <f t="shared" si="13"/>
        <v>527500</v>
      </c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</sheetData>
  <pageMargins left="0.7" right="0.7" top="0.75" bottom="0.75" header="0.3" footer="0.3"/>
  <pageSetup scale="89" fitToHeight="0" orientation="landscape" r:id="rId1"/>
  <ignoredErrors>
    <ignoredError sqref="J8 J20:J26 J34 J45:J4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2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29" sqref="J29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58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ht="45" x14ac:dyDescent="0.25">
      <c r="B29" s="23"/>
      <c r="C29" s="77" t="s">
        <v>92</v>
      </c>
      <c r="D29" s="78">
        <v>1100000</v>
      </c>
      <c r="E29" s="86"/>
      <c r="F29" s="86"/>
      <c r="G29" s="86"/>
      <c r="H29" s="86"/>
      <c r="I29" s="81"/>
      <c r="J29" s="78">
        <f>SUM(D29:H29)</f>
        <v>1100000</v>
      </c>
    </row>
    <row r="30" spans="2:10" x14ac:dyDescent="0.25">
      <c r="B30" s="23" t="s">
        <v>40</v>
      </c>
      <c r="C30" s="76" t="s">
        <v>93</v>
      </c>
      <c r="D30" s="87">
        <v>420000</v>
      </c>
      <c r="E30" s="84"/>
      <c r="F30" s="84"/>
      <c r="G30" s="84"/>
      <c r="H30" s="84"/>
      <c r="I30" s="85"/>
      <c r="J30" s="83">
        <f t="shared" ref="J30:J51" si="6">SUM(D30:H30)</f>
        <v>420000</v>
      </c>
    </row>
    <row r="31" spans="2:10" x14ac:dyDescent="0.25">
      <c r="B31" s="23"/>
      <c r="C31" s="9" t="s">
        <v>15</v>
      </c>
      <c r="D31" s="88">
        <f>SUM(D29:D30)</f>
        <v>1520000</v>
      </c>
      <c r="E31" s="88">
        <f t="shared" ref="E31:H31" si="7">SUM(E29:E30)</f>
        <v>0</v>
      </c>
      <c r="F31" s="88">
        <f t="shared" si="7"/>
        <v>0</v>
      </c>
      <c r="G31" s="88">
        <f t="shared" si="7"/>
        <v>0</v>
      </c>
      <c r="H31" s="88">
        <f t="shared" si="7"/>
        <v>0</v>
      </c>
      <c r="I31" s="89"/>
      <c r="J31" s="90">
        <f t="shared" si="6"/>
        <v>1520000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1520000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1520000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1520000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1520000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D71D2-08BB-4067-A2F3-BF1C54F36DE4}">
  <sheetPr>
    <tabColor theme="9" tint="0.39997558519241921"/>
  </sheetPr>
  <dimension ref="A1:I9"/>
  <sheetViews>
    <sheetView workbookViewId="0">
      <selection activeCell="I21" sqref="I21"/>
    </sheetView>
  </sheetViews>
  <sheetFormatPr defaultRowHeight="15" x14ac:dyDescent="0.25"/>
  <cols>
    <col min="1" max="1" width="22.28515625" customWidth="1"/>
    <col min="2" max="2" width="7" customWidth="1"/>
    <col min="3" max="3" width="13.7109375" customWidth="1"/>
    <col min="4" max="4" width="28.85546875" customWidth="1"/>
    <col min="5" max="5" width="10" customWidth="1"/>
    <col min="6" max="6" width="6.42578125" customWidth="1"/>
    <col min="7" max="7" width="10" bestFit="1" customWidth="1"/>
    <col min="9" max="9" width="12.5703125" bestFit="1" customWidth="1"/>
  </cols>
  <sheetData>
    <row r="1" spans="1:9" ht="38.25" x14ac:dyDescent="0.25">
      <c r="A1" t="s">
        <v>111</v>
      </c>
      <c r="B1" s="92" t="s">
        <v>96</v>
      </c>
      <c r="C1" s="92" t="s">
        <v>97</v>
      </c>
      <c r="D1" s="92" t="s">
        <v>98</v>
      </c>
      <c r="E1" s="92" t="s">
        <v>99</v>
      </c>
      <c r="F1" s="93" t="s">
        <v>100</v>
      </c>
      <c r="G1" s="94" t="s">
        <v>101</v>
      </c>
    </row>
    <row r="2" spans="1:9" ht="191.25" x14ac:dyDescent="0.25">
      <c r="B2" s="95" t="s">
        <v>102</v>
      </c>
      <c r="C2" s="96" t="s">
        <v>103</v>
      </c>
      <c r="D2" s="97" t="s">
        <v>104</v>
      </c>
      <c r="E2" s="98">
        <v>8740</v>
      </c>
      <c r="F2" s="99">
        <v>0.25</v>
      </c>
      <c r="G2" s="100">
        <f t="shared" ref="G2:G3" si="0">E2*(1-F2)</f>
        <v>6555</v>
      </c>
    </row>
    <row r="3" spans="1:9" ht="63.75" x14ac:dyDescent="0.25">
      <c r="B3" s="95" t="s">
        <v>105</v>
      </c>
      <c r="C3" s="96" t="s">
        <v>106</v>
      </c>
      <c r="D3" s="101" t="s">
        <v>107</v>
      </c>
      <c r="E3" s="98">
        <v>205</v>
      </c>
      <c r="F3" s="99">
        <v>0.25</v>
      </c>
      <c r="G3" s="100">
        <f t="shared" si="0"/>
        <v>153.75</v>
      </c>
    </row>
    <row r="4" spans="1:9" ht="63.75" x14ac:dyDescent="0.25">
      <c r="B4" s="95" t="s">
        <v>108</v>
      </c>
      <c r="C4" s="96" t="s">
        <v>109</v>
      </c>
      <c r="D4" s="101" t="s">
        <v>110</v>
      </c>
      <c r="E4" s="102">
        <v>600</v>
      </c>
      <c r="F4" s="99">
        <v>0</v>
      </c>
      <c r="G4" s="100">
        <v>600</v>
      </c>
    </row>
    <row r="5" spans="1:9" x14ac:dyDescent="0.25">
      <c r="B5" s="103"/>
      <c r="C5" s="103"/>
      <c r="D5" s="104"/>
      <c r="E5" s="104"/>
      <c r="F5" s="105" t="s">
        <v>33</v>
      </c>
      <c r="G5" s="106">
        <f>SUM(G2:G4)</f>
        <v>7308.75</v>
      </c>
    </row>
    <row r="6" spans="1:9" x14ac:dyDescent="0.25">
      <c r="B6" s="103"/>
      <c r="C6" s="103"/>
      <c r="D6" s="104"/>
      <c r="E6" s="104"/>
      <c r="F6" s="104"/>
      <c r="G6" s="119"/>
    </row>
    <row r="7" spans="1:9" x14ac:dyDescent="0.25">
      <c r="A7" t="s">
        <v>123</v>
      </c>
      <c r="B7" s="125" t="s">
        <v>112</v>
      </c>
      <c r="C7" s="126"/>
      <c r="D7" s="126"/>
      <c r="E7" s="126"/>
      <c r="F7" s="126"/>
      <c r="G7" s="126"/>
      <c r="H7" s="107"/>
      <c r="I7" s="108"/>
    </row>
    <row r="8" spans="1:9" ht="30" x14ac:dyDescent="0.25">
      <c r="B8" s="109" t="s">
        <v>113</v>
      </c>
      <c r="C8" s="110" t="s">
        <v>115</v>
      </c>
      <c r="D8" s="111" t="s">
        <v>97</v>
      </c>
      <c r="E8" s="112" t="s">
        <v>118</v>
      </c>
      <c r="F8" s="113" t="s">
        <v>120</v>
      </c>
      <c r="G8" s="112" t="s">
        <v>99</v>
      </c>
      <c r="H8" s="114" t="s">
        <v>121</v>
      </c>
      <c r="I8" s="115" t="s">
        <v>122</v>
      </c>
    </row>
    <row r="9" spans="1:9" ht="72.75" customHeight="1" x14ac:dyDescent="0.25">
      <c r="B9" s="116" t="s">
        <v>114</v>
      </c>
      <c r="C9" t="s">
        <v>116</v>
      </c>
      <c r="D9" s="64" t="s">
        <v>117</v>
      </c>
      <c r="E9" s="117" t="s">
        <v>119</v>
      </c>
      <c r="F9" s="2"/>
      <c r="G9" s="2">
        <v>169990</v>
      </c>
      <c r="H9" s="118">
        <v>0.1</v>
      </c>
      <c r="I9" s="120">
        <v>156391</v>
      </c>
    </row>
  </sheetData>
  <mergeCells count="1">
    <mergeCell ref="B7:G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13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.v3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2755580c-7c5f-43cf-bd85-5c868b718937"/>
    <ds:schemaRef ds:uri="4ffa91fb-a0ff-4ac5-b2db-65c790d184a4"/>
    <ds:schemaRef ds:uri="3d00cabe-74f9-499f-ba26-1e0076cbc6cc"/>
    <ds:schemaRef ds:uri="http://schemas.microsoft.com/sharepoint/v3/field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Consolidated Budget</vt:lpstr>
      <vt:lpstr>Public Charging Stations Budget</vt:lpstr>
      <vt:lpstr>Electric Parks Crews Budget</vt:lpstr>
      <vt:lpstr>Fleet Expansion Budget</vt:lpstr>
      <vt:lpstr>Cost Estimates Breakdown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2024-04-01T17:36:17Z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