
<file path=[Content_Types].xml><?xml version="1.0" encoding="utf-8"?>
<Types xmlns="http://schemas.openxmlformats.org/package/2006/content-type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4.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C:\Users\Kristie.Arlotta\OneDrive - New Castle County Govt\Documents\Grants\CPRG\Document for Aundrea to upload\Project narrative form\"/>
    </mc:Choice>
  </mc:AlternateContent>
  <xr:revisionPtr revIDLastSave="0" documentId="8_{E0AF3437-44D2-4FB5-88D7-9578B9F029EF}" xr6:coauthVersionLast="47" xr6:coauthVersionMax="47" xr10:uidLastSave="{00000000-0000-0000-0000-000000000000}"/>
  <bookViews>
    <workbookView xWindow="19090" yWindow="-110" windowWidth="19420" windowHeight="10300" firstSheet="1" activeTab="4" xr2:uid="{A4242FA0-899E-4421-9B9D-D3EE0B470194}"/>
  </bookViews>
  <sheets>
    <sheet name="10 Fleet EV Cars" sheetId="1" r:id="rId1"/>
    <sheet name="10 Mowers" sheetId="9" r:id="rId2"/>
    <sheet name="5 Leaf Blowers" sheetId="5" r:id="rId3"/>
    <sheet name="Public EV Chargers" sheetId="6" r:id="rId4"/>
    <sheet name="Summary" sheetId="3" r:id="rId5"/>
    <sheet name="Cost Effectiveness" sheetId="7" r:id="rId6"/>
  </sheets>
  <externalReferences>
    <externalReference r:id="rId7"/>
    <externalReference r:id="rId8"/>
    <externalReference r:id="rId9"/>
  </externalReferences>
  <definedNames>
    <definedName name="nerc_region">'[1]Background Data'!$C$10828</definedName>
    <definedName name="nerc_region_state_only">'[1]Background Data'!$C$10829</definedName>
    <definedName name="state_list">'[1]Background Data'!$B$586:$B$636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3" l="1"/>
  <c r="F13" i="3"/>
  <c r="F11" i="3"/>
  <c r="F10" i="3"/>
  <c r="E3" i="1"/>
  <c r="E4" i="1"/>
  <c r="B5" i="7"/>
  <c r="E11" i="3"/>
  <c r="D11" i="3"/>
  <c r="D14" i="3"/>
  <c r="J37" i="6"/>
  <c r="I37" i="6"/>
  <c r="H37" i="6"/>
  <c r="G37" i="6"/>
  <c r="F37" i="6"/>
  <c r="E37" i="6"/>
  <c r="D37" i="6"/>
  <c r="C37" i="6"/>
  <c r="J36" i="6"/>
  <c r="I36" i="6"/>
  <c r="H36" i="6"/>
  <c r="G36" i="6"/>
  <c r="F36" i="6"/>
  <c r="E36" i="6"/>
  <c r="D36" i="6"/>
  <c r="C36" i="6"/>
  <c r="J35" i="6"/>
  <c r="I35" i="6"/>
  <c r="H35" i="6"/>
  <c r="G35" i="6"/>
  <c r="F35" i="6"/>
  <c r="E35" i="6"/>
  <c r="D35" i="6"/>
  <c r="C35" i="6"/>
  <c r="J34" i="6"/>
  <c r="I34" i="6"/>
  <c r="H34" i="6"/>
  <c r="G34" i="6"/>
  <c r="F34" i="6"/>
  <c r="E34" i="6"/>
  <c r="D34" i="6"/>
  <c r="C34" i="6"/>
  <c r="J33" i="6"/>
  <c r="I33" i="6"/>
  <c r="H33" i="6"/>
  <c r="G33" i="6"/>
  <c r="F33" i="6"/>
  <c r="E33" i="6"/>
  <c r="D33" i="6"/>
  <c r="C33" i="6"/>
  <c r="J32" i="6"/>
  <c r="I32" i="6"/>
  <c r="I38" i="6" s="1"/>
  <c r="H32" i="6"/>
  <c r="H38" i="6" s="1"/>
  <c r="G32" i="6"/>
  <c r="G38" i="6" s="1"/>
  <c r="F32" i="6"/>
  <c r="F38" i="6" s="1"/>
  <c r="E32" i="6"/>
  <c r="E38" i="6" s="1"/>
  <c r="D32" i="6"/>
  <c r="D38" i="6" s="1"/>
  <c r="C32" i="6"/>
  <c r="C38" i="6" s="1"/>
  <c r="I28" i="6"/>
  <c r="P14" i="6"/>
  <c r="K14" i="6"/>
  <c r="P13" i="6"/>
  <c r="K13" i="6"/>
  <c r="P12" i="6"/>
  <c r="K12" i="6"/>
  <c r="P11" i="6"/>
  <c r="K11" i="6"/>
  <c r="P10" i="6"/>
  <c r="K10" i="6"/>
  <c r="P9" i="6"/>
  <c r="K9" i="6"/>
  <c r="E12" i="3" l="1"/>
  <c r="D12" i="3"/>
  <c r="D13" i="3" s="1"/>
  <c r="D4" i="1"/>
  <c r="F4" i="1" s="1"/>
  <c r="G4" i="1" s="1"/>
  <c r="D3" i="1"/>
  <c r="F3" i="1" s="1"/>
  <c r="G3" i="1" s="1"/>
  <c r="E13" i="3" l="1"/>
  <c r="D15" i="3" l="1"/>
  <c r="D1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tc={53C8C448-9BBE-4A47-AA16-9E44316409A1}</author>
    <author>tc={A883335D-FE35-4C60-BDF3-5CB33E52C42F}</author>
    <author>tc={BCB18AB7-1FA3-4611-A1CB-1624C55D844C}</author>
    <author>tc={501A0657-CDA7-4CD8-B22B-59723D5F6399}</author>
  </authors>
  <commentList>
    <comment ref="B13" authorId="0" shapeId="0" xr:uid="{53C8C448-9BBE-4A47-AA16-9E44316409A1}">
      <text>
        <t>[Threaded comment]
Your version of Excel allows you to read this threaded comment; however, any edits to it will get removed if the file is opened in a newer version of Excel. Learn more: https://go.microsoft.com/fwlink/?linkid=870924
Comment:
    compressed natural gas</t>
      </text>
    </comment>
    <comment ref="B14" authorId="1" shapeId="0" xr:uid="{A883335D-FE35-4C60-BDF3-5CB33E52C42F}">
      <text>
        <t>[Threaded comment]
Your version of Excel allows you to read this threaded comment; however, any edits to it will get removed if the file is opened in a newer version of Excel. Learn more: https://go.microsoft.com/fwlink/?linkid=870924
Comment:
    liquefied natural gas</t>
      </text>
    </comment>
    <comment ref="C25" authorId="2" shapeId="0" xr:uid="{BCB18AB7-1FA3-4611-A1CB-1624C55D844C}">
      <text>
        <t>[Threaded comment]
Your version of Excel allows you to read this threaded comment; however, any edits to it will get removed if the file is opened in a newer version of Excel. Learn more: https://go.microsoft.com/fwlink/?linkid=870924
Comment:
    Steam methane reforming</t>
      </text>
    </comment>
    <comment ref="I28" authorId="3" shapeId="0" xr:uid="{501A0657-CDA7-4CD8-B22B-59723D5F6399}">
      <text>
        <t>[Threaded comment]
Your version of Excel allows you to read this threaded comment; however, any edits to it will get removed if the file is opened in a newer version of Excel. Learn more: https://go.microsoft.com/fwlink/?linkid=870924
Comment:
    Default EIA region selected based on State
If you select User Defined, click on hyperlink &amp; enter values in Intro sheet</t>
      </text>
    </comment>
  </commentList>
</comments>
</file>

<file path=xl/sharedStrings.xml><?xml version="1.0" encoding="utf-8"?>
<sst xmlns="http://schemas.openxmlformats.org/spreadsheetml/2006/main" count="208" uniqueCount="128">
  <si>
    <t>CO2 emissions (upstream)</t>
  </si>
  <si>
    <t>CO2 exhaust emissions</t>
  </si>
  <si>
    <t>Units</t>
  </si>
  <si>
    <t>cars: g/mile</t>
  </si>
  <si>
    <t>total emissions</t>
  </si>
  <si>
    <t>emissions/year</t>
  </si>
  <si>
    <t>metric tonnes/year</t>
  </si>
  <si>
    <t>10 cars</t>
  </si>
  <si>
    <t>Machine</t>
  </si>
  <si>
    <t>Machine Type</t>
  </si>
  <si>
    <t>Gasoline</t>
  </si>
  <si>
    <t>Electric</t>
  </si>
  <si>
    <t>Mowers</t>
  </si>
  <si>
    <t>Blowers</t>
  </si>
  <si>
    <t>Total</t>
  </si>
  <si>
    <t>2025-2030 CO2 Reduction</t>
  </si>
  <si>
    <t>2025-2050 CO2 Reduction</t>
  </si>
  <si>
    <t>EV Charger Reduction</t>
  </si>
  <si>
    <t>EV Vehicle (Nissan Leaf/Chevy Bolt)</t>
  </si>
  <si>
    <t>Calculations for GHG reducations cuased by 10 Electric Vehicles</t>
  </si>
  <si>
    <t>Gasoline Powered Vehicle (2024 - 4 door model)</t>
  </si>
  <si>
    <t xml:space="preserve">Dat was retrieved from the US Department of Energy's fuel economy tool: https://www.fueleconomy.gov/feg/Find.do?year=2024&amp;vehicleId=46973&amp;zipCode=19720&amp;action=bt3 </t>
  </si>
  <si>
    <t>total metric tonnes for 10 vehicles/year</t>
  </si>
  <si>
    <t>AFLEET Payback Off-road Export</t>
  </si>
  <si>
    <t>Lawn Mowers</t>
  </si>
  <si>
    <t>Powertrain</t>
  </si>
  <si>
    <t>Simple Payback</t>
  </si>
  <si>
    <t>EV</t>
  </si>
  <si>
    <t>Annual GHG Emissions</t>
  </si>
  <si>
    <t>Annual Petroleum Use</t>
  </si>
  <si>
    <t>CO</t>
  </si>
  <si>
    <t>NOx</t>
  </si>
  <si>
    <t>PM10</t>
  </si>
  <si>
    <t>PM2.5</t>
  </si>
  <si>
    <t>VOC</t>
  </si>
  <si>
    <t>SOx</t>
  </si>
  <si>
    <t>Fuel Consumption
(GGE / hr)</t>
  </si>
  <si>
    <t>Purchase Price
($ / vehicle)</t>
  </si>
  <si>
    <t>Maintenance Cost
($ / mi)</t>
  </si>
  <si>
    <t>Comparison Quantity</t>
  </si>
  <si>
    <t>Annual Hourly Usage</t>
  </si>
  <si>
    <t>Source of Electricity Mix Percentages</t>
  </si>
  <si>
    <t>Residual Oil</t>
  </si>
  <si>
    <t>Natural Gas</t>
  </si>
  <si>
    <t>Coal</t>
  </si>
  <si>
    <t>Nuclear Power</t>
  </si>
  <si>
    <t>Biomass</t>
  </si>
  <si>
    <t>Others (Wind, Solar, Hydro, etc)</t>
  </si>
  <si>
    <t>Short ton to Metric tons = short ton/1.102</t>
  </si>
  <si>
    <t>Leafblowers/Vacuums</t>
  </si>
  <si>
    <t>Annual Hourly Usage is estimated</t>
  </si>
  <si>
    <t>AFLEET Charging and Fueling Infrastructure (CFI) Emissions Tool</t>
  </si>
  <si>
    <r>
      <t xml:space="preserve">1. Charging and Fueling Infrastructure Location </t>
    </r>
    <r>
      <rPr>
        <b/>
        <i/>
        <sz val="14"/>
        <color theme="1"/>
        <rFont val="Calibri"/>
        <family val="2"/>
        <scheme val="minor"/>
      </rPr>
      <t>(REQUIRED)</t>
    </r>
  </si>
  <si>
    <t xml:space="preserve">State </t>
  </si>
  <si>
    <t>DELAWARE</t>
  </si>
  <si>
    <t>2. Charging and Fueling Infrastructure Inputs</t>
  </si>
  <si>
    <r>
      <t xml:space="preserve">2a. Number of Chargers/Stations </t>
    </r>
    <r>
      <rPr>
        <b/>
        <i/>
        <sz val="14"/>
        <color theme="1"/>
        <rFont val="Calibri"/>
        <family val="2"/>
        <scheme val="minor"/>
      </rPr>
      <t>(REQUIRED)</t>
    </r>
  </si>
  <si>
    <r>
      <t>2b. Annual Fuel Consumption Per Fuel Unit</t>
    </r>
    <r>
      <rPr>
        <b/>
        <i/>
        <sz val="14"/>
        <color theme="1"/>
        <rFont val="Calibri"/>
        <family val="2"/>
        <scheme val="minor"/>
      </rPr>
      <t xml:space="preserve"> (OPTIONAL)</t>
    </r>
  </si>
  <si>
    <r>
      <t xml:space="preserve">2c. Vehicle Type Utilizing Charger/Station % </t>
    </r>
    <r>
      <rPr>
        <b/>
        <i/>
        <sz val="14"/>
        <color theme="1"/>
        <rFont val="Calibri"/>
        <family val="2"/>
        <scheme val="minor"/>
      </rPr>
      <t>(OPTIONAL)</t>
    </r>
  </si>
  <si>
    <t>Fuel Unit</t>
  </si>
  <si>
    <t>User Total Annual Fuel Consumption (fuel unit/station)</t>
  </si>
  <si>
    <t>Charger/Station Type</t>
  </si>
  <si>
    <t>Low Utilization</t>
  </si>
  <si>
    <t>Moderate Utilization</t>
  </si>
  <si>
    <t>High Utilization</t>
  </si>
  <si>
    <t>Light-Duty</t>
  </si>
  <si>
    <t>Heavy-Duty</t>
  </si>
  <si>
    <t>Level 2 EVSE</t>
  </si>
  <si>
    <t>kWh</t>
  </si>
  <si>
    <t>DCFC EVSE</t>
  </si>
  <si>
    <t>Hydrogen</t>
  </si>
  <si>
    <t>hydrogen kg</t>
  </si>
  <si>
    <t>Propane</t>
  </si>
  <si>
    <t>LPG gallon</t>
  </si>
  <si>
    <t xml:space="preserve">CNG </t>
  </si>
  <si>
    <t>CNG GGE</t>
  </si>
  <si>
    <t>LNG</t>
  </si>
  <si>
    <t>LNG gallon</t>
  </si>
  <si>
    <r>
      <t xml:space="preserve">3. Fuel Production Assumptions </t>
    </r>
    <r>
      <rPr>
        <b/>
        <i/>
        <sz val="14"/>
        <color theme="1"/>
        <rFont val="Calibri"/>
        <family val="2"/>
        <scheme val="minor"/>
      </rPr>
      <t>(OPTIONAL)</t>
    </r>
  </si>
  <si>
    <t>U.S.</t>
  </si>
  <si>
    <t>CNG Feedstock Source</t>
  </si>
  <si>
    <t>1 - North American Fossil NG</t>
  </si>
  <si>
    <t>ASCC</t>
  </si>
  <si>
    <t>2 - Renewable Natural Gas</t>
  </si>
  <si>
    <t>FRCC</t>
  </si>
  <si>
    <t>LNG Feedstock Source</t>
  </si>
  <si>
    <t>1 - North American NG</t>
  </si>
  <si>
    <t>HICC</t>
  </si>
  <si>
    <t>MRO</t>
  </si>
  <si>
    <t>Source of Electricity for EVSEs and Hydrogen (Electrolysis)</t>
  </si>
  <si>
    <t>NPCC</t>
  </si>
  <si>
    <t>1 - Average U.S. Mix</t>
  </si>
  <si>
    <t>RFC</t>
  </si>
  <si>
    <t>2 to 11 - EIA Region Mix (see map)</t>
  </si>
  <si>
    <t>SERC</t>
  </si>
  <si>
    <t>12 - User Defined (go to 'Intro' sheet)</t>
  </si>
  <si>
    <t>SPP</t>
  </si>
  <si>
    <t>Hydrogen Production Process</t>
  </si>
  <si>
    <t>1 - NG SMR</t>
  </si>
  <si>
    <t>TRE</t>
  </si>
  <si>
    <t>2 - Electrolysis</t>
  </si>
  <si>
    <t>WECC</t>
  </si>
  <si>
    <t>User Defined</t>
  </si>
  <si>
    <t>Default based on State</t>
  </si>
  <si>
    <r>
      <t xml:space="preserve">4. Annual CFI Tool - Emissions Reductions </t>
    </r>
    <r>
      <rPr>
        <b/>
        <i/>
        <sz val="14"/>
        <color theme="1"/>
        <rFont val="Calibri"/>
        <family val="2"/>
        <scheme val="minor"/>
      </rPr>
      <t>(PASTE TABLE INTO PROPOSAL)</t>
    </r>
  </si>
  <si>
    <t>GHGs</t>
  </si>
  <si>
    <t>Fuel Dispensed</t>
  </si>
  <si>
    <t>Fuel</t>
  </si>
  <si>
    <t>AFV Fueling Infrastructure</t>
  </si>
  <si>
    <t>(short tons)</t>
  </si>
  <si>
    <t>(lb)</t>
  </si>
  <si>
    <t>(fuel unit)</t>
  </si>
  <si>
    <t>Unit</t>
  </si>
  <si>
    <t>kg</t>
  </si>
  <si>
    <t>gal</t>
  </si>
  <si>
    <t>GGE</t>
  </si>
  <si>
    <t>Fueling Infrastructure Total</t>
  </si>
  <si>
    <t>Fleet Cars</t>
  </si>
  <si>
    <t>Summaried from previous pages:</t>
  </si>
  <si>
    <t>Metric Ton CO2 Emission per Year Comparison (Metric Ton/Year)</t>
  </si>
  <si>
    <t>Cost effectiveness of GHG reductions = (Requested CPRG funding) / (Sum of Quantified GHG reductions from CPRG funding from 2025-2030)</t>
  </si>
  <si>
    <t>Requested CPRG Funding</t>
  </si>
  <si>
    <t>GHG reductions</t>
  </si>
  <si>
    <t>$/metric ton</t>
  </si>
  <si>
    <t>Column1</t>
  </si>
  <si>
    <t>(Payback &gt; 30 Years)</t>
  </si>
  <si>
    <t>It was assumed that these vehciles would travel 10,000 miles/year, and emmissions at g/mile were concerted to metric tonnes/year</t>
  </si>
  <si>
    <t>Emissions Reduction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</si>
</sst>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quot;$&quot;#,##0"/>
    <numFmt numFmtId="166" formatCode="&quot;$&quot;#,##0.000"/>
    <numFmt numFmtId="167" formatCode="0.0%"/>
    <numFmt numFmtId="168" formatCode="#,##0.0"/>
  </numFmts>
  <fonts count="24" x14ac:knownFonts="1">
    <font>
      <sz val="11"/>
      <color theme="1"/>
      <name val="Calibri"/>
      <family val="2"/>
      <scheme val="minor"/>
    </font>
    <font>
      <sz val="11"/>
      <color theme="1"/>
      <name val="Aptos"/>
      <family val="2"/>
    </font>
    <font>
      <sz val="11"/>
      <color theme="1"/>
      <name val="Calibri"/>
      <family val="2"/>
      <scheme val="minor"/>
    </font>
    <font>
      <b/>
      <sz val="11"/>
      <color theme="1"/>
      <name val="Calibri"/>
      <family val="2"/>
      <scheme val="minor"/>
    </font>
    <font>
      <sz val="11"/>
      <color theme="0"/>
      <name val="Calibri"/>
      <family val="2"/>
      <scheme val="minor"/>
    </font>
    <font>
      <b/>
      <sz val="36"/>
      <color theme="0"/>
      <name val="Arial"/>
      <family val="2"/>
    </font>
    <font>
      <sz val="11"/>
      <color theme="1"/>
      <name val="Arial"/>
      <family val="2"/>
    </font>
    <font>
      <sz val="14"/>
      <color theme="0"/>
      <name val="Arial"/>
      <family val="2"/>
    </font>
    <font>
      <b/>
      <sz val="11"/>
      <color theme="0"/>
      <name val="Arial"/>
      <family val="2"/>
    </font>
    <font>
      <sz val="11"/>
      <color theme="0"/>
      <name val="Arial"/>
      <family val="2"/>
    </font>
    <font>
      <b/>
      <sz val="11"/>
      <color theme="1"/>
      <name val="Arial"/>
      <family val="2"/>
    </font>
    <font>
      <b/>
      <sz val="12"/>
      <color theme="0"/>
      <name val="Arial"/>
      <family val="2"/>
    </font>
    <font>
      <u/>
      <sz val="11"/>
      <color theme="10"/>
      <name val="Calibri"/>
      <family val="2"/>
      <scheme val="minor"/>
    </font>
    <font>
      <b/>
      <sz val="16"/>
      <color theme="1"/>
      <name val="Calibri"/>
      <family val="2"/>
      <scheme val="minor"/>
    </font>
    <font>
      <sz val="10"/>
      <color theme="1"/>
      <name val="Calibri"/>
      <family val="2"/>
      <scheme val="minor"/>
    </font>
    <font>
      <i/>
      <sz val="11"/>
      <color theme="1"/>
      <name val="Calibri"/>
      <family val="2"/>
      <scheme val="minor"/>
    </font>
    <font>
      <b/>
      <sz val="14"/>
      <color theme="1"/>
      <name val="Calibri"/>
      <family val="2"/>
      <scheme val="minor"/>
    </font>
    <font>
      <b/>
      <i/>
      <sz val="14"/>
      <color theme="1"/>
      <name val="Calibri"/>
      <family val="2"/>
      <scheme val="minor"/>
    </font>
    <font>
      <b/>
      <sz val="11"/>
      <name val="Calibri"/>
      <family val="2"/>
      <scheme val="minor"/>
    </font>
    <font>
      <i/>
      <sz val="11"/>
      <name val="Calibri"/>
      <family val="2"/>
      <scheme val="minor"/>
    </font>
    <font>
      <sz val="11"/>
      <name val="Calibri"/>
      <family val="2"/>
      <scheme val="minor"/>
    </font>
    <font>
      <sz val="10"/>
      <name val="Calibri"/>
      <family val="2"/>
      <scheme val="minor"/>
    </font>
    <font>
      <u/>
      <sz val="10"/>
      <color theme="10"/>
      <name val="Calibri"/>
      <family val="2"/>
      <scheme val="minor"/>
    </font>
    <font>
      <sz val="9"/>
      <color theme="1"/>
      <name val="Arial"/>
      <family val="2"/>
    </font>
  </fonts>
  <fills count="10">
    <fill>
      <patternFill patternType="none"/>
    </fill>
    <fill>
      <patternFill patternType="gray125"/>
    </fill>
    <fill>
      <patternFill patternType="solid">
        <fgColor theme="9" tint="0.79998168889431442"/>
        <bgColor indexed="64"/>
      </patternFill>
    </fill>
    <fill>
      <patternFill patternType="solid">
        <fgColor theme="9" tint="0.59999389629810485"/>
        <bgColor indexed="64"/>
      </patternFill>
    </fill>
    <fill>
      <patternFill patternType="solid">
        <fgColor rgb="FF1F74AD"/>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rgb="FFFFC000"/>
        <bgColor indexed="64"/>
      </patternFill>
    </fill>
    <fill>
      <patternFill patternType="solid">
        <fgColor theme="6" tint="0.399975585192419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style="medium">
        <color auto="1"/>
      </bottom>
      <diagonal/>
    </border>
    <border>
      <left style="medium">
        <color auto="1"/>
      </left>
      <right/>
      <top/>
      <bottom/>
      <diagonal/>
    </border>
    <border>
      <left/>
      <right style="medium">
        <color auto="1"/>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diagonal/>
    </border>
    <border>
      <left/>
      <right style="thin">
        <color auto="1"/>
      </right>
      <top/>
      <bottom/>
      <diagonal/>
    </border>
    <border>
      <left/>
      <right style="medium">
        <color auto="1"/>
      </right>
      <top style="medium">
        <color auto="1"/>
      </top>
      <bottom/>
      <diagonal/>
    </border>
    <border>
      <left style="thin">
        <color auto="1"/>
      </left>
      <right/>
      <top/>
      <bottom/>
      <diagonal/>
    </border>
    <border>
      <left style="medium">
        <color auto="1"/>
      </left>
      <right/>
      <top style="hair">
        <color auto="1"/>
      </top>
      <bottom style="medium">
        <color auto="1"/>
      </bottom>
      <diagonal/>
    </border>
    <border>
      <left/>
      <right/>
      <top style="hair">
        <color auto="1"/>
      </top>
      <bottom style="medium">
        <color auto="1"/>
      </bottom>
      <diagonal/>
    </border>
    <border>
      <left/>
      <right style="medium">
        <color indexed="64"/>
      </right>
      <top style="hair">
        <color auto="1"/>
      </top>
      <bottom style="medium">
        <color indexed="64"/>
      </bottom>
      <diagonal/>
    </border>
    <border>
      <left style="thin">
        <color indexed="64"/>
      </left>
      <right style="thin">
        <color indexed="64"/>
      </right>
      <top/>
      <bottom style="thin">
        <color indexed="64"/>
      </bottom>
      <diagonal/>
    </border>
  </borders>
  <cellStyleXfs count="5">
    <xf numFmtId="0" fontId="0" fillId="0" borderId="0"/>
    <xf numFmtId="43" fontId="2" fillId="0" borderId="0" applyFont="0" applyFill="0" applyBorder="0" applyAlignment="0" applyProtection="0"/>
    <xf numFmtId="9" fontId="2" fillId="0" borderId="0" applyFont="0" applyFill="0" applyBorder="0" applyAlignment="0" applyProtection="0"/>
    <xf numFmtId="0" fontId="12" fillId="0" borderId="0" applyNumberFormat="0" applyFill="0" applyBorder="0" applyAlignment="0" applyProtection="0"/>
    <xf numFmtId="43" fontId="2" fillId="0" borderId="0"/>
  </cellStyleXfs>
  <cellXfs count="148">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0" fillId="2" borderId="0" xfId="0" applyFill="1"/>
    <xf numFmtId="0" fontId="0" fillId="2" borderId="0" xfId="0" applyFill="1" applyAlignment="1">
      <alignment wrapText="1"/>
    </xf>
    <xf numFmtId="0" fontId="6" fillId="0" borderId="0" xfId="0" applyFont="1"/>
    <xf numFmtId="0" fontId="8" fillId="0" borderId="0" xfId="0" applyFont="1" applyAlignment="1">
      <alignment horizontal="center"/>
    </xf>
    <xf numFmtId="0" fontId="8" fillId="4" borderId="1" xfId="0" applyFont="1" applyFill="1" applyBorder="1" applyAlignment="1">
      <alignment horizontal="center" vertical="center"/>
    </xf>
    <xf numFmtId="0" fontId="8" fillId="4" borderId="9" xfId="0" applyFont="1" applyFill="1" applyBorder="1" applyAlignment="1">
      <alignment horizontal="center" vertical="center"/>
    </xf>
    <xf numFmtId="0" fontId="8" fillId="0" borderId="0" xfId="0" applyFont="1" applyAlignment="1">
      <alignment vertical="center"/>
    </xf>
    <xf numFmtId="0" fontId="8" fillId="0" borderId="0" xfId="0" applyFont="1"/>
    <xf numFmtId="0" fontId="6" fillId="0" borderId="1" xfId="0" applyFont="1" applyBorder="1" applyAlignment="1">
      <alignment horizontal="right" vertical="center"/>
    </xf>
    <xf numFmtId="164" fontId="6" fillId="0" borderId="0" xfId="0" applyNumberFormat="1" applyFont="1" applyAlignment="1">
      <alignment vertical="center"/>
    </xf>
    <xf numFmtId="164" fontId="9" fillId="0" borderId="0" xfId="0" applyNumberFormat="1" applyFont="1" applyAlignment="1">
      <alignment vertical="center"/>
    </xf>
    <xf numFmtId="0" fontId="10" fillId="0" borderId="0" xfId="0" applyFont="1"/>
    <xf numFmtId="0" fontId="6" fillId="0" borderId="0" xfId="0" applyFont="1" applyAlignment="1">
      <alignment horizontal="left" vertical="center"/>
    </xf>
    <xf numFmtId="0" fontId="6" fillId="0" borderId="0" xfId="1" applyNumberFormat="1" applyFont="1"/>
    <xf numFmtId="0" fontId="8" fillId="4" borderId="1" xfId="0" applyFont="1" applyFill="1" applyBorder="1" applyAlignment="1">
      <alignment horizontal="center" vertical="center" wrapText="1"/>
    </xf>
    <xf numFmtId="0" fontId="8" fillId="0" borderId="0" xfId="0" applyFont="1" applyAlignment="1">
      <alignment vertical="center" wrapText="1"/>
    </xf>
    <xf numFmtId="164" fontId="6" fillId="0" borderId="1" xfId="0" applyNumberFormat="1" applyFont="1" applyBorder="1" applyAlignment="1">
      <alignment horizontal="right" vertical="center"/>
    </xf>
    <xf numFmtId="164" fontId="6" fillId="0" borderId="0" xfId="0" applyNumberFormat="1" applyFont="1"/>
    <xf numFmtId="0" fontId="6" fillId="0" borderId="1" xfId="0" applyFont="1" applyBorder="1"/>
    <xf numFmtId="164" fontId="6" fillId="0" borderId="1" xfId="1" applyNumberFormat="1" applyFont="1" applyBorder="1"/>
    <xf numFmtId="165" fontId="6" fillId="0" borderId="1" xfId="0" applyNumberFormat="1" applyFont="1" applyBorder="1"/>
    <xf numFmtId="166" fontId="6" fillId="0" borderId="1" xfId="0" applyNumberFormat="1" applyFont="1" applyBorder="1"/>
    <xf numFmtId="0" fontId="6" fillId="0" borderId="1" xfId="0" applyFont="1" applyBorder="1" applyAlignment="1">
      <alignment horizontal="center"/>
    </xf>
    <xf numFmtId="3" fontId="6" fillId="0" borderId="1" xfId="0" applyNumberFormat="1" applyFont="1" applyBorder="1" applyAlignment="1">
      <alignment horizontal="center"/>
    </xf>
    <xf numFmtId="0" fontId="8" fillId="4" borderId="9" xfId="0" applyFont="1" applyFill="1" applyBorder="1" applyAlignment="1">
      <alignment horizontal="right" vertical="center"/>
    </xf>
    <xf numFmtId="167" fontId="6" fillId="0" borderId="1" xfId="0" applyNumberFormat="1" applyFont="1" applyBorder="1" applyAlignment="1">
      <alignment horizontal="left" vertical="center"/>
    </xf>
    <xf numFmtId="2" fontId="1" fillId="0" borderId="1" xfId="0" applyNumberFormat="1" applyFont="1" applyBorder="1" applyAlignment="1">
      <alignment horizontal="center" vertical="center" wrapText="1"/>
    </xf>
    <xf numFmtId="0" fontId="13" fillId="5" borderId="0" xfId="0" applyFont="1" applyFill="1"/>
    <xf numFmtId="0" fontId="0" fillId="5" borderId="0" xfId="0" applyFill="1"/>
    <xf numFmtId="0" fontId="14" fillId="5" borderId="0" xfId="0" applyFont="1" applyFill="1"/>
    <xf numFmtId="0" fontId="4" fillId="5" borderId="0" xfId="0" applyFont="1" applyFill="1"/>
    <xf numFmtId="0" fontId="12" fillId="5" borderId="0" xfId="3" applyFill="1"/>
    <xf numFmtId="0" fontId="15" fillId="5" borderId="0" xfId="0" applyFont="1" applyFill="1"/>
    <xf numFmtId="0" fontId="16" fillId="5" borderId="0" xfId="0" applyFont="1" applyFill="1"/>
    <xf numFmtId="0" fontId="0" fillId="5" borderId="11" xfId="0" applyFill="1" applyBorder="1" applyAlignment="1">
      <alignment wrapText="1"/>
    </xf>
    <xf numFmtId="0" fontId="0" fillId="6" borderId="12" xfId="0" applyFill="1" applyBorder="1" applyAlignment="1">
      <alignment horizontal="center"/>
    </xf>
    <xf numFmtId="0" fontId="18" fillId="7" borderId="0" xfId="0" applyFont="1" applyFill="1"/>
    <xf numFmtId="0" fontId="0" fillId="7" borderId="0" xfId="0" applyFill="1"/>
    <xf numFmtId="0" fontId="16" fillId="5" borderId="13" xfId="0" applyFont="1" applyFill="1" applyBorder="1" applyAlignment="1">
      <alignment horizontal="left" wrapText="1"/>
    </xf>
    <xf numFmtId="0" fontId="4" fillId="5" borderId="0" xfId="0" applyFont="1" applyFill="1" applyAlignment="1">
      <alignment horizontal="left" wrapText="1"/>
    </xf>
    <xf numFmtId="0" fontId="19" fillId="5" borderId="0" xfId="0" applyFont="1" applyFill="1" applyAlignment="1">
      <alignment horizontal="center" wrapText="1"/>
    </xf>
    <xf numFmtId="0" fontId="3" fillId="5" borderId="15" xfId="0" applyFont="1" applyFill="1" applyBorder="1" applyAlignment="1">
      <alignment horizontal="left" wrapText="1"/>
    </xf>
    <xf numFmtId="0" fontId="3" fillId="5" borderId="15" xfId="0" applyFont="1" applyFill="1" applyBorder="1" applyAlignment="1">
      <alignment horizontal="center" wrapText="1"/>
    </xf>
    <xf numFmtId="0" fontId="3" fillId="5" borderId="0" xfId="0" applyFont="1" applyFill="1" applyAlignment="1">
      <alignment horizontal="center" wrapText="1"/>
    </xf>
    <xf numFmtId="0" fontId="3" fillId="5" borderId="16" xfId="0" applyFont="1" applyFill="1" applyBorder="1" applyAlignment="1">
      <alignment horizontal="center" wrapText="1"/>
    </xf>
    <xf numFmtId="0" fontId="3" fillId="5" borderId="16" xfId="0" applyFont="1" applyFill="1" applyBorder="1" applyAlignment="1">
      <alignment horizontal="left" wrapText="1"/>
    </xf>
    <xf numFmtId="0" fontId="19" fillId="5" borderId="0" xfId="0" applyFont="1" applyFill="1"/>
    <xf numFmtId="0" fontId="0" fillId="5" borderId="17" xfId="0" applyFill="1" applyBorder="1"/>
    <xf numFmtId="0" fontId="0" fillId="6" borderId="0" xfId="0" applyFill="1" applyAlignment="1">
      <alignment horizontal="center"/>
    </xf>
    <xf numFmtId="3" fontId="0" fillId="8" borderId="15" xfId="0" applyNumberFormat="1" applyFill="1" applyBorder="1" applyAlignment="1">
      <alignment horizontal="center"/>
    </xf>
    <xf numFmtId="3" fontId="0" fillId="8" borderId="0" xfId="0" applyNumberFormat="1" applyFill="1" applyAlignment="1">
      <alignment horizontal="center"/>
    </xf>
    <xf numFmtId="1" fontId="0" fillId="5" borderId="16" xfId="0" applyNumberFormat="1" applyFill="1" applyBorder="1" applyAlignment="1">
      <alignment horizontal="left"/>
    </xf>
    <xf numFmtId="9" fontId="0" fillId="8" borderId="15" xfId="2" applyFont="1" applyFill="1" applyBorder="1" applyAlignment="1">
      <alignment horizontal="center"/>
    </xf>
    <xf numFmtId="9" fontId="0" fillId="5" borderId="16" xfId="2" applyFont="1" applyFill="1" applyBorder="1" applyAlignment="1">
      <alignment horizontal="center"/>
    </xf>
    <xf numFmtId="1" fontId="4" fillId="5" borderId="0" xfId="0" applyNumberFormat="1" applyFont="1" applyFill="1" applyAlignment="1">
      <alignment horizontal="left"/>
    </xf>
    <xf numFmtId="3" fontId="19" fillId="5" borderId="0" xfId="0" applyNumberFormat="1" applyFont="1" applyFill="1" applyAlignment="1">
      <alignment horizontal="center"/>
    </xf>
    <xf numFmtId="0" fontId="0" fillId="5" borderId="17" xfId="0" applyFill="1" applyBorder="1" applyAlignment="1">
      <alignment horizontal="left"/>
    </xf>
    <xf numFmtId="0" fontId="0" fillId="5" borderId="18" xfId="0" applyFill="1" applyBorder="1" applyAlignment="1">
      <alignment horizontal="left"/>
    </xf>
    <xf numFmtId="3" fontId="0" fillId="8" borderId="19" xfId="0" applyNumberFormat="1" applyFill="1" applyBorder="1" applyAlignment="1">
      <alignment horizontal="center"/>
    </xf>
    <xf numFmtId="3" fontId="0" fillId="8" borderId="20" xfId="0" applyNumberFormat="1" applyFill="1" applyBorder="1" applyAlignment="1">
      <alignment horizontal="center"/>
    </xf>
    <xf numFmtId="1" fontId="0" fillId="5" borderId="21" xfId="0" applyNumberFormat="1" applyFill="1" applyBorder="1" applyAlignment="1">
      <alignment horizontal="left"/>
    </xf>
    <xf numFmtId="9" fontId="0" fillId="8" borderId="19" xfId="2" applyFont="1" applyFill="1" applyBorder="1" applyAlignment="1">
      <alignment horizontal="center"/>
    </xf>
    <xf numFmtId="9" fontId="0" fillId="5" borderId="21" xfId="2" applyFont="1" applyFill="1" applyBorder="1" applyAlignment="1">
      <alignment horizontal="center"/>
    </xf>
    <xf numFmtId="0" fontId="0" fillId="5" borderId="22" xfId="0" applyFill="1" applyBorder="1"/>
    <xf numFmtId="0" fontId="14" fillId="5" borderId="22" xfId="0" applyFont="1" applyFill="1" applyBorder="1"/>
    <xf numFmtId="0" fontId="16" fillId="7" borderId="0" xfId="0" applyFont="1" applyFill="1"/>
    <xf numFmtId="0" fontId="0" fillId="5" borderId="23" xfId="0" applyFill="1" applyBorder="1" applyAlignment="1">
      <alignment horizontal="center"/>
    </xf>
    <xf numFmtId="0" fontId="0" fillId="5" borderId="13" xfId="0" applyFill="1" applyBorder="1"/>
    <xf numFmtId="0" fontId="0" fillId="8" borderId="22" xfId="0" applyFill="1" applyBorder="1" applyAlignment="1">
      <alignment horizontal="center"/>
    </xf>
    <xf numFmtId="0" fontId="0" fillId="5" borderId="24" xfId="0" applyFill="1" applyBorder="1"/>
    <xf numFmtId="0" fontId="20" fillId="5" borderId="23" xfId="0" applyFont="1" applyFill="1" applyBorder="1" applyAlignment="1">
      <alignment horizontal="center"/>
    </xf>
    <xf numFmtId="0" fontId="20" fillId="5" borderId="25" xfId="0" applyFont="1" applyFill="1" applyBorder="1"/>
    <xf numFmtId="0" fontId="0" fillId="5" borderId="15" xfId="0" applyFill="1" applyBorder="1"/>
    <xf numFmtId="0" fontId="0" fillId="5" borderId="16" xfId="0" applyFill="1" applyBorder="1"/>
    <xf numFmtId="0" fontId="0" fillId="7" borderId="13" xfId="0" applyFill="1" applyBorder="1"/>
    <xf numFmtId="0" fontId="14" fillId="7" borderId="22" xfId="0" applyFont="1" applyFill="1" applyBorder="1"/>
    <xf numFmtId="0" fontId="0" fillId="7" borderId="24" xfId="0" applyFill="1" applyBorder="1"/>
    <xf numFmtId="0" fontId="0" fillId="7" borderId="19" xfId="0" applyFill="1" applyBorder="1"/>
    <xf numFmtId="0" fontId="14" fillId="7" borderId="20" xfId="0" applyFont="1" applyFill="1" applyBorder="1"/>
    <xf numFmtId="0" fontId="0" fillId="7" borderId="20" xfId="0" applyFill="1" applyBorder="1"/>
    <xf numFmtId="0" fontId="0" fillId="7" borderId="21" xfId="0" applyFill="1" applyBorder="1"/>
    <xf numFmtId="2" fontId="20" fillId="0" borderId="13" xfId="0" applyNumberFormat="1" applyFont="1" applyBorder="1" applyAlignment="1">
      <alignment horizontal="left"/>
    </xf>
    <xf numFmtId="0" fontId="0" fillId="7" borderId="15" xfId="0" applyFill="1" applyBorder="1"/>
    <xf numFmtId="167" fontId="21" fillId="7" borderId="0" xfId="2" applyNumberFormat="1" applyFont="1" applyFill="1" applyBorder="1" applyAlignment="1"/>
    <xf numFmtId="0" fontId="0" fillId="7" borderId="16" xfId="0" applyFill="1" applyBorder="1"/>
    <xf numFmtId="0" fontId="20" fillId="7" borderId="0" xfId="0" applyFont="1" applyFill="1"/>
    <xf numFmtId="0" fontId="22" fillId="0" borderId="0" xfId="3" applyFont="1" applyFill="1"/>
    <xf numFmtId="2" fontId="20" fillId="7" borderId="0" xfId="0" applyNumberFormat="1" applyFont="1" applyFill="1"/>
    <xf numFmtId="0" fontId="0" fillId="5" borderId="19" xfId="0" applyFill="1" applyBorder="1"/>
    <xf numFmtId="0" fontId="14" fillId="5" borderId="20" xfId="0" applyFont="1" applyFill="1" applyBorder="1"/>
    <xf numFmtId="2" fontId="20" fillId="7" borderId="20" xfId="0" applyNumberFormat="1" applyFont="1" applyFill="1" applyBorder="1"/>
    <xf numFmtId="0" fontId="0" fillId="5" borderId="21" xfId="0" applyFill="1" applyBorder="1"/>
    <xf numFmtId="0" fontId="3" fillId="5" borderId="5" xfId="0" applyFont="1" applyFill="1" applyBorder="1" applyAlignment="1">
      <alignment horizontal="center"/>
    </xf>
    <xf numFmtId="0" fontId="3" fillId="5" borderId="4" xfId="0" applyFont="1" applyFill="1" applyBorder="1"/>
    <xf numFmtId="0" fontId="20" fillId="5" borderId="0" xfId="0" applyFont="1" applyFill="1" applyAlignment="1">
      <alignment horizontal="center"/>
    </xf>
    <xf numFmtId="0" fontId="20" fillId="5" borderId="0" xfId="0" applyFont="1" applyFill="1"/>
    <xf numFmtId="0" fontId="3" fillId="9" borderId="13" xfId="0" applyFont="1" applyFill="1" applyBorder="1" applyAlignment="1">
      <alignment horizontal="left" wrapText="1"/>
    </xf>
    <xf numFmtId="0" fontId="3" fillId="9" borderId="22" xfId="0" applyFont="1" applyFill="1" applyBorder="1" applyAlignment="1">
      <alignment horizontal="right"/>
    </xf>
    <xf numFmtId="0" fontId="3" fillId="9" borderId="24" xfId="0" applyFont="1" applyFill="1" applyBorder="1" applyAlignment="1">
      <alignment horizontal="right"/>
    </xf>
    <xf numFmtId="0" fontId="3" fillId="9" borderId="15" xfId="0" applyFont="1" applyFill="1" applyBorder="1"/>
    <xf numFmtId="0" fontId="3" fillId="9" borderId="0" xfId="0" applyFont="1" applyFill="1" applyAlignment="1">
      <alignment horizontal="right"/>
    </xf>
    <xf numFmtId="0" fontId="3" fillId="9" borderId="16" xfId="0" applyFont="1" applyFill="1" applyBorder="1" applyAlignment="1">
      <alignment horizontal="right"/>
    </xf>
    <xf numFmtId="0" fontId="0" fillId="5" borderId="15" xfId="0" applyFill="1" applyBorder="1" applyAlignment="1">
      <alignment horizontal="left" indent="1"/>
    </xf>
    <xf numFmtId="168" fontId="0" fillId="5" borderId="0" xfId="0" applyNumberFormat="1" applyFill="1" applyAlignment="1">
      <alignment horizontal="right"/>
    </xf>
    <xf numFmtId="3" fontId="0" fillId="5" borderId="0" xfId="0" applyNumberFormat="1" applyFill="1" applyAlignment="1">
      <alignment horizontal="right"/>
    </xf>
    <xf numFmtId="168" fontId="0" fillId="5" borderId="16" xfId="0" applyNumberFormat="1" applyFill="1" applyBorder="1" applyAlignment="1">
      <alignment horizontal="right"/>
    </xf>
    <xf numFmtId="0" fontId="0" fillId="5" borderId="15" xfId="0" applyFill="1" applyBorder="1" applyAlignment="1">
      <alignment horizontal="left" wrapText="1" indent="1"/>
    </xf>
    <xf numFmtId="0" fontId="0" fillId="5" borderId="26" xfId="0" applyFill="1" applyBorder="1" applyAlignment="1">
      <alignment horizontal="left"/>
    </xf>
    <xf numFmtId="168" fontId="0" fillId="5" borderId="27" xfId="0" applyNumberFormat="1" applyFill="1" applyBorder="1" applyAlignment="1">
      <alignment horizontal="right"/>
    </xf>
    <xf numFmtId="3" fontId="0" fillId="5" borderId="27" xfId="0" applyNumberFormat="1" applyFill="1" applyBorder="1" applyAlignment="1">
      <alignment horizontal="right"/>
    </xf>
    <xf numFmtId="3" fontId="0" fillId="5" borderId="28" xfId="0" applyNumberFormat="1" applyFill="1" applyBorder="1" applyAlignment="1">
      <alignment horizontal="right"/>
    </xf>
    <xf numFmtId="168" fontId="14" fillId="5" borderId="0" xfId="0" applyNumberFormat="1" applyFont="1" applyFill="1"/>
    <xf numFmtId="0" fontId="1" fillId="2" borderId="1" xfId="0" applyFont="1" applyFill="1" applyBorder="1" applyAlignment="1">
      <alignment horizontal="center" vertical="center" wrapText="1"/>
    </xf>
    <xf numFmtId="0" fontId="0" fillId="0" borderId="0" xfId="0" applyAlignment="1">
      <alignment wrapText="1"/>
    </xf>
    <xf numFmtId="0" fontId="6" fillId="0" borderId="0" xfId="4" applyNumberFormat="1" applyFont="1"/>
    <xf numFmtId="0" fontId="23" fillId="0" borderId="0" xfId="0" applyFont="1" applyAlignment="1">
      <alignment horizontal="left"/>
    </xf>
    <xf numFmtId="164" fontId="23" fillId="0" borderId="0" xfId="4" applyNumberFormat="1" applyFont="1" applyAlignment="1">
      <alignment horizontal="left"/>
    </xf>
    <xf numFmtId="164" fontId="23" fillId="0" borderId="0" xfId="0" applyNumberFormat="1" applyFont="1" applyAlignment="1">
      <alignment horizontal="left"/>
    </xf>
    <xf numFmtId="165" fontId="23" fillId="0" borderId="0" xfId="0" applyNumberFormat="1" applyFont="1" applyAlignment="1">
      <alignment horizontal="left"/>
    </xf>
    <xf numFmtId="164" fontId="6" fillId="0" borderId="1" xfId="4" applyNumberFormat="1" applyFont="1" applyBorder="1"/>
    <xf numFmtId="0" fontId="0" fillId="3" borderId="0" xfId="0" applyFill="1" applyAlignment="1">
      <alignment horizontal="center"/>
    </xf>
    <xf numFmtId="164" fontId="6" fillId="0" borderId="9" xfId="0" applyNumberFormat="1" applyFont="1" applyBorder="1" applyAlignment="1">
      <alignment horizontal="right" vertical="center"/>
    </xf>
    <xf numFmtId="164" fontId="6" fillId="0" borderId="10" xfId="0" applyNumberFormat="1" applyFont="1" applyBorder="1" applyAlignment="1">
      <alignment horizontal="right"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5" fillId="4" borderId="5" xfId="0" applyFont="1" applyFill="1" applyBorder="1" applyAlignment="1">
      <alignment horizontal="center" vertical="center"/>
    </xf>
    <xf numFmtId="0" fontId="7" fillId="4" borderId="6" xfId="0" applyFont="1" applyFill="1" applyBorder="1" applyAlignment="1">
      <alignment horizontal="center" vertical="center"/>
    </xf>
    <xf numFmtId="0" fontId="7" fillId="4" borderId="7" xfId="0" applyFont="1" applyFill="1" applyBorder="1" applyAlignment="1">
      <alignment horizontal="center" vertical="center"/>
    </xf>
    <xf numFmtId="0" fontId="7" fillId="4" borderId="8" xfId="0" applyFont="1" applyFill="1" applyBorder="1" applyAlignment="1">
      <alignment horizontal="center" vertical="center"/>
    </xf>
    <xf numFmtId="0" fontId="8" fillId="4" borderId="9" xfId="0" applyFont="1" applyFill="1" applyBorder="1" applyAlignment="1">
      <alignment horizontal="center" vertical="center"/>
    </xf>
    <xf numFmtId="0" fontId="8" fillId="4" borderId="10" xfId="0" applyFont="1" applyFill="1" applyBorder="1" applyAlignment="1">
      <alignment horizontal="center" vertical="center"/>
    </xf>
    <xf numFmtId="164" fontId="6" fillId="0" borderId="1" xfId="0" applyNumberFormat="1" applyFont="1" applyBorder="1" applyAlignment="1">
      <alignment horizontal="right" vertical="center"/>
    </xf>
    <xf numFmtId="0" fontId="8" fillId="4" borderId="1"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11" fillId="4" borderId="9" xfId="0" applyFont="1" applyFill="1" applyBorder="1" applyAlignment="1">
      <alignment horizontal="center" vertical="center"/>
    </xf>
    <xf numFmtId="0" fontId="11" fillId="4" borderId="10" xfId="0" applyFont="1" applyFill="1" applyBorder="1" applyAlignment="1">
      <alignment horizontal="center" vertical="center"/>
    </xf>
    <xf numFmtId="0" fontId="16" fillId="5" borderId="11" xfId="0" applyFont="1" applyFill="1" applyBorder="1" applyAlignment="1">
      <alignment horizontal="center" wrapText="1"/>
    </xf>
    <xf numFmtId="0" fontId="16" fillId="5" borderId="14" xfId="0" applyFont="1" applyFill="1" applyBorder="1" applyAlignment="1">
      <alignment horizontal="center" wrapText="1"/>
    </xf>
    <xf numFmtId="0" fontId="16" fillId="5" borderId="12" xfId="0" applyFont="1" applyFill="1" applyBorder="1" applyAlignment="1">
      <alignment horizontal="center" wrapText="1"/>
    </xf>
    <xf numFmtId="2" fontId="0" fillId="2" borderId="1" xfId="0" applyNumberFormat="1" applyFill="1" applyBorder="1" applyAlignment="1">
      <alignment horizontal="center"/>
    </xf>
    <xf numFmtId="0" fontId="1" fillId="0" borderId="1" xfId="0" applyFont="1" applyBorder="1" applyAlignment="1">
      <alignment horizontal="center" vertical="center" wrapText="1"/>
    </xf>
    <xf numFmtId="2" fontId="0" fillId="0" borderId="29" xfId="0" applyNumberFormat="1" applyBorder="1" applyAlignment="1">
      <alignment horizontal="center"/>
    </xf>
    <xf numFmtId="0" fontId="0" fillId="0" borderId="1" xfId="0" applyBorder="1"/>
    <xf numFmtId="2" fontId="0" fillId="0" borderId="1" xfId="0" applyNumberFormat="1" applyBorder="1"/>
  </cellXfs>
  <cellStyles count="5">
    <cellStyle name="Comma" xfId="1" builtinId="3"/>
    <cellStyle name="Comma 2" xfId="4" xr:uid="{A9CD01D0-755E-4E12-945C-9717096830CA}"/>
    <cellStyle name="Hyperlink" xfId="3" builtinId="8"/>
    <cellStyle name="Normal" xfId="0" builtinId="0"/>
    <cellStyle name="Percent" xfId="2" builtinId="5"/>
  </cellStyles>
  <dxfs count="1">
    <dxf>
      <border outline="0">
        <left style="medium">
          <color auto="1"/>
        </left>
        <right style="medium">
          <color auto="1"/>
        </right>
        <top style="medium">
          <color auto="1"/>
        </top>
        <bottom style="medium">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rgbClr val="1F74AD"/>
                </a:solidFill>
                <a:latin typeface="+mn-lt"/>
                <a:ea typeface="+mn-ea"/>
                <a:cs typeface="+mn-cs"/>
              </a:defRPr>
            </a:pPr>
            <a:r>
              <a:rPr lang="en-US">
                <a:solidFill>
                  <a:srgbClr val="1F74AD"/>
                </a:solidFill>
              </a:rPr>
              <a:t>Simple Payback (years)</a:t>
            </a:r>
          </a:p>
        </c:rich>
      </c:tx>
      <c:overlay val="0"/>
      <c:spPr>
        <a:noFill/>
        <a:ln>
          <a:noFill/>
        </a:ln>
        <a:effectLst/>
      </c:spPr>
      <c:txPr>
        <a:bodyPr rot="0" spcFirstLastPara="1" vertOverflow="ellipsis" vert="horz" wrap="square" anchor="ctr" anchorCtr="1"/>
        <a:lstStyle/>
        <a:p>
          <a:pPr>
            <a:defRPr sz="1400" b="0" i="0" u="none" strike="noStrike" kern="1200" spc="0" baseline="0">
              <a:solidFill>
                <a:srgbClr val="1F74AD"/>
              </a:solidFill>
              <a:latin typeface="+mn-lt"/>
              <a:ea typeface="+mn-ea"/>
              <a:cs typeface="+mn-cs"/>
            </a:defRPr>
          </a:pPr>
          <a:endParaRPr lang="en-US"/>
        </a:p>
      </c:txPr>
    </c:title>
    <c:autoTitleDeleted val="0"/>
    <c:plotArea>
      <c:layout/>
      <c:barChart>
        <c:barDir val="col"/>
        <c:grouping val="clustered"/>
        <c:varyColors val="0"/>
        <c:ser>
          <c:idx val="0"/>
          <c:order val="0"/>
          <c:spPr>
            <a:solidFill>
              <a:srgbClr val="3498DB"/>
            </a:solidFill>
            <a:ln>
              <a:noFill/>
            </a:ln>
            <a:effectLst/>
          </c:spPr>
          <c:invertIfNegative val="0"/>
          <c:cat>
            <c:strRef>
              <c:f>[2]Results!$K$7:$K$24</c:f>
              <c:strCache>
                <c:ptCount val="18"/>
                <c:pt idx="0">
                  <c:v>EV</c:v>
                </c:pt>
              </c:strCache>
            </c:strRef>
          </c:cat>
          <c:val>
            <c:numRef>
              <c:f>[2]Results!$L$7:$L$8</c:f>
              <c:numCache>
                <c:formatCode>General</c:formatCode>
                <c:ptCount val="2"/>
                <c:pt idx="0">
                  <c:v>0</c:v>
                </c:pt>
              </c:numCache>
            </c:numRef>
          </c:val>
          <c:extLst>
            <c:ext xmlns:c16="http://schemas.microsoft.com/office/drawing/2014/chart" uri="{C3380CC4-5D6E-409C-BE32-E72D297353CC}">
              <c16:uniqueId val="{00000000-1CA8-4087-862D-211BFB814F68}"/>
            </c:ext>
          </c:extLst>
        </c:ser>
        <c:dLbls>
          <c:showLegendKey val="0"/>
          <c:showVal val="0"/>
          <c:showCatName val="0"/>
          <c:showSerName val="0"/>
          <c:showPercent val="0"/>
          <c:showBubbleSize val="0"/>
        </c:dLbls>
        <c:gapWidth val="219"/>
        <c:overlap val="-27"/>
        <c:axId val="633247088"/>
        <c:axId val="633243152"/>
      </c:barChart>
      <c:catAx>
        <c:axId val="633247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3243152"/>
        <c:crosses val="autoZero"/>
        <c:auto val="1"/>
        <c:lblAlgn val="ctr"/>
        <c:lblOffset val="100"/>
        <c:noMultiLvlLbl val="0"/>
      </c:catAx>
      <c:valAx>
        <c:axId val="6332431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Simple Payback</a:t>
                </a:r>
                <a:r>
                  <a:rPr lang="en-US" baseline="0"/>
                  <a:t> (y</a:t>
                </a:r>
                <a:r>
                  <a:rPr lang="en-US"/>
                  <a:t>ears)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32470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a:outerShdw blurRad="50800" dist="50800" dir="5400000" algn="ctr" rotWithShape="0">
        <a:srgbClr val="000000">
          <a:alpha val="0"/>
        </a:srgbClr>
      </a:outerShdw>
      <a:softEdge rad="0"/>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rgbClr val="1F74AD"/>
                </a:solidFill>
                <a:latin typeface="+mn-lt"/>
                <a:ea typeface="+mn-ea"/>
                <a:cs typeface="+mn-cs"/>
              </a:defRPr>
            </a:pPr>
            <a:r>
              <a:rPr lang="en-US">
                <a:solidFill>
                  <a:srgbClr val="1F74AD"/>
                </a:solidFill>
              </a:rPr>
              <a:t>Annual GHG Emissions (short tons)</a:t>
            </a:r>
          </a:p>
        </c:rich>
      </c:tx>
      <c:overlay val="0"/>
      <c:spPr>
        <a:noFill/>
        <a:ln>
          <a:noFill/>
        </a:ln>
        <a:effectLst/>
      </c:spPr>
      <c:txPr>
        <a:bodyPr rot="0" spcFirstLastPara="1" vertOverflow="ellipsis" vert="horz" wrap="square" anchor="ctr" anchorCtr="1"/>
        <a:lstStyle/>
        <a:p>
          <a:pPr>
            <a:defRPr sz="1400" b="0" i="0" u="none" strike="noStrike" kern="1200" spc="0" baseline="0">
              <a:solidFill>
                <a:srgbClr val="1F74AD"/>
              </a:solidFill>
              <a:latin typeface="+mn-lt"/>
              <a:ea typeface="+mn-ea"/>
              <a:cs typeface="+mn-cs"/>
            </a:defRPr>
          </a:pPr>
          <a:endParaRPr lang="en-US"/>
        </a:p>
      </c:txPr>
    </c:title>
    <c:autoTitleDeleted val="0"/>
    <c:plotArea>
      <c:layout/>
      <c:barChart>
        <c:barDir val="col"/>
        <c:grouping val="clustered"/>
        <c:varyColors val="0"/>
        <c:ser>
          <c:idx val="0"/>
          <c:order val="0"/>
          <c:spPr>
            <a:solidFill>
              <a:srgbClr val="3498DB"/>
            </a:solidFill>
            <a:ln>
              <a:noFill/>
            </a:ln>
            <a:effectLst/>
          </c:spPr>
          <c:invertIfNegative val="0"/>
          <c:cat>
            <c:strRef>
              <c:f>[2]Results!$K$27:$K$44</c:f>
              <c:strCache>
                <c:ptCount val="18"/>
                <c:pt idx="0">
                  <c:v>Gasoline</c:v>
                </c:pt>
                <c:pt idx="1">
                  <c:v>EV</c:v>
                </c:pt>
              </c:strCache>
            </c:strRef>
          </c:cat>
          <c:val>
            <c:numRef>
              <c:f>[2]Results!$L$27:$L$28</c:f>
              <c:numCache>
                <c:formatCode>General</c:formatCode>
                <c:ptCount val="2"/>
                <c:pt idx="0">
                  <c:v>21.265612649102138</c:v>
                </c:pt>
                <c:pt idx="1">
                  <c:v>4.7723915304146383</c:v>
                </c:pt>
              </c:numCache>
            </c:numRef>
          </c:val>
          <c:extLst>
            <c:ext xmlns:c16="http://schemas.microsoft.com/office/drawing/2014/chart" uri="{C3380CC4-5D6E-409C-BE32-E72D297353CC}">
              <c16:uniqueId val="{00000000-873A-4169-9F49-BB7B85C0956F}"/>
            </c:ext>
          </c:extLst>
        </c:ser>
        <c:dLbls>
          <c:showLegendKey val="0"/>
          <c:showVal val="0"/>
          <c:showCatName val="0"/>
          <c:showSerName val="0"/>
          <c:showPercent val="0"/>
          <c:showBubbleSize val="0"/>
        </c:dLbls>
        <c:gapWidth val="219"/>
        <c:overlap val="-27"/>
        <c:axId val="633247088"/>
        <c:axId val="633243152"/>
      </c:barChart>
      <c:catAx>
        <c:axId val="633247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3243152"/>
        <c:crosses val="autoZero"/>
        <c:auto val="1"/>
        <c:lblAlgn val="ctr"/>
        <c:lblOffset val="100"/>
        <c:noMultiLvlLbl val="0"/>
      </c:catAx>
      <c:valAx>
        <c:axId val="6332431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GHG Emissions</a:t>
                </a:r>
                <a:r>
                  <a:rPr lang="en-US" baseline="0"/>
                  <a:t> (</a:t>
                </a:r>
                <a:r>
                  <a:rPr lang="en-US"/>
                  <a:t>short tons)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32470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a:outerShdw blurRad="50800" dist="50800" dir="5400000" algn="ctr" rotWithShape="0">
        <a:srgbClr val="000000">
          <a:alpha val="0"/>
        </a:srgbClr>
      </a:outerShdw>
      <a:softEdge rad="0"/>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rgbClr val="1F74AD"/>
                </a:solidFill>
                <a:latin typeface="+mn-lt"/>
                <a:ea typeface="+mn-ea"/>
                <a:cs typeface="+mn-cs"/>
              </a:defRPr>
            </a:pPr>
            <a:r>
              <a:rPr lang="en-US">
                <a:solidFill>
                  <a:srgbClr val="1F74AD"/>
                </a:solidFill>
              </a:rPr>
              <a:t>Annual Petroleum Use (barrels)</a:t>
            </a:r>
          </a:p>
        </c:rich>
      </c:tx>
      <c:overlay val="0"/>
      <c:spPr>
        <a:noFill/>
        <a:ln>
          <a:noFill/>
        </a:ln>
        <a:effectLst/>
      </c:spPr>
      <c:txPr>
        <a:bodyPr rot="0" spcFirstLastPara="1" vertOverflow="ellipsis" vert="horz" wrap="square" anchor="ctr" anchorCtr="1"/>
        <a:lstStyle/>
        <a:p>
          <a:pPr>
            <a:defRPr sz="1400" b="0" i="0" u="none" strike="noStrike" kern="1200" spc="0" baseline="0">
              <a:solidFill>
                <a:srgbClr val="1F74AD"/>
              </a:solidFill>
              <a:latin typeface="+mn-lt"/>
              <a:ea typeface="+mn-ea"/>
              <a:cs typeface="+mn-cs"/>
            </a:defRPr>
          </a:pPr>
          <a:endParaRPr lang="en-US"/>
        </a:p>
      </c:txPr>
    </c:title>
    <c:autoTitleDeleted val="0"/>
    <c:plotArea>
      <c:layout/>
      <c:barChart>
        <c:barDir val="col"/>
        <c:grouping val="clustered"/>
        <c:varyColors val="0"/>
        <c:ser>
          <c:idx val="0"/>
          <c:order val="0"/>
          <c:spPr>
            <a:solidFill>
              <a:srgbClr val="3498DB"/>
            </a:solidFill>
            <a:ln>
              <a:noFill/>
            </a:ln>
            <a:effectLst/>
          </c:spPr>
          <c:invertIfNegative val="0"/>
          <c:cat>
            <c:strRef>
              <c:f>[2]Results!$K$47:$K$64</c:f>
              <c:strCache>
                <c:ptCount val="18"/>
                <c:pt idx="0">
                  <c:v>Gasoline</c:v>
                </c:pt>
                <c:pt idx="1">
                  <c:v>EV</c:v>
                </c:pt>
              </c:strCache>
            </c:strRef>
          </c:cat>
          <c:val>
            <c:numRef>
              <c:f>[2]Results!$L$47:$L$48</c:f>
              <c:numCache>
                <c:formatCode>General</c:formatCode>
                <c:ptCount val="2"/>
                <c:pt idx="0">
                  <c:v>37.29371192785414</c:v>
                </c:pt>
                <c:pt idx="1">
                  <c:v>0.12788190642817274</c:v>
                </c:pt>
              </c:numCache>
            </c:numRef>
          </c:val>
          <c:extLst>
            <c:ext xmlns:c16="http://schemas.microsoft.com/office/drawing/2014/chart" uri="{C3380CC4-5D6E-409C-BE32-E72D297353CC}">
              <c16:uniqueId val="{00000000-87B0-4BCC-A423-960E0F30AEF5}"/>
            </c:ext>
          </c:extLst>
        </c:ser>
        <c:dLbls>
          <c:showLegendKey val="0"/>
          <c:showVal val="0"/>
          <c:showCatName val="0"/>
          <c:showSerName val="0"/>
          <c:showPercent val="0"/>
          <c:showBubbleSize val="0"/>
        </c:dLbls>
        <c:gapWidth val="219"/>
        <c:overlap val="-27"/>
        <c:axId val="633247088"/>
        <c:axId val="633243152"/>
        <c:extLst/>
      </c:barChart>
      <c:catAx>
        <c:axId val="633247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3243152"/>
        <c:crosses val="autoZero"/>
        <c:auto val="1"/>
        <c:lblAlgn val="ctr"/>
        <c:lblOffset val="100"/>
        <c:noMultiLvlLbl val="0"/>
      </c:catAx>
      <c:valAx>
        <c:axId val="6332431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Petroleum</a:t>
                </a:r>
                <a:r>
                  <a:rPr lang="en-US" baseline="0"/>
                  <a:t> Use (</a:t>
                </a:r>
                <a:r>
                  <a:rPr lang="en-US"/>
                  <a:t>barrels)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3247088"/>
        <c:crosses val="autoZero"/>
        <c:crossBetween val="between"/>
      </c:valAx>
      <c:spPr>
        <a:noFill/>
        <a:ln w="25400">
          <a:noFill/>
        </a:ln>
        <a:effectLst/>
      </c:spPr>
    </c:plotArea>
    <c:plotVisOnly val="1"/>
    <c:dispBlanksAs val="gap"/>
    <c:showDLblsOverMax val="0"/>
  </c:chart>
  <c:spPr>
    <a:solidFill>
      <a:schemeClr val="bg1"/>
    </a:solidFill>
    <a:ln w="9525" cap="flat" cmpd="sng" algn="ctr">
      <a:solidFill>
        <a:schemeClr val="tx1"/>
      </a:solidFill>
      <a:round/>
    </a:ln>
    <a:effectLst>
      <a:outerShdw blurRad="50800" dist="50800" dir="5400000" algn="ctr" rotWithShape="0">
        <a:srgbClr val="000000">
          <a:alpha val="0"/>
        </a:srgbClr>
      </a:outerShdw>
      <a:softEdge rad="0"/>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rgbClr val="1F74AD"/>
                </a:solidFill>
                <a:latin typeface="+mn-lt"/>
                <a:ea typeface="+mn-ea"/>
                <a:cs typeface="+mn-cs"/>
              </a:defRPr>
            </a:pPr>
            <a:r>
              <a:rPr lang="en-US">
                <a:solidFill>
                  <a:srgbClr val="1F74AD"/>
                </a:solidFill>
              </a:rPr>
              <a:t>Annual Air Pollutants (pounds)</a:t>
            </a:r>
          </a:p>
        </c:rich>
      </c:tx>
      <c:overlay val="0"/>
      <c:spPr>
        <a:noFill/>
        <a:ln>
          <a:noFill/>
        </a:ln>
        <a:effectLst/>
      </c:spPr>
      <c:txPr>
        <a:bodyPr rot="0" spcFirstLastPara="1" vertOverflow="ellipsis" vert="horz" wrap="square" anchor="ctr" anchorCtr="1"/>
        <a:lstStyle/>
        <a:p>
          <a:pPr>
            <a:defRPr sz="1400" b="0" i="0" u="none" strike="noStrike" kern="1200" spc="0" baseline="0">
              <a:solidFill>
                <a:srgbClr val="1F74AD"/>
              </a:solidFill>
              <a:latin typeface="+mn-lt"/>
              <a:ea typeface="+mn-ea"/>
              <a:cs typeface="+mn-cs"/>
            </a:defRPr>
          </a:pPr>
          <a:endParaRPr lang="en-US"/>
        </a:p>
      </c:txPr>
    </c:title>
    <c:autoTitleDeleted val="0"/>
    <c:plotArea>
      <c:layout/>
      <c:lineChart>
        <c:grouping val="standard"/>
        <c:varyColors val="0"/>
        <c:ser>
          <c:idx val="1"/>
          <c:order val="1"/>
          <c:tx>
            <c:strRef>
              <c:f>[2]Results!$M$66</c:f>
              <c:strCache>
                <c:ptCount val="1"/>
                <c:pt idx="0">
                  <c:v>NOx</c:v>
                </c:pt>
              </c:strCache>
            </c:strRef>
          </c:tx>
          <c:spPr>
            <a:ln w="28575" cap="rnd">
              <a:solidFill>
                <a:srgbClr val="FFA200"/>
              </a:solidFill>
              <a:prstDash val="sysDash"/>
              <a:round/>
            </a:ln>
            <a:effectLst/>
          </c:spPr>
          <c:marker>
            <c:symbol val="square"/>
            <c:size val="5"/>
            <c:spPr>
              <a:solidFill>
                <a:srgbClr val="FFA200"/>
              </a:solidFill>
              <a:ln w="9525">
                <a:noFill/>
              </a:ln>
              <a:effectLst/>
            </c:spPr>
          </c:marker>
          <c:dPt>
            <c:idx val="0"/>
            <c:marker>
              <c:symbol val="square"/>
              <c:size val="5"/>
              <c:spPr>
                <a:solidFill>
                  <a:srgbClr val="FFA200"/>
                </a:solidFill>
                <a:ln w="9525">
                  <a:noFill/>
                </a:ln>
                <a:effectLst/>
              </c:spPr>
            </c:marker>
            <c:bubble3D val="0"/>
            <c:spPr>
              <a:ln w="28575" cap="rnd">
                <a:solidFill>
                  <a:srgbClr val="FFA200"/>
                </a:solidFill>
                <a:prstDash val="sysDash"/>
                <a:round/>
              </a:ln>
              <a:effectLst/>
            </c:spPr>
            <c:extLst>
              <c:ext xmlns:c16="http://schemas.microsoft.com/office/drawing/2014/chart" uri="{C3380CC4-5D6E-409C-BE32-E72D297353CC}">
                <c16:uniqueId val="{00000001-A7DF-4560-8547-1D24BFBFBB73}"/>
              </c:ext>
            </c:extLst>
          </c:dPt>
          <c:cat>
            <c:strRef>
              <c:f>[2]Results!$K$67:$K$84</c:f>
              <c:strCache>
                <c:ptCount val="18"/>
                <c:pt idx="0">
                  <c:v>Gasoline</c:v>
                </c:pt>
                <c:pt idx="1">
                  <c:v>EV</c:v>
                </c:pt>
              </c:strCache>
            </c:strRef>
          </c:cat>
          <c:val>
            <c:numRef>
              <c:f>[2]Results!$M$67:$M$68</c:f>
              <c:numCache>
                <c:formatCode>General</c:formatCode>
                <c:ptCount val="2"/>
                <c:pt idx="0">
                  <c:v>476.20861014150165</c:v>
                </c:pt>
                <c:pt idx="1">
                  <c:v>0</c:v>
                </c:pt>
              </c:numCache>
            </c:numRef>
          </c:val>
          <c:smooth val="0"/>
          <c:extLst>
            <c:ext xmlns:c16="http://schemas.microsoft.com/office/drawing/2014/chart" uri="{C3380CC4-5D6E-409C-BE32-E72D297353CC}">
              <c16:uniqueId val="{00000002-A7DF-4560-8547-1D24BFBFBB73}"/>
            </c:ext>
          </c:extLst>
        </c:ser>
        <c:ser>
          <c:idx val="2"/>
          <c:order val="2"/>
          <c:tx>
            <c:strRef>
              <c:f>[2]Results!$N$66</c:f>
              <c:strCache>
                <c:ptCount val="1"/>
                <c:pt idx="0">
                  <c:v>PM10</c:v>
                </c:pt>
              </c:strCache>
            </c:strRef>
          </c:tx>
          <c:spPr>
            <a:ln w="28575" cap="rnd">
              <a:solidFill>
                <a:srgbClr val="348934"/>
              </a:solidFill>
              <a:prstDash val="sysDash"/>
              <a:round/>
            </a:ln>
            <a:effectLst/>
          </c:spPr>
          <c:marker>
            <c:symbol val="square"/>
            <c:size val="5"/>
            <c:spPr>
              <a:solidFill>
                <a:srgbClr val="348934"/>
              </a:solidFill>
              <a:ln w="9525">
                <a:noFill/>
              </a:ln>
              <a:effectLst/>
            </c:spPr>
          </c:marker>
          <c:cat>
            <c:strRef>
              <c:f>[2]Results!$K$67:$K$84</c:f>
              <c:strCache>
                <c:ptCount val="18"/>
                <c:pt idx="0">
                  <c:v>Gasoline</c:v>
                </c:pt>
                <c:pt idx="1">
                  <c:v>EV</c:v>
                </c:pt>
              </c:strCache>
            </c:strRef>
          </c:cat>
          <c:val>
            <c:numRef>
              <c:f>[2]Results!$N$67:$N$68</c:f>
              <c:numCache>
                <c:formatCode>General</c:formatCode>
                <c:ptCount val="2"/>
                <c:pt idx="0">
                  <c:v>25.014415768422449</c:v>
                </c:pt>
                <c:pt idx="1">
                  <c:v>0</c:v>
                </c:pt>
              </c:numCache>
            </c:numRef>
          </c:val>
          <c:smooth val="0"/>
          <c:extLst>
            <c:ext xmlns:c16="http://schemas.microsoft.com/office/drawing/2014/chart" uri="{C3380CC4-5D6E-409C-BE32-E72D297353CC}">
              <c16:uniqueId val="{00000003-A7DF-4560-8547-1D24BFBFBB73}"/>
            </c:ext>
          </c:extLst>
        </c:ser>
        <c:ser>
          <c:idx val="3"/>
          <c:order val="3"/>
          <c:tx>
            <c:strRef>
              <c:f>[2]Results!$O$66</c:f>
              <c:strCache>
                <c:ptCount val="1"/>
                <c:pt idx="0">
                  <c:v>PM2.5</c:v>
                </c:pt>
              </c:strCache>
            </c:strRef>
          </c:tx>
          <c:spPr>
            <a:ln w="28575" cap="rnd">
              <a:solidFill>
                <a:srgbClr val="1D3FB4"/>
              </a:solidFill>
              <a:prstDash val="sysDash"/>
              <a:round/>
            </a:ln>
            <a:effectLst/>
          </c:spPr>
          <c:marker>
            <c:symbol val="square"/>
            <c:size val="5"/>
            <c:spPr>
              <a:solidFill>
                <a:srgbClr val="1D3FB4">
                  <a:alpha val="96000"/>
                </a:srgbClr>
              </a:solidFill>
              <a:ln w="9525">
                <a:noFill/>
              </a:ln>
              <a:effectLst/>
            </c:spPr>
          </c:marker>
          <c:cat>
            <c:strRef>
              <c:f>[2]Results!$K$67:$K$84</c:f>
              <c:strCache>
                <c:ptCount val="18"/>
                <c:pt idx="0">
                  <c:v>Gasoline</c:v>
                </c:pt>
                <c:pt idx="1">
                  <c:v>EV</c:v>
                </c:pt>
              </c:strCache>
            </c:strRef>
          </c:cat>
          <c:val>
            <c:numRef>
              <c:f>[2]Results!$O$67:$O$68</c:f>
              <c:numCache>
                <c:formatCode>General</c:formatCode>
                <c:ptCount val="2"/>
                <c:pt idx="0">
                  <c:v>31.003912309374126</c:v>
                </c:pt>
                <c:pt idx="1">
                  <c:v>0</c:v>
                </c:pt>
              </c:numCache>
            </c:numRef>
          </c:val>
          <c:smooth val="0"/>
          <c:extLst>
            <c:ext xmlns:c16="http://schemas.microsoft.com/office/drawing/2014/chart" uri="{C3380CC4-5D6E-409C-BE32-E72D297353CC}">
              <c16:uniqueId val="{00000004-A7DF-4560-8547-1D24BFBFBB73}"/>
            </c:ext>
          </c:extLst>
        </c:ser>
        <c:ser>
          <c:idx val="4"/>
          <c:order val="4"/>
          <c:tx>
            <c:strRef>
              <c:f>[2]Results!$P$66</c:f>
              <c:strCache>
                <c:ptCount val="1"/>
                <c:pt idx="0">
                  <c:v>VOC</c:v>
                </c:pt>
              </c:strCache>
            </c:strRef>
          </c:tx>
          <c:spPr>
            <a:ln w="28575" cap="rnd">
              <a:solidFill>
                <a:srgbClr val="BF5BBC"/>
              </a:solidFill>
              <a:prstDash val="sysDash"/>
              <a:round/>
            </a:ln>
            <a:effectLst/>
          </c:spPr>
          <c:marker>
            <c:symbol val="square"/>
            <c:size val="5"/>
            <c:spPr>
              <a:solidFill>
                <a:srgbClr val="BF5BBC"/>
              </a:solidFill>
              <a:ln w="9525">
                <a:noFill/>
              </a:ln>
              <a:effectLst/>
            </c:spPr>
          </c:marker>
          <c:cat>
            <c:strRef>
              <c:f>[2]Results!$K$67:$K$84</c:f>
              <c:strCache>
                <c:ptCount val="18"/>
                <c:pt idx="0">
                  <c:v>Gasoline</c:v>
                </c:pt>
                <c:pt idx="1">
                  <c:v>EV</c:v>
                </c:pt>
              </c:strCache>
            </c:strRef>
          </c:cat>
          <c:val>
            <c:numRef>
              <c:f>[2]Results!$P$67:$P$68</c:f>
              <c:numCache>
                <c:formatCode>General</c:formatCode>
                <c:ptCount val="2"/>
                <c:pt idx="0">
                  <c:v>4132.0345473370026</c:v>
                </c:pt>
                <c:pt idx="1">
                  <c:v>0</c:v>
                </c:pt>
              </c:numCache>
            </c:numRef>
          </c:val>
          <c:smooth val="0"/>
          <c:extLst>
            <c:ext xmlns:c16="http://schemas.microsoft.com/office/drawing/2014/chart" uri="{C3380CC4-5D6E-409C-BE32-E72D297353CC}">
              <c16:uniqueId val="{00000005-A7DF-4560-8547-1D24BFBFBB73}"/>
            </c:ext>
          </c:extLst>
        </c:ser>
        <c:ser>
          <c:idx val="5"/>
          <c:order val="5"/>
          <c:tx>
            <c:strRef>
              <c:f>[2]Results!$Q$66</c:f>
              <c:strCache>
                <c:ptCount val="1"/>
                <c:pt idx="0">
                  <c:v>SOx</c:v>
                </c:pt>
              </c:strCache>
            </c:strRef>
          </c:tx>
          <c:spPr>
            <a:ln w="28575" cap="rnd">
              <a:solidFill>
                <a:srgbClr val="3F004E"/>
              </a:solidFill>
              <a:prstDash val="sysDash"/>
              <a:round/>
            </a:ln>
            <a:effectLst/>
          </c:spPr>
          <c:marker>
            <c:symbol val="square"/>
            <c:size val="5"/>
            <c:spPr>
              <a:solidFill>
                <a:srgbClr val="3F004E"/>
              </a:solidFill>
              <a:ln w="9525">
                <a:noFill/>
              </a:ln>
              <a:effectLst/>
            </c:spPr>
          </c:marker>
          <c:cat>
            <c:strRef>
              <c:f>[2]Results!$K$67:$K$84</c:f>
              <c:strCache>
                <c:ptCount val="18"/>
                <c:pt idx="0">
                  <c:v>Gasoline</c:v>
                </c:pt>
                <c:pt idx="1">
                  <c:v>EV</c:v>
                </c:pt>
              </c:strCache>
            </c:strRef>
          </c:cat>
          <c:val>
            <c:numRef>
              <c:f>[2]Results!$Q$67:$Q$68</c:f>
              <c:numCache>
                <c:formatCode>General</c:formatCode>
                <c:ptCount val="2"/>
                <c:pt idx="0">
                  <c:v>0.20297001720803648</c:v>
                </c:pt>
                <c:pt idx="1">
                  <c:v>0</c:v>
                </c:pt>
              </c:numCache>
            </c:numRef>
          </c:val>
          <c:smooth val="0"/>
          <c:extLst>
            <c:ext xmlns:c16="http://schemas.microsoft.com/office/drawing/2014/chart" uri="{C3380CC4-5D6E-409C-BE32-E72D297353CC}">
              <c16:uniqueId val="{00000006-A7DF-4560-8547-1D24BFBFBB73}"/>
            </c:ext>
          </c:extLst>
        </c:ser>
        <c:dLbls>
          <c:showLegendKey val="0"/>
          <c:showVal val="0"/>
          <c:showCatName val="0"/>
          <c:showSerName val="0"/>
          <c:showPercent val="0"/>
          <c:showBubbleSize val="0"/>
        </c:dLbls>
        <c:marker val="1"/>
        <c:smooth val="0"/>
        <c:axId val="633247088"/>
        <c:axId val="633243152"/>
      </c:lineChart>
      <c:lineChart>
        <c:grouping val="standard"/>
        <c:varyColors val="0"/>
        <c:ser>
          <c:idx val="0"/>
          <c:order val="0"/>
          <c:tx>
            <c:strRef>
              <c:f>[2]Results!$L$66</c:f>
              <c:strCache>
                <c:ptCount val="1"/>
                <c:pt idx="0">
                  <c:v>CO</c:v>
                </c:pt>
              </c:strCache>
            </c:strRef>
          </c:tx>
          <c:spPr>
            <a:ln w="28575" cap="rnd">
              <a:solidFill>
                <a:srgbClr val="DA0000"/>
              </a:solidFill>
              <a:prstDash val="sysDash"/>
              <a:round/>
            </a:ln>
            <a:effectLst/>
          </c:spPr>
          <c:marker>
            <c:symbol val="square"/>
            <c:size val="5"/>
            <c:spPr>
              <a:solidFill>
                <a:srgbClr val="DA0000"/>
              </a:solidFill>
              <a:ln w="9525">
                <a:noFill/>
              </a:ln>
              <a:effectLst/>
            </c:spPr>
          </c:marker>
          <c:dPt>
            <c:idx val="0"/>
            <c:marker>
              <c:symbol val="square"/>
              <c:size val="5"/>
              <c:spPr>
                <a:solidFill>
                  <a:srgbClr val="DA0000"/>
                </a:solidFill>
                <a:ln w="9525">
                  <a:noFill/>
                </a:ln>
                <a:effectLst/>
              </c:spPr>
            </c:marker>
            <c:bubble3D val="0"/>
            <c:extLst>
              <c:ext xmlns:c16="http://schemas.microsoft.com/office/drawing/2014/chart" uri="{C3380CC4-5D6E-409C-BE32-E72D297353CC}">
                <c16:uniqueId val="{00000007-A7DF-4560-8547-1D24BFBFBB73}"/>
              </c:ext>
            </c:extLst>
          </c:dPt>
          <c:cat>
            <c:strRef>
              <c:f>[2]Results!$K$67:$K$84</c:f>
              <c:strCache>
                <c:ptCount val="18"/>
                <c:pt idx="0">
                  <c:v>Gasoline</c:v>
                </c:pt>
                <c:pt idx="1">
                  <c:v>EV</c:v>
                </c:pt>
              </c:strCache>
            </c:strRef>
          </c:cat>
          <c:val>
            <c:numRef>
              <c:f>[2]Results!$L$67:$L$68</c:f>
              <c:numCache>
                <c:formatCode>General</c:formatCode>
                <c:ptCount val="2"/>
                <c:pt idx="0">
                  <c:v>70787.680813469342</c:v>
                </c:pt>
                <c:pt idx="1">
                  <c:v>0</c:v>
                </c:pt>
              </c:numCache>
            </c:numRef>
          </c:val>
          <c:smooth val="0"/>
          <c:extLst>
            <c:ext xmlns:c16="http://schemas.microsoft.com/office/drawing/2014/chart" uri="{C3380CC4-5D6E-409C-BE32-E72D297353CC}">
              <c16:uniqueId val="{00000008-A7DF-4560-8547-1D24BFBFBB73}"/>
            </c:ext>
          </c:extLst>
        </c:ser>
        <c:dLbls>
          <c:showLegendKey val="0"/>
          <c:showVal val="0"/>
          <c:showCatName val="0"/>
          <c:showSerName val="0"/>
          <c:showPercent val="0"/>
          <c:showBubbleSize val="0"/>
        </c:dLbls>
        <c:marker val="1"/>
        <c:smooth val="0"/>
        <c:axId val="831841432"/>
        <c:axId val="831843072"/>
      </c:lineChart>
      <c:catAx>
        <c:axId val="633247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3243152"/>
        <c:crosses val="autoZero"/>
        <c:auto val="1"/>
        <c:lblAlgn val="ctr"/>
        <c:lblOffset val="100"/>
        <c:noMultiLvlLbl val="0"/>
      </c:catAx>
      <c:valAx>
        <c:axId val="6332431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baseline="0"/>
                  <a:t>NOx, PM, VOC, SOx Emissions (pounds)</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3247088"/>
        <c:crosses val="autoZero"/>
        <c:crossBetween val="between"/>
      </c:valAx>
      <c:valAx>
        <c:axId val="831843072"/>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 Emissions (pounds)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31841432"/>
        <c:crosses val="max"/>
        <c:crossBetween val="between"/>
      </c:valAx>
      <c:catAx>
        <c:axId val="831841432"/>
        <c:scaling>
          <c:orientation val="minMax"/>
        </c:scaling>
        <c:delete val="1"/>
        <c:axPos val="b"/>
        <c:numFmt formatCode="General" sourceLinked="1"/>
        <c:majorTickMark val="out"/>
        <c:minorTickMark val="none"/>
        <c:tickLblPos val="nextTo"/>
        <c:crossAx val="831843072"/>
        <c:crosses val="autoZero"/>
        <c:auto val="1"/>
        <c:lblAlgn val="ctr"/>
        <c:lblOffset val="100"/>
        <c:noMultiLvlLbl val="0"/>
      </c:cat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a:outerShdw blurRad="50800" dist="50800" dir="5400000" algn="ctr" rotWithShape="0">
        <a:srgbClr val="000000">
          <a:alpha val="0"/>
        </a:srgbClr>
      </a:outerShdw>
      <a:softEdge rad="0"/>
    </a:effectLst>
  </c:spPr>
  <c:txPr>
    <a:bodyPr/>
    <a:lstStyle/>
    <a:p>
      <a:pPr>
        <a:defRPr/>
      </a:pPr>
      <a:endParaRPr lang="en-US"/>
    </a:p>
  </c:txPr>
  <c:printSettings>
    <c:headerFooter/>
    <c:pageMargins b="0.75" l="0.7" r="0.7" t="0.75"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rgbClr val="1F74AD"/>
                </a:solidFill>
                <a:latin typeface="+mn-lt"/>
                <a:ea typeface="+mn-ea"/>
                <a:cs typeface="+mn-cs"/>
              </a:defRPr>
            </a:pPr>
            <a:r>
              <a:rPr lang="en-US">
                <a:solidFill>
                  <a:srgbClr val="1F74AD"/>
                </a:solidFill>
              </a:rPr>
              <a:t>Simple Payback (years)</a:t>
            </a:r>
          </a:p>
        </c:rich>
      </c:tx>
      <c:overlay val="0"/>
      <c:spPr>
        <a:noFill/>
        <a:ln>
          <a:noFill/>
        </a:ln>
        <a:effectLst/>
      </c:spPr>
      <c:txPr>
        <a:bodyPr rot="0" spcFirstLastPara="1" vertOverflow="ellipsis" vert="horz" wrap="square" anchor="ctr" anchorCtr="1"/>
        <a:lstStyle/>
        <a:p>
          <a:pPr>
            <a:defRPr sz="1400" b="0" i="0" u="none" strike="noStrike" kern="1200" spc="0" baseline="0">
              <a:solidFill>
                <a:srgbClr val="1F74AD"/>
              </a:solidFill>
              <a:latin typeface="+mn-lt"/>
              <a:ea typeface="+mn-ea"/>
              <a:cs typeface="+mn-cs"/>
            </a:defRPr>
          </a:pPr>
          <a:endParaRPr lang="en-US"/>
        </a:p>
      </c:txPr>
    </c:title>
    <c:autoTitleDeleted val="0"/>
    <c:plotArea>
      <c:layout/>
      <c:barChart>
        <c:barDir val="col"/>
        <c:grouping val="clustered"/>
        <c:varyColors val="0"/>
        <c:ser>
          <c:idx val="0"/>
          <c:order val="0"/>
          <c:spPr>
            <a:solidFill>
              <a:srgbClr val="3498DB"/>
            </a:solidFill>
            <a:ln>
              <a:noFill/>
            </a:ln>
            <a:effectLst/>
          </c:spPr>
          <c:invertIfNegative val="0"/>
          <c:cat>
            <c:strRef>
              <c:f>[3]Results!$K$7:$K$24</c:f>
              <c:strCache>
                <c:ptCount val="18"/>
                <c:pt idx="0">
                  <c:v>EV</c:v>
                </c:pt>
              </c:strCache>
            </c:strRef>
          </c:cat>
          <c:val>
            <c:numRef>
              <c:f>[3]Results!$L$7:$L$8</c:f>
              <c:numCache>
                <c:formatCode>General</c:formatCode>
                <c:ptCount val="2"/>
                <c:pt idx="0">
                  <c:v>2.8041658009904586</c:v>
                </c:pt>
              </c:numCache>
            </c:numRef>
          </c:val>
          <c:extLst>
            <c:ext xmlns:c16="http://schemas.microsoft.com/office/drawing/2014/chart" uri="{C3380CC4-5D6E-409C-BE32-E72D297353CC}">
              <c16:uniqueId val="{00000000-7541-472D-873C-7BE552790052}"/>
            </c:ext>
          </c:extLst>
        </c:ser>
        <c:dLbls>
          <c:showLegendKey val="0"/>
          <c:showVal val="0"/>
          <c:showCatName val="0"/>
          <c:showSerName val="0"/>
          <c:showPercent val="0"/>
          <c:showBubbleSize val="0"/>
        </c:dLbls>
        <c:gapWidth val="219"/>
        <c:overlap val="-27"/>
        <c:axId val="633247088"/>
        <c:axId val="633243152"/>
      </c:barChart>
      <c:catAx>
        <c:axId val="633247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3243152"/>
        <c:crosses val="autoZero"/>
        <c:auto val="1"/>
        <c:lblAlgn val="ctr"/>
        <c:lblOffset val="100"/>
        <c:noMultiLvlLbl val="0"/>
      </c:catAx>
      <c:valAx>
        <c:axId val="6332431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Simple Payback</a:t>
                </a:r>
                <a:r>
                  <a:rPr lang="en-US" baseline="0"/>
                  <a:t> (y</a:t>
                </a:r>
                <a:r>
                  <a:rPr lang="en-US"/>
                  <a:t>ears)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32470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a:outerShdw blurRad="50800" dist="50800" dir="5400000" algn="ctr" rotWithShape="0">
        <a:srgbClr val="000000">
          <a:alpha val="0"/>
        </a:srgbClr>
      </a:outerShdw>
      <a:softEdge rad="0"/>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rgbClr val="1F74AD"/>
                </a:solidFill>
                <a:latin typeface="+mn-lt"/>
                <a:ea typeface="+mn-ea"/>
                <a:cs typeface="+mn-cs"/>
              </a:defRPr>
            </a:pPr>
            <a:r>
              <a:rPr lang="en-US">
                <a:solidFill>
                  <a:srgbClr val="1F74AD"/>
                </a:solidFill>
              </a:rPr>
              <a:t>Annual GHG Emissions (short tons)</a:t>
            </a:r>
          </a:p>
        </c:rich>
      </c:tx>
      <c:overlay val="0"/>
      <c:spPr>
        <a:noFill/>
        <a:ln>
          <a:noFill/>
        </a:ln>
        <a:effectLst/>
      </c:spPr>
      <c:txPr>
        <a:bodyPr rot="0" spcFirstLastPara="1" vertOverflow="ellipsis" vert="horz" wrap="square" anchor="ctr" anchorCtr="1"/>
        <a:lstStyle/>
        <a:p>
          <a:pPr>
            <a:defRPr sz="1400" b="0" i="0" u="none" strike="noStrike" kern="1200" spc="0" baseline="0">
              <a:solidFill>
                <a:srgbClr val="1F74AD"/>
              </a:solidFill>
              <a:latin typeface="+mn-lt"/>
              <a:ea typeface="+mn-ea"/>
              <a:cs typeface="+mn-cs"/>
            </a:defRPr>
          </a:pPr>
          <a:endParaRPr lang="en-US"/>
        </a:p>
      </c:txPr>
    </c:title>
    <c:autoTitleDeleted val="0"/>
    <c:plotArea>
      <c:layout/>
      <c:barChart>
        <c:barDir val="col"/>
        <c:grouping val="clustered"/>
        <c:varyColors val="0"/>
        <c:ser>
          <c:idx val="0"/>
          <c:order val="0"/>
          <c:spPr>
            <a:solidFill>
              <a:srgbClr val="3498DB"/>
            </a:solidFill>
            <a:ln>
              <a:noFill/>
            </a:ln>
            <a:effectLst/>
          </c:spPr>
          <c:invertIfNegative val="0"/>
          <c:cat>
            <c:strRef>
              <c:f>[3]Results!$K$27:$K$44</c:f>
              <c:strCache>
                <c:ptCount val="18"/>
                <c:pt idx="0">
                  <c:v>Gasoline</c:v>
                </c:pt>
                <c:pt idx="1">
                  <c:v>EV</c:v>
                </c:pt>
              </c:strCache>
            </c:strRef>
          </c:cat>
          <c:val>
            <c:numRef>
              <c:f>[3]Results!$L$27:$L$28</c:f>
              <c:numCache>
                <c:formatCode>General</c:formatCode>
                <c:ptCount val="2"/>
                <c:pt idx="0">
                  <c:v>7.0885375497007121</c:v>
                </c:pt>
                <c:pt idx="1">
                  <c:v>1.5907971768048794</c:v>
                </c:pt>
              </c:numCache>
            </c:numRef>
          </c:val>
          <c:extLst>
            <c:ext xmlns:c16="http://schemas.microsoft.com/office/drawing/2014/chart" uri="{C3380CC4-5D6E-409C-BE32-E72D297353CC}">
              <c16:uniqueId val="{00000000-87A8-479D-B67F-B2899B9A89B7}"/>
            </c:ext>
          </c:extLst>
        </c:ser>
        <c:dLbls>
          <c:showLegendKey val="0"/>
          <c:showVal val="0"/>
          <c:showCatName val="0"/>
          <c:showSerName val="0"/>
          <c:showPercent val="0"/>
          <c:showBubbleSize val="0"/>
        </c:dLbls>
        <c:gapWidth val="219"/>
        <c:overlap val="-27"/>
        <c:axId val="633247088"/>
        <c:axId val="633243152"/>
      </c:barChart>
      <c:catAx>
        <c:axId val="633247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3243152"/>
        <c:crosses val="autoZero"/>
        <c:auto val="1"/>
        <c:lblAlgn val="ctr"/>
        <c:lblOffset val="100"/>
        <c:noMultiLvlLbl val="0"/>
      </c:catAx>
      <c:valAx>
        <c:axId val="6332431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GHG Emissions</a:t>
                </a:r>
                <a:r>
                  <a:rPr lang="en-US" baseline="0"/>
                  <a:t> (</a:t>
                </a:r>
                <a:r>
                  <a:rPr lang="en-US"/>
                  <a:t>short tons)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32470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a:outerShdw blurRad="50800" dist="50800" dir="5400000" algn="ctr" rotWithShape="0">
        <a:srgbClr val="000000">
          <a:alpha val="0"/>
        </a:srgbClr>
      </a:outerShdw>
      <a:softEdge rad="0"/>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rgbClr val="1F74AD"/>
                </a:solidFill>
                <a:latin typeface="+mn-lt"/>
                <a:ea typeface="+mn-ea"/>
                <a:cs typeface="+mn-cs"/>
              </a:defRPr>
            </a:pPr>
            <a:r>
              <a:rPr lang="en-US">
                <a:solidFill>
                  <a:srgbClr val="1F74AD"/>
                </a:solidFill>
              </a:rPr>
              <a:t>Annual Petroleum Use (barrels)</a:t>
            </a:r>
          </a:p>
        </c:rich>
      </c:tx>
      <c:overlay val="0"/>
      <c:spPr>
        <a:noFill/>
        <a:ln>
          <a:noFill/>
        </a:ln>
        <a:effectLst/>
      </c:spPr>
      <c:txPr>
        <a:bodyPr rot="0" spcFirstLastPara="1" vertOverflow="ellipsis" vert="horz" wrap="square" anchor="ctr" anchorCtr="1"/>
        <a:lstStyle/>
        <a:p>
          <a:pPr>
            <a:defRPr sz="1400" b="0" i="0" u="none" strike="noStrike" kern="1200" spc="0" baseline="0">
              <a:solidFill>
                <a:srgbClr val="1F74AD"/>
              </a:solidFill>
              <a:latin typeface="+mn-lt"/>
              <a:ea typeface="+mn-ea"/>
              <a:cs typeface="+mn-cs"/>
            </a:defRPr>
          </a:pPr>
          <a:endParaRPr lang="en-US"/>
        </a:p>
      </c:txPr>
    </c:title>
    <c:autoTitleDeleted val="0"/>
    <c:plotArea>
      <c:layout/>
      <c:barChart>
        <c:barDir val="col"/>
        <c:grouping val="clustered"/>
        <c:varyColors val="0"/>
        <c:ser>
          <c:idx val="0"/>
          <c:order val="0"/>
          <c:spPr>
            <a:solidFill>
              <a:srgbClr val="3498DB"/>
            </a:solidFill>
            <a:ln>
              <a:noFill/>
            </a:ln>
            <a:effectLst/>
          </c:spPr>
          <c:invertIfNegative val="0"/>
          <c:cat>
            <c:strRef>
              <c:f>[3]Results!$K$47:$K$64</c:f>
              <c:strCache>
                <c:ptCount val="18"/>
                <c:pt idx="0">
                  <c:v>Gasoline</c:v>
                </c:pt>
                <c:pt idx="1">
                  <c:v>EV</c:v>
                </c:pt>
              </c:strCache>
            </c:strRef>
          </c:cat>
          <c:val>
            <c:numRef>
              <c:f>[3]Results!$L$47:$L$48</c:f>
              <c:numCache>
                <c:formatCode>General</c:formatCode>
                <c:ptCount val="2"/>
                <c:pt idx="0">
                  <c:v>12.431237309284713</c:v>
                </c:pt>
                <c:pt idx="1">
                  <c:v>4.2627302142724241E-2</c:v>
                </c:pt>
              </c:numCache>
            </c:numRef>
          </c:val>
          <c:extLst>
            <c:ext xmlns:c16="http://schemas.microsoft.com/office/drawing/2014/chart" uri="{C3380CC4-5D6E-409C-BE32-E72D297353CC}">
              <c16:uniqueId val="{00000000-33AC-4558-A878-D0C7C1F75461}"/>
            </c:ext>
          </c:extLst>
        </c:ser>
        <c:dLbls>
          <c:showLegendKey val="0"/>
          <c:showVal val="0"/>
          <c:showCatName val="0"/>
          <c:showSerName val="0"/>
          <c:showPercent val="0"/>
          <c:showBubbleSize val="0"/>
        </c:dLbls>
        <c:gapWidth val="219"/>
        <c:overlap val="-27"/>
        <c:axId val="633247088"/>
        <c:axId val="633243152"/>
        <c:extLst/>
      </c:barChart>
      <c:catAx>
        <c:axId val="633247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3243152"/>
        <c:crosses val="autoZero"/>
        <c:auto val="1"/>
        <c:lblAlgn val="ctr"/>
        <c:lblOffset val="100"/>
        <c:noMultiLvlLbl val="0"/>
      </c:catAx>
      <c:valAx>
        <c:axId val="6332431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Petroleum</a:t>
                </a:r>
                <a:r>
                  <a:rPr lang="en-US" baseline="0"/>
                  <a:t> Use (</a:t>
                </a:r>
                <a:r>
                  <a:rPr lang="en-US"/>
                  <a:t>barrels)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3247088"/>
        <c:crosses val="autoZero"/>
        <c:crossBetween val="between"/>
      </c:valAx>
      <c:spPr>
        <a:noFill/>
        <a:ln w="25400">
          <a:noFill/>
        </a:ln>
        <a:effectLst/>
      </c:spPr>
    </c:plotArea>
    <c:plotVisOnly val="1"/>
    <c:dispBlanksAs val="gap"/>
    <c:showDLblsOverMax val="0"/>
  </c:chart>
  <c:spPr>
    <a:solidFill>
      <a:schemeClr val="bg1"/>
    </a:solidFill>
    <a:ln w="9525" cap="flat" cmpd="sng" algn="ctr">
      <a:solidFill>
        <a:schemeClr val="tx1"/>
      </a:solidFill>
      <a:round/>
    </a:ln>
    <a:effectLst>
      <a:outerShdw blurRad="50800" dist="50800" dir="5400000" algn="ctr" rotWithShape="0">
        <a:srgbClr val="000000">
          <a:alpha val="0"/>
        </a:srgbClr>
      </a:outerShdw>
      <a:softEdge rad="0"/>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rgbClr val="1F74AD"/>
                </a:solidFill>
                <a:latin typeface="+mn-lt"/>
                <a:ea typeface="+mn-ea"/>
                <a:cs typeface="+mn-cs"/>
              </a:defRPr>
            </a:pPr>
            <a:r>
              <a:rPr lang="en-US">
                <a:solidFill>
                  <a:srgbClr val="1F74AD"/>
                </a:solidFill>
              </a:rPr>
              <a:t>Annual Air Pollutants (pounds)</a:t>
            </a:r>
          </a:p>
        </c:rich>
      </c:tx>
      <c:overlay val="0"/>
      <c:spPr>
        <a:noFill/>
        <a:ln>
          <a:noFill/>
        </a:ln>
        <a:effectLst/>
      </c:spPr>
      <c:txPr>
        <a:bodyPr rot="0" spcFirstLastPara="1" vertOverflow="ellipsis" vert="horz" wrap="square" anchor="ctr" anchorCtr="1"/>
        <a:lstStyle/>
        <a:p>
          <a:pPr>
            <a:defRPr sz="1400" b="0" i="0" u="none" strike="noStrike" kern="1200" spc="0" baseline="0">
              <a:solidFill>
                <a:srgbClr val="1F74AD"/>
              </a:solidFill>
              <a:latin typeface="+mn-lt"/>
              <a:ea typeface="+mn-ea"/>
              <a:cs typeface="+mn-cs"/>
            </a:defRPr>
          </a:pPr>
          <a:endParaRPr lang="en-US"/>
        </a:p>
      </c:txPr>
    </c:title>
    <c:autoTitleDeleted val="0"/>
    <c:plotArea>
      <c:layout/>
      <c:lineChart>
        <c:grouping val="standard"/>
        <c:varyColors val="0"/>
        <c:ser>
          <c:idx val="1"/>
          <c:order val="1"/>
          <c:tx>
            <c:strRef>
              <c:f>[3]Results!$M$66</c:f>
              <c:strCache>
                <c:ptCount val="1"/>
                <c:pt idx="0">
                  <c:v>NOx</c:v>
                </c:pt>
              </c:strCache>
            </c:strRef>
          </c:tx>
          <c:spPr>
            <a:ln w="28575" cap="rnd">
              <a:solidFill>
                <a:srgbClr val="FFA200"/>
              </a:solidFill>
              <a:prstDash val="sysDash"/>
              <a:round/>
            </a:ln>
            <a:effectLst/>
          </c:spPr>
          <c:marker>
            <c:symbol val="square"/>
            <c:size val="5"/>
            <c:spPr>
              <a:solidFill>
                <a:srgbClr val="FFA200"/>
              </a:solidFill>
              <a:ln w="9525">
                <a:noFill/>
              </a:ln>
              <a:effectLst/>
            </c:spPr>
          </c:marker>
          <c:dPt>
            <c:idx val="0"/>
            <c:marker>
              <c:symbol val="square"/>
              <c:size val="5"/>
              <c:spPr>
                <a:solidFill>
                  <a:srgbClr val="FFA200"/>
                </a:solidFill>
                <a:ln w="9525">
                  <a:noFill/>
                </a:ln>
                <a:effectLst/>
              </c:spPr>
            </c:marker>
            <c:bubble3D val="0"/>
            <c:spPr>
              <a:ln w="28575" cap="rnd">
                <a:solidFill>
                  <a:srgbClr val="FFA200"/>
                </a:solidFill>
                <a:prstDash val="sysDash"/>
                <a:round/>
              </a:ln>
              <a:effectLst/>
            </c:spPr>
            <c:extLst>
              <c:ext xmlns:c16="http://schemas.microsoft.com/office/drawing/2014/chart" uri="{C3380CC4-5D6E-409C-BE32-E72D297353CC}">
                <c16:uniqueId val="{00000001-05AB-48EC-938C-974DB4FF5B7F}"/>
              </c:ext>
            </c:extLst>
          </c:dPt>
          <c:cat>
            <c:strRef>
              <c:f>[3]Results!$K$67:$K$84</c:f>
              <c:strCache>
                <c:ptCount val="18"/>
                <c:pt idx="0">
                  <c:v>Gasoline</c:v>
                </c:pt>
                <c:pt idx="1">
                  <c:v>EV</c:v>
                </c:pt>
              </c:strCache>
            </c:strRef>
          </c:cat>
          <c:val>
            <c:numRef>
              <c:f>[3]Results!$M$67:$M$68</c:f>
              <c:numCache>
                <c:formatCode>General</c:formatCode>
                <c:ptCount val="2"/>
                <c:pt idx="0">
                  <c:v>162.02338361399319</c:v>
                </c:pt>
                <c:pt idx="1">
                  <c:v>0</c:v>
                </c:pt>
              </c:numCache>
            </c:numRef>
          </c:val>
          <c:smooth val="0"/>
          <c:extLst>
            <c:ext xmlns:c16="http://schemas.microsoft.com/office/drawing/2014/chart" uri="{C3380CC4-5D6E-409C-BE32-E72D297353CC}">
              <c16:uniqueId val="{00000002-05AB-48EC-938C-974DB4FF5B7F}"/>
            </c:ext>
          </c:extLst>
        </c:ser>
        <c:ser>
          <c:idx val="2"/>
          <c:order val="2"/>
          <c:tx>
            <c:strRef>
              <c:f>[3]Results!$N$66</c:f>
              <c:strCache>
                <c:ptCount val="1"/>
                <c:pt idx="0">
                  <c:v>PM10</c:v>
                </c:pt>
              </c:strCache>
            </c:strRef>
          </c:tx>
          <c:spPr>
            <a:ln w="28575" cap="rnd">
              <a:solidFill>
                <a:srgbClr val="348934"/>
              </a:solidFill>
              <a:prstDash val="sysDash"/>
              <a:round/>
            </a:ln>
            <a:effectLst/>
          </c:spPr>
          <c:marker>
            <c:symbol val="square"/>
            <c:size val="5"/>
            <c:spPr>
              <a:solidFill>
                <a:srgbClr val="348934"/>
              </a:solidFill>
              <a:ln w="9525">
                <a:noFill/>
              </a:ln>
              <a:effectLst/>
            </c:spPr>
          </c:marker>
          <c:cat>
            <c:strRef>
              <c:f>[3]Results!$K$67:$K$84</c:f>
              <c:strCache>
                <c:ptCount val="18"/>
                <c:pt idx="0">
                  <c:v>Gasoline</c:v>
                </c:pt>
                <c:pt idx="1">
                  <c:v>EV</c:v>
                </c:pt>
              </c:strCache>
            </c:strRef>
          </c:cat>
          <c:val>
            <c:numRef>
              <c:f>[3]Results!$N$67:$N$68</c:f>
              <c:numCache>
                <c:formatCode>General</c:formatCode>
                <c:ptCount val="2"/>
                <c:pt idx="0">
                  <c:v>8.7635538236309927</c:v>
                </c:pt>
                <c:pt idx="1">
                  <c:v>0</c:v>
                </c:pt>
              </c:numCache>
            </c:numRef>
          </c:val>
          <c:smooth val="0"/>
          <c:extLst>
            <c:ext xmlns:c16="http://schemas.microsoft.com/office/drawing/2014/chart" uri="{C3380CC4-5D6E-409C-BE32-E72D297353CC}">
              <c16:uniqueId val="{00000003-05AB-48EC-938C-974DB4FF5B7F}"/>
            </c:ext>
          </c:extLst>
        </c:ser>
        <c:ser>
          <c:idx val="3"/>
          <c:order val="3"/>
          <c:tx>
            <c:strRef>
              <c:f>[3]Results!$O$66</c:f>
              <c:strCache>
                <c:ptCount val="1"/>
                <c:pt idx="0">
                  <c:v>PM2.5</c:v>
                </c:pt>
              </c:strCache>
            </c:strRef>
          </c:tx>
          <c:spPr>
            <a:ln w="28575" cap="rnd">
              <a:solidFill>
                <a:srgbClr val="1D3FB4"/>
              </a:solidFill>
              <a:prstDash val="sysDash"/>
              <a:round/>
            </a:ln>
            <a:effectLst/>
          </c:spPr>
          <c:marker>
            <c:symbol val="square"/>
            <c:size val="5"/>
            <c:spPr>
              <a:solidFill>
                <a:srgbClr val="1D3FB4">
                  <a:alpha val="96000"/>
                </a:srgbClr>
              </a:solidFill>
              <a:ln w="9525">
                <a:noFill/>
              </a:ln>
              <a:effectLst/>
            </c:spPr>
          </c:marker>
          <c:cat>
            <c:strRef>
              <c:f>[3]Results!$K$67:$K$84</c:f>
              <c:strCache>
                <c:ptCount val="18"/>
                <c:pt idx="0">
                  <c:v>Gasoline</c:v>
                </c:pt>
                <c:pt idx="1">
                  <c:v>EV</c:v>
                </c:pt>
              </c:strCache>
            </c:strRef>
          </c:cat>
          <c:val>
            <c:numRef>
              <c:f>[3]Results!$O$67:$O$68</c:f>
              <c:numCache>
                <c:formatCode>General</c:formatCode>
                <c:ptCount val="2"/>
                <c:pt idx="0">
                  <c:v>10.908783960705712</c:v>
                </c:pt>
                <c:pt idx="1">
                  <c:v>0</c:v>
                </c:pt>
              </c:numCache>
            </c:numRef>
          </c:val>
          <c:smooth val="0"/>
          <c:extLst>
            <c:ext xmlns:c16="http://schemas.microsoft.com/office/drawing/2014/chart" uri="{C3380CC4-5D6E-409C-BE32-E72D297353CC}">
              <c16:uniqueId val="{00000004-05AB-48EC-938C-974DB4FF5B7F}"/>
            </c:ext>
          </c:extLst>
        </c:ser>
        <c:ser>
          <c:idx val="4"/>
          <c:order val="4"/>
          <c:tx>
            <c:strRef>
              <c:f>[3]Results!$P$66</c:f>
              <c:strCache>
                <c:ptCount val="1"/>
                <c:pt idx="0">
                  <c:v>VOC</c:v>
                </c:pt>
              </c:strCache>
            </c:strRef>
          </c:tx>
          <c:spPr>
            <a:ln w="28575" cap="rnd">
              <a:solidFill>
                <a:srgbClr val="BF5BBC"/>
              </a:solidFill>
              <a:prstDash val="sysDash"/>
              <a:round/>
            </a:ln>
            <a:effectLst/>
          </c:spPr>
          <c:marker>
            <c:symbol val="square"/>
            <c:size val="5"/>
            <c:spPr>
              <a:solidFill>
                <a:srgbClr val="BF5BBC"/>
              </a:solidFill>
              <a:ln w="9525">
                <a:noFill/>
              </a:ln>
              <a:effectLst/>
            </c:spPr>
          </c:marker>
          <c:cat>
            <c:strRef>
              <c:f>[3]Results!$K$67:$K$84</c:f>
              <c:strCache>
                <c:ptCount val="18"/>
                <c:pt idx="0">
                  <c:v>Gasoline</c:v>
                </c:pt>
                <c:pt idx="1">
                  <c:v>EV</c:v>
                </c:pt>
              </c:strCache>
            </c:strRef>
          </c:cat>
          <c:val>
            <c:numRef>
              <c:f>[3]Results!$P$67:$P$68</c:f>
              <c:numCache>
                <c:formatCode>General</c:formatCode>
                <c:ptCount val="2"/>
                <c:pt idx="0">
                  <c:v>902.72522137371698</c:v>
                </c:pt>
                <c:pt idx="1">
                  <c:v>0</c:v>
                </c:pt>
              </c:numCache>
            </c:numRef>
          </c:val>
          <c:smooth val="0"/>
          <c:extLst>
            <c:ext xmlns:c16="http://schemas.microsoft.com/office/drawing/2014/chart" uri="{C3380CC4-5D6E-409C-BE32-E72D297353CC}">
              <c16:uniqueId val="{00000005-05AB-48EC-938C-974DB4FF5B7F}"/>
            </c:ext>
          </c:extLst>
        </c:ser>
        <c:ser>
          <c:idx val="5"/>
          <c:order val="5"/>
          <c:tx>
            <c:strRef>
              <c:f>[3]Results!$Q$66</c:f>
              <c:strCache>
                <c:ptCount val="1"/>
                <c:pt idx="0">
                  <c:v>SOx</c:v>
                </c:pt>
              </c:strCache>
            </c:strRef>
          </c:tx>
          <c:spPr>
            <a:ln w="28575" cap="rnd">
              <a:solidFill>
                <a:srgbClr val="3F004E"/>
              </a:solidFill>
              <a:prstDash val="sysDash"/>
              <a:round/>
            </a:ln>
            <a:effectLst/>
          </c:spPr>
          <c:marker>
            <c:symbol val="square"/>
            <c:size val="5"/>
            <c:spPr>
              <a:solidFill>
                <a:srgbClr val="3F004E"/>
              </a:solidFill>
              <a:ln w="9525">
                <a:noFill/>
              </a:ln>
              <a:effectLst/>
            </c:spPr>
          </c:marker>
          <c:cat>
            <c:strRef>
              <c:f>[3]Results!$K$67:$K$84</c:f>
              <c:strCache>
                <c:ptCount val="18"/>
                <c:pt idx="0">
                  <c:v>Gasoline</c:v>
                </c:pt>
                <c:pt idx="1">
                  <c:v>EV</c:v>
                </c:pt>
              </c:strCache>
            </c:strRef>
          </c:cat>
          <c:val>
            <c:numRef>
              <c:f>[3]Results!$Q$67:$Q$68</c:f>
              <c:numCache>
                <c:formatCode>General</c:formatCode>
                <c:ptCount val="2"/>
                <c:pt idx="0">
                  <c:v>6.7656672402678822E-2</c:v>
                </c:pt>
                <c:pt idx="1">
                  <c:v>0</c:v>
                </c:pt>
              </c:numCache>
            </c:numRef>
          </c:val>
          <c:smooth val="0"/>
          <c:extLst>
            <c:ext xmlns:c16="http://schemas.microsoft.com/office/drawing/2014/chart" uri="{C3380CC4-5D6E-409C-BE32-E72D297353CC}">
              <c16:uniqueId val="{00000006-05AB-48EC-938C-974DB4FF5B7F}"/>
            </c:ext>
          </c:extLst>
        </c:ser>
        <c:dLbls>
          <c:showLegendKey val="0"/>
          <c:showVal val="0"/>
          <c:showCatName val="0"/>
          <c:showSerName val="0"/>
          <c:showPercent val="0"/>
          <c:showBubbleSize val="0"/>
        </c:dLbls>
        <c:marker val="1"/>
        <c:smooth val="0"/>
        <c:axId val="633247088"/>
        <c:axId val="633243152"/>
      </c:lineChart>
      <c:lineChart>
        <c:grouping val="standard"/>
        <c:varyColors val="0"/>
        <c:ser>
          <c:idx val="0"/>
          <c:order val="0"/>
          <c:tx>
            <c:strRef>
              <c:f>[3]Results!$L$66</c:f>
              <c:strCache>
                <c:ptCount val="1"/>
                <c:pt idx="0">
                  <c:v>CO</c:v>
                </c:pt>
              </c:strCache>
            </c:strRef>
          </c:tx>
          <c:spPr>
            <a:ln w="28575" cap="rnd">
              <a:solidFill>
                <a:srgbClr val="DA0000"/>
              </a:solidFill>
              <a:prstDash val="sysDash"/>
              <a:round/>
            </a:ln>
            <a:effectLst/>
          </c:spPr>
          <c:marker>
            <c:symbol val="square"/>
            <c:size val="5"/>
            <c:spPr>
              <a:solidFill>
                <a:srgbClr val="DA0000"/>
              </a:solidFill>
              <a:ln w="9525">
                <a:noFill/>
              </a:ln>
              <a:effectLst/>
            </c:spPr>
          </c:marker>
          <c:dPt>
            <c:idx val="0"/>
            <c:marker>
              <c:symbol val="square"/>
              <c:size val="5"/>
              <c:spPr>
                <a:solidFill>
                  <a:srgbClr val="DA0000"/>
                </a:solidFill>
                <a:ln w="9525">
                  <a:noFill/>
                </a:ln>
                <a:effectLst/>
              </c:spPr>
            </c:marker>
            <c:bubble3D val="0"/>
            <c:extLst>
              <c:ext xmlns:c16="http://schemas.microsoft.com/office/drawing/2014/chart" uri="{C3380CC4-5D6E-409C-BE32-E72D297353CC}">
                <c16:uniqueId val="{00000007-05AB-48EC-938C-974DB4FF5B7F}"/>
              </c:ext>
            </c:extLst>
          </c:dPt>
          <c:cat>
            <c:strRef>
              <c:f>[3]Results!$K$67:$K$84</c:f>
              <c:strCache>
                <c:ptCount val="18"/>
                <c:pt idx="0">
                  <c:v>Gasoline</c:v>
                </c:pt>
                <c:pt idx="1">
                  <c:v>EV</c:v>
                </c:pt>
              </c:strCache>
            </c:strRef>
          </c:cat>
          <c:val>
            <c:numRef>
              <c:f>[3]Results!$L$67:$L$68</c:f>
              <c:numCache>
                <c:formatCode>General</c:formatCode>
                <c:ptCount val="2"/>
                <c:pt idx="0">
                  <c:v>23741.343291770496</c:v>
                </c:pt>
                <c:pt idx="1">
                  <c:v>0</c:v>
                </c:pt>
              </c:numCache>
            </c:numRef>
          </c:val>
          <c:smooth val="0"/>
          <c:extLst>
            <c:ext xmlns:c16="http://schemas.microsoft.com/office/drawing/2014/chart" uri="{C3380CC4-5D6E-409C-BE32-E72D297353CC}">
              <c16:uniqueId val="{00000008-05AB-48EC-938C-974DB4FF5B7F}"/>
            </c:ext>
          </c:extLst>
        </c:ser>
        <c:dLbls>
          <c:showLegendKey val="0"/>
          <c:showVal val="0"/>
          <c:showCatName val="0"/>
          <c:showSerName val="0"/>
          <c:showPercent val="0"/>
          <c:showBubbleSize val="0"/>
        </c:dLbls>
        <c:marker val="1"/>
        <c:smooth val="0"/>
        <c:axId val="831841432"/>
        <c:axId val="831843072"/>
      </c:lineChart>
      <c:catAx>
        <c:axId val="633247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3243152"/>
        <c:crosses val="autoZero"/>
        <c:auto val="1"/>
        <c:lblAlgn val="ctr"/>
        <c:lblOffset val="100"/>
        <c:noMultiLvlLbl val="0"/>
      </c:catAx>
      <c:valAx>
        <c:axId val="6332431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baseline="0"/>
                  <a:t>NOx, PM, VOC, SOx Emissions (pounds)</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3247088"/>
        <c:crosses val="autoZero"/>
        <c:crossBetween val="between"/>
      </c:valAx>
      <c:valAx>
        <c:axId val="831843072"/>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 Emissions (pounds)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31841432"/>
        <c:crosses val="max"/>
        <c:crossBetween val="between"/>
      </c:valAx>
      <c:catAx>
        <c:axId val="831841432"/>
        <c:scaling>
          <c:orientation val="minMax"/>
        </c:scaling>
        <c:delete val="1"/>
        <c:axPos val="b"/>
        <c:numFmt formatCode="General" sourceLinked="1"/>
        <c:majorTickMark val="out"/>
        <c:minorTickMark val="none"/>
        <c:tickLblPos val="nextTo"/>
        <c:crossAx val="831843072"/>
        <c:crosses val="autoZero"/>
        <c:auto val="1"/>
        <c:lblAlgn val="ctr"/>
        <c:lblOffset val="100"/>
        <c:noMultiLvlLbl val="0"/>
      </c:cat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a:outerShdw blurRad="50800" dist="50800" dir="5400000" algn="ctr" rotWithShape="0">
        <a:srgbClr val="000000">
          <a:alpha val="0"/>
        </a:srgbClr>
      </a:outerShdw>
      <a:softEdge rad="0"/>
    </a:effectLst>
  </c:spPr>
  <c:txPr>
    <a:bodyPr/>
    <a:lstStyle/>
    <a:p>
      <a:pPr>
        <a:defRPr/>
      </a:pPr>
      <a:endParaRPr lang="en-US"/>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11</xdr:row>
      <xdr:rowOff>123825</xdr:rowOff>
    </xdr:from>
    <xdr:to>
      <xdr:col>2</xdr:col>
      <xdr:colOff>13442</xdr:colOff>
      <xdr:row>43</xdr:row>
      <xdr:rowOff>61432</xdr:rowOff>
    </xdr:to>
    <xdr:pic>
      <xdr:nvPicPr>
        <xdr:cNvPr id="2" name="Picture 1">
          <a:extLst>
            <a:ext uri="{FF2B5EF4-FFF2-40B4-BE49-F238E27FC236}">
              <a16:creationId xmlns:a16="http://schemas.microsoft.com/office/drawing/2014/main" id="{80074486-A7D2-8CD0-CE29-4A9C7A10C278}"/>
            </a:ext>
          </a:extLst>
        </xdr:cNvPr>
        <xdr:cNvPicPr>
          <a:picLocks noChangeAspect="1"/>
        </xdr:cNvPicPr>
      </xdr:nvPicPr>
      <xdr:blipFill>
        <a:blip xmlns:r="http://schemas.openxmlformats.org/officeDocument/2006/relationships" r:embed="rId1"/>
        <a:stretch>
          <a:fillRect/>
        </a:stretch>
      </xdr:blipFill>
      <xdr:spPr>
        <a:xfrm>
          <a:off x="95250" y="2409825"/>
          <a:ext cx="4042517" cy="60336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5</xdr:row>
      <xdr:rowOff>0</xdr:rowOff>
    </xdr:from>
    <xdr:to>
      <xdr:col>9</xdr:col>
      <xdr:colOff>0</xdr:colOff>
      <xdr:row>24</xdr:row>
      <xdr:rowOff>0</xdr:rowOff>
    </xdr:to>
    <xdr:graphicFrame macro="">
      <xdr:nvGraphicFramePr>
        <xdr:cNvPr id="2" name="Chart 1">
          <a:extLst>
            <a:ext uri="{FF2B5EF4-FFF2-40B4-BE49-F238E27FC236}">
              <a16:creationId xmlns:a16="http://schemas.microsoft.com/office/drawing/2014/main" id="{CE84A96A-65A5-4797-8E18-3AE34A5502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25</xdr:row>
      <xdr:rowOff>0</xdr:rowOff>
    </xdr:from>
    <xdr:to>
      <xdr:col>9</xdr:col>
      <xdr:colOff>0</xdr:colOff>
      <xdr:row>44</xdr:row>
      <xdr:rowOff>0</xdr:rowOff>
    </xdr:to>
    <xdr:graphicFrame macro="">
      <xdr:nvGraphicFramePr>
        <xdr:cNvPr id="3" name="Chart 2">
          <a:extLst>
            <a:ext uri="{FF2B5EF4-FFF2-40B4-BE49-F238E27FC236}">
              <a16:creationId xmlns:a16="http://schemas.microsoft.com/office/drawing/2014/main" id="{16532DA2-AB17-43F2-B3F2-8D70E06B537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45</xdr:row>
      <xdr:rowOff>0</xdr:rowOff>
    </xdr:from>
    <xdr:to>
      <xdr:col>9</xdr:col>
      <xdr:colOff>0</xdr:colOff>
      <xdr:row>64</xdr:row>
      <xdr:rowOff>0</xdr:rowOff>
    </xdr:to>
    <xdr:graphicFrame macro="">
      <xdr:nvGraphicFramePr>
        <xdr:cNvPr id="4" name="Chart 3">
          <a:extLst>
            <a:ext uri="{FF2B5EF4-FFF2-40B4-BE49-F238E27FC236}">
              <a16:creationId xmlns:a16="http://schemas.microsoft.com/office/drawing/2014/main" id="{EC967A36-4A36-4FE4-B838-A5885D11BB8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65</xdr:row>
      <xdr:rowOff>0</xdr:rowOff>
    </xdr:from>
    <xdr:to>
      <xdr:col>9</xdr:col>
      <xdr:colOff>0</xdr:colOff>
      <xdr:row>84</xdr:row>
      <xdr:rowOff>0</xdr:rowOff>
    </xdr:to>
    <xdr:graphicFrame macro="">
      <xdr:nvGraphicFramePr>
        <xdr:cNvPr id="5" name="Chart 4">
          <a:extLst>
            <a:ext uri="{FF2B5EF4-FFF2-40B4-BE49-F238E27FC236}">
              <a16:creationId xmlns:a16="http://schemas.microsoft.com/office/drawing/2014/main" id="{B9EDD749-CA0D-4B00-ADF8-747424C8976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5</xdr:row>
      <xdr:rowOff>0</xdr:rowOff>
    </xdr:from>
    <xdr:to>
      <xdr:col>9</xdr:col>
      <xdr:colOff>0</xdr:colOff>
      <xdr:row>24</xdr:row>
      <xdr:rowOff>0</xdr:rowOff>
    </xdr:to>
    <xdr:graphicFrame macro="">
      <xdr:nvGraphicFramePr>
        <xdr:cNvPr id="2" name="Chart 1">
          <a:extLst>
            <a:ext uri="{FF2B5EF4-FFF2-40B4-BE49-F238E27FC236}">
              <a16:creationId xmlns:a16="http://schemas.microsoft.com/office/drawing/2014/main" id="{E783779B-9536-42DE-8FD8-2602BE7CFF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25</xdr:row>
      <xdr:rowOff>0</xdr:rowOff>
    </xdr:from>
    <xdr:to>
      <xdr:col>9</xdr:col>
      <xdr:colOff>0</xdr:colOff>
      <xdr:row>44</xdr:row>
      <xdr:rowOff>0</xdr:rowOff>
    </xdr:to>
    <xdr:graphicFrame macro="">
      <xdr:nvGraphicFramePr>
        <xdr:cNvPr id="3" name="Chart 2">
          <a:extLst>
            <a:ext uri="{FF2B5EF4-FFF2-40B4-BE49-F238E27FC236}">
              <a16:creationId xmlns:a16="http://schemas.microsoft.com/office/drawing/2014/main" id="{F79C6D11-F036-473B-BB1B-DEFF8126E2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45</xdr:row>
      <xdr:rowOff>0</xdr:rowOff>
    </xdr:from>
    <xdr:to>
      <xdr:col>9</xdr:col>
      <xdr:colOff>0</xdr:colOff>
      <xdr:row>64</xdr:row>
      <xdr:rowOff>0</xdr:rowOff>
    </xdr:to>
    <xdr:graphicFrame macro="">
      <xdr:nvGraphicFramePr>
        <xdr:cNvPr id="4" name="Chart 3">
          <a:extLst>
            <a:ext uri="{FF2B5EF4-FFF2-40B4-BE49-F238E27FC236}">
              <a16:creationId xmlns:a16="http://schemas.microsoft.com/office/drawing/2014/main" id="{302F031D-29F6-406D-85BA-473B17D116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65</xdr:row>
      <xdr:rowOff>0</xdr:rowOff>
    </xdr:from>
    <xdr:to>
      <xdr:col>9</xdr:col>
      <xdr:colOff>0</xdr:colOff>
      <xdr:row>84</xdr:row>
      <xdr:rowOff>0</xdr:rowOff>
    </xdr:to>
    <xdr:graphicFrame macro="">
      <xdr:nvGraphicFramePr>
        <xdr:cNvPr id="5" name="Chart 4">
          <a:extLst>
            <a:ext uri="{FF2B5EF4-FFF2-40B4-BE49-F238E27FC236}">
              <a16:creationId xmlns:a16="http://schemas.microsoft.com/office/drawing/2014/main" id="{86451D5B-31EB-4BA4-906C-FA81BCDE00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9540</xdr:colOff>
      <xdr:row>15</xdr:row>
      <xdr:rowOff>39297</xdr:rowOff>
    </xdr:from>
    <xdr:to>
      <xdr:col>7</xdr:col>
      <xdr:colOff>784649</xdr:colOff>
      <xdr:row>27</xdr:row>
      <xdr:rowOff>73993</xdr:rowOff>
    </xdr:to>
    <xdr:pic>
      <xdr:nvPicPr>
        <xdr:cNvPr id="2" name="Picture 1">
          <a:extLst>
            <a:ext uri="{FF2B5EF4-FFF2-40B4-BE49-F238E27FC236}">
              <a16:creationId xmlns:a16="http://schemas.microsoft.com/office/drawing/2014/main" id="{4BCC6BBF-7AE6-4FBE-98DA-0F2A5B699433}"/>
            </a:ext>
          </a:extLst>
        </xdr:cNvPr>
        <xdr:cNvPicPr>
          <a:picLocks noChangeAspect="1"/>
        </xdr:cNvPicPr>
      </xdr:nvPicPr>
      <xdr:blipFill>
        <a:blip xmlns:r="http://schemas.openxmlformats.org/officeDocument/2006/relationships" r:embed="rId1"/>
        <a:stretch>
          <a:fillRect/>
        </a:stretch>
      </xdr:blipFill>
      <xdr:spPr>
        <a:xfrm>
          <a:off x="6191265" y="3868347"/>
          <a:ext cx="2765834" cy="229847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nccde365-my.sharepoint.com/personal/kristie_arlotta_newcastlede_gov/Documents/Documents/Grants/CPRG/Submission/Data/Charging%20stations%20data%20AFLEET%20CFI%20Emissions%20Tool_v1.1.xlsx" TargetMode="External"/><Relationship Id="rId1" Type="http://schemas.openxmlformats.org/officeDocument/2006/relationships/externalLinkPath" Target="https://nccde365-my.sharepoint.com/personal/kristie_arlotta_newcastlede_gov/Documents/Documents/Grants/CPRG/Submission/Project%20Narrative%20Attachement%20Form/Data/Charging%20stations%20data%20AFLEET%20CFI%20Emissions%20Tool_v1.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Kristie.Arlotta\Downloads\Payback_Off-road_Export%20(4).xlsx" TargetMode="External"/><Relationship Id="rId1" Type="http://schemas.openxmlformats.org/officeDocument/2006/relationships/externalLinkPath" Target="file:///C:\Users\Kristie.Arlotta\Downloads\Payback_Off-road_Export%20(4).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nccde365-my.sharepoint.com/personal/kristie_arlotta_newcastlede_gov/Documents/Documents/Grants/CPRG/Submission/Data/correct_leaf%20blower.xlsx" TargetMode="External"/><Relationship Id="rId1" Type="http://schemas.openxmlformats.org/officeDocument/2006/relationships/externalLinkPath" Target="https://nccde365-my.sharepoint.com/personal/kristie_arlotta_newcastlede_gov/Documents/Documents/Grants/CPRG/Submission/Project%20Narrative%20Attachement%20Form/Data/correct_leaf%20blowe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
      <sheetName val="CFI Tool"/>
      <sheetName val="CFI"/>
      <sheetName val="Background Data"/>
    </sheetNames>
    <sheetDataSet>
      <sheetData sheetId="0" refreshError="1"/>
      <sheetData sheetId="1">
        <row r="9">
          <cell r="P9">
            <v>78000</v>
          </cell>
        </row>
        <row r="10">
          <cell r="P10">
            <v>196000</v>
          </cell>
        </row>
        <row r="11">
          <cell r="P11">
            <v>0</v>
          </cell>
        </row>
        <row r="12">
          <cell r="P12">
            <v>0</v>
          </cell>
        </row>
        <row r="13">
          <cell r="P13">
            <v>0</v>
          </cell>
        </row>
        <row r="14">
          <cell r="P14">
            <v>0</v>
          </cell>
        </row>
        <row r="16">
          <cell r="J16" t="str">
            <v>U.S.</v>
          </cell>
        </row>
        <row r="17">
          <cell r="J17" t="str">
            <v>ASCC</v>
          </cell>
        </row>
        <row r="18">
          <cell r="J18" t="str">
            <v>FRCC</v>
          </cell>
        </row>
        <row r="19">
          <cell r="J19" t="str">
            <v>HICC</v>
          </cell>
        </row>
        <row r="20">
          <cell r="J20" t="str">
            <v>MRO</v>
          </cell>
        </row>
        <row r="21">
          <cell r="J21" t="str">
            <v>NPCC</v>
          </cell>
        </row>
        <row r="22">
          <cell r="J22" t="str">
            <v>RFC</v>
          </cell>
        </row>
        <row r="23">
          <cell r="J23" t="str">
            <v>SERC</v>
          </cell>
        </row>
        <row r="24">
          <cell r="J24" t="str">
            <v>SPP</v>
          </cell>
        </row>
        <row r="25">
          <cell r="J25" t="str">
            <v>TRE</v>
          </cell>
        </row>
        <row r="26">
          <cell r="J26" t="str">
            <v>WECC</v>
          </cell>
        </row>
        <row r="27">
          <cell r="J27" t="str">
            <v>User Defined</v>
          </cell>
        </row>
      </sheetData>
      <sheetData sheetId="2">
        <row r="29">
          <cell r="J29">
            <v>78000</v>
          </cell>
          <cell r="K29">
            <v>196000</v>
          </cell>
          <cell r="L29">
            <v>0</v>
          </cell>
          <cell r="M29">
            <v>0</v>
          </cell>
          <cell r="N29">
            <v>0</v>
          </cell>
          <cell r="O29">
            <v>0</v>
          </cell>
        </row>
        <row r="74">
          <cell r="J74">
            <v>70.952494872063397</v>
          </cell>
          <cell r="K74">
            <v>178.29088455031314</v>
          </cell>
          <cell r="L74">
            <v>0</v>
          </cell>
          <cell r="M74">
            <v>0</v>
          </cell>
          <cell r="N74">
            <v>0</v>
          </cell>
          <cell r="O74">
            <v>0</v>
          </cell>
        </row>
        <row r="439">
          <cell r="J439">
            <v>625.41897032735289</v>
          </cell>
          <cell r="K439">
            <v>1571.5656177456558</v>
          </cell>
          <cell r="L439">
            <v>0</v>
          </cell>
          <cell r="M439">
            <v>0</v>
          </cell>
          <cell r="N439">
            <v>0</v>
          </cell>
          <cell r="O439">
            <v>0</v>
          </cell>
        </row>
        <row r="440">
          <cell r="J440">
            <v>15.384304220998343</v>
          </cell>
          <cell r="K440">
            <v>38.657995221995833</v>
          </cell>
          <cell r="L440">
            <v>0</v>
          </cell>
          <cell r="M440">
            <v>0</v>
          </cell>
          <cell r="N440">
            <v>0</v>
          </cell>
          <cell r="O440">
            <v>0</v>
          </cell>
        </row>
        <row r="441">
          <cell r="J441">
            <v>1.5256850373468964</v>
          </cell>
          <cell r="K441">
            <v>3.8337726579486113</v>
          </cell>
          <cell r="L441">
            <v>0</v>
          </cell>
          <cell r="M441">
            <v>0</v>
          </cell>
          <cell r="N441">
            <v>0</v>
          </cell>
          <cell r="O441">
            <v>0</v>
          </cell>
        </row>
        <row r="442">
          <cell r="J442">
            <v>0</v>
          </cell>
          <cell r="K442">
            <v>0</v>
          </cell>
          <cell r="L442">
            <v>0</v>
          </cell>
          <cell r="M442">
            <v>0</v>
          </cell>
          <cell r="N442">
            <v>0</v>
          </cell>
          <cell r="O442">
            <v>0</v>
          </cell>
        </row>
        <row r="443">
          <cell r="J443">
            <v>1.3442526438255102</v>
          </cell>
          <cell r="K443">
            <v>3.3778656178179491</v>
          </cell>
          <cell r="L443">
            <v>0</v>
          </cell>
          <cell r="M443">
            <v>0</v>
          </cell>
          <cell r="N443">
            <v>0</v>
          </cell>
          <cell r="O443">
            <v>0</v>
          </cell>
        </row>
        <row r="444">
          <cell r="J444">
            <v>0</v>
          </cell>
          <cell r="K444">
            <v>0</v>
          </cell>
          <cell r="L444">
            <v>0</v>
          </cell>
          <cell r="M444">
            <v>0</v>
          </cell>
          <cell r="N444">
            <v>0</v>
          </cell>
          <cell r="O444">
            <v>0</v>
          </cell>
        </row>
        <row r="445">
          <cell r="J445">
            <v>16.955616545149468</v>
          </cell>
          <cell r="K445">
            <v>42.606421062170462</v>
          </cell>
          <cell r="L445">
            <v>0</v>
          </cell>
          <cell r="M445">
            <v>0</v>
          </cell>
          <cell r="N445">
            <v>0</v>
          </cell>
          <cell r="O445">
            <v>0</v>
          </cell>
        </row>
        <row r="446">
          <cell r="J446">
            <v>44.150127615680958</v>
          </cell>
          <cell r="K446">
            <v>110.9413463163265</v>
          </cell>
          <cell r="L446">
            <v>0</v>
          </cell>
          <cell r="M446">
            <v>0</v>
          </cell>
          <cell r="N446">
            <v>0</v>
          </cell>
          <cell r="O446">
            <v>0</v>
          </cell>
        </row>
        <row r="447">
          <cell r="J447">
            <v>0.26749351851160164</v>
          </cell>
          <cell r="K447">
            <v>0.67216320036248611</v>
          </cell>
          <cell r="L447">
            <v>0</v>
          </cell>
          <cell r="M447">
            <v>0</v>
          </cell>
          <cell r="N447">
            <v>0</v>
          </cell>
          <cell r="O447">
            <v>0</v>
          </cell>
        </row>
      </sheetData>
      <sheetData sheetId="3">
        <row r="586">
          <cell r="B586" t="str">
            <v>ALABAMA</v>
          </cell>
        </row>
        <row r="587">
          <cell r="B587" t="str">
            <v>ALASKA</v>
          </cell>
        </row>
        <row r="588">
          <cell r="B588" t="str">
            <v>ARIZONA</v>
          </cell>
        </row>
        <row r="589">
          <cell r="B589" t="str">
            <v>ARKANSAS</v>
          </cell>
        </row>
        <row r="590">
          <cell r="B590" t="str">
            <v>CALIFORNIA</v>
          </cell>
        </row>
        <row r="591">
          <cell r="B591" t="str">
            <v>COLORADO</v>
          </cell>
        </row>
        <row r="592">
          <cell r="B592" t="str">
            <v>CONNECTICUT</v>
          </cell>
        </row>
        <row r="593">
          <cell r="B593" t="str">
            <v>DELAWARE</v>
          </cell>
        </row>
        <row r="594">
          <cell r="B594" t="str">
            <v>DISTRICT OF COLUMBIA</v>
          </cell>
        </row>
        <row r="595">
          <cell r="B595" t="str">
            <v>FLORIDA</v>
          </cell>
        </row>
        <row r="596">
          <cell r="B596" t="str">
            <v>GEORGIA</v>
          </cell>
        </row>
        <row r="597">
          <cell r="B597" t="str">
            <v>HAWAII</v>
          </cell>
        </row>
        <row r="598">
          <cell r="B598" t="str">
            <v>IDAHO</v>
          </cell>
        </row>
        <row r="599">
          <cell r="B599" t="str">
            <v>ILLINOIS</v>
          </cell>
        </row>
        <row r="600">
          <cell r="B600" t="str">
            <v>INDIANA</v>
          </cell>
        </row>
        <row r="601">
          <cell r="B601" t="str">
            <v>IOWA</v>
          </cell>
        </row>
        <row r="602">
          <cell r="B602" t="str">
            <v>KANSAS</v>
          </cell>
        </row>
        <row r="603">
          <cell r="B603" t="str">
            <v>KENTUCKY</v>
          </cell>
        </row>
        <row r="604">
          <cell r="B604" t="str">
            <v>LOUISIANA</v>
          </cell>
        </row>
        <row r="605">
          <cell r="B605" t="str">
            <v>MAINE</v>
          </cell>
        </row>
        <row r="606">
          <cell r="B606" t="str">
            <v>MARYLAND</v>
          </cell>
        </row>
        <row r="607">
          <cell r="B607" t="str">
            <v>MASSACHUSETTS</v>
          </cell>
        </row>
        <row r="608">
          <cell r="B608" t="str">
            <v>MICHIGAN</v>
          </cell>
        </row>
        <row r="609">
          <cell r="B609" t="str">
            <v>MINNESOTA</v>
          </cell>
        </row>
        <row r="610">
          <cell r="B610" t="str">
            <v>MISSISSIPPI</v>
          </cell>
        </row>
        <row r="611">
          <cell r="B611" t="str">
            <v>MISSOURI</v>
          </cell>
        </row>
        <row r="612">
          <cell r="B612" t="str">
            <v>MONTANA</v>
          </cell>
        </row>
        <row r="613">
          <cell r="B613" t="str">
            <v>NEBRASKA</v>
          </cell>
        </row>
        <row r="614">
          <cell r="B614" t="str">
            <v>NEVADA</v>
          </cell>
        </row>
        <row r="615">
          <cell r="B615" t="str">
            <v>NEW HAMPSHIRE</v>
          </cell>
        </row>
        <row r="616">
          <cell r="B616" t="str">
            <v>NEW JERSEY</v>
          </cell>
        </row>
        <row r="617">
          <cell r="B617" t="str">
            <v>NEW MEXICO</v>
          </cell>
        </row>
        <row r="618">
          <cell r="B618" t="str">
            <v>NEW YORK</v>
          </cell>
        </row>
        <row r="619">
          <cell r="B619" t="str">
            <v>NORTH CAROLINA</v>
          </cell>
        </row>
        <row r="620">
          <cell r="B620" t="str">
            <v>NORTH DAKOTA</v>
          </cell>
        </row>
        <row r="621">
          <cell r="B621" t="str">
            <v>OHIO</v>
          </cell>
        </row>
        <row r="622">
          <cell r="B622" t="str">
            <v>OKLAHOMA</v>
          </cell>
        </row>
        <row r="623">
          <cell r="B623" t="str">
            <v>OREGON</v>
          </cell>
        </row>
        <row r="624">
          <cell r="B624" t="str">
            <v>PENNSYLVANIA</v>
          </cell>
        </row>
        <row r="625">
          <cell r="B625" t="str">
            <v>RHODE ISLAND</v>
          </cell>
        </row>
        <row r="626">
          <cell r="B626" t="str">
            <v>SOUTH CAROLINA</v>
          </cell>
        </row>
        <row r="627">
          <cell r="B627" t="str">
            <v>SOUTH DAKOTA</v>
          </cell>
        </row>
        <row r="628">
          <cell r="B628" t="str">
            <v>TENNESSEE</v>
          </cell>
        </row>
        <row r="629">
          <cell r="B629" t="str">
            <v>TEXAS</v>
          </cell>
        </row>
        <row r="630">
          <cell r="B630" t="str">
            <v>UTAH</v>
          </cell>
        </row>
        <row r="631">
          <cell r="B631" t="str">
            <v>VERMONT</v>
          </cell>
        </row>
        <row r="632">
          <cell r="B632" t="str">
            <v>VIRGINIA</v>
          </cell>
        </row>
        <row r="633">
          <cell r="B633" t="str">
            <v>WASHINGTON</v>
          </cell>
        </row>
        <row r="634">
          <cell r="B634" t="str">
            <v>WEST VIRGINIA</v>
          </cell>
        </row>
        <row r="635">
          <cell r="B635" t="str">
            <v>WISCONSIN</v>
          </cell>
        </row>
        <row r="636">
          <cell r="B636" t="str">
            <v>WYOMING</v>
          </cell>
        </row>
        <row r="10828">
          <cell r="C10828" t="e">
            <v>#N/A</v>
          </cell>
        </row>
        <row r="10829">
          <cell r="C10829" t="str">
            <v>RFC</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wertrains"/>
      <sheetName val="Fuel Prices"/>
      <sheetName val="EV Battery Info"/>
      <sheetName val="Fuel Options"/>
      <sheetName val="Results"/>
    </sheetNames>
    <sheetDataSet>
      <sheetData sheetId="0"/>
      <sheetData sheetId="1"/>
      <sheetData sheetId="2"/>
      <sheetData sheetId="3"/>
      <sheetData sheetId="4">
        <row r="7">
          <cell r="K7" t="str">
            <v>EV</v>
          </cell>
          <cell r="L7" t="str">
            <v>(Payback &gt; 30 Years)</v>
          </cell>
        </row>
        <row r="27">
          <cell r="K27" t="str">
            <v>Gasoline</v>
          </cell>
          <cell r="L27">
            <v>21.265612649102138</v>
          </cell>
        </row>
        <row r="28">
          <cell r="K28" t="str">
            <v>EV</v>
          </cell>
          <cell r="L28">
            <v>4.7723915304146383</v>
          </cell>
        </row>
        <row r="47">
          <cell r="K47" t="str">
            <v>Gasoline</v>
          </cell>
          <cell r="L47">
            <v>37.29371192785414</v>
          </cell>
        </row>
        <row r="48">
          <cell r="K48" t="str">
            <v>EV</v>
          </cell>
          <cell r="L48">
            <v>0.12788190642817274</v>
          </cell>
        </row>
        <row r="66">
          <cell r="L66" t="str">
            <v>CO</v>
          </cell>
          <cell r="M66" t="str">
            <v>NOx</v>
          </cell>
          <cell r="N66" t="str">
            <v>PM10</v>
          </cell>
          <cell r="O66" t="str">
            <v>PM2.5</v>
          </cell>
          <cell r="P66" t="str">
            <v>VOC</v>
          </cell>
          <cell r="Q66" t="str">
            <v>SOx</v>
          </cell>
        </row>
        <row r="67">
          <cell r="K67" t="str">
            <v>Gasoline</v>
          </cell>
          <cell r="L67">
            <v>70787.680813469342</v>
          </cell>
          <cell r="M67">
            <v>476.20861014150165</v>
          </cell>
          <cell r="N67">
            <v>25.014415768422449</v>
          </cell>
          <cell r="O67">
            <v>31.003912309374126</v>
          </cell>
          <cell r="P67">
            <v>4132.0345473370026</v>
          </cell>
          <cell r="Q67">
            <v>0.20297001720803648</v>
          </cell>
        </row>
        <row r="68">
          <cell r="K68" t="str">
            <v>EV</v>
          </cell>
          <cell r="L68">
            <v>0</v>
          </cell>
          <cell r="M68">
            <v>0</v>
          </cell>
          <cell r="N68">
            <v>0</v>
          </cell>
          <cell r="O68">
            <v>0</v>
          </cell>
          <cell r="P68">
            <v>0</v>
          </cell>
          <cell r="Q68">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wertrains"/>
      <sheetName val="Fuel Prices"/>
      <sheetName val="EV Battery Info"/>
      <sheetName val="Fuel Options"/>
      <sheetName val="Results"/>
    </sheetNames>
    <sheetDataSet>
      <sheetData sheetId="0" refreshError="1"/>
      <sheetData sheetId="1" refreshError="1"/>
      <sheetData sheetId="2" refreshError="1"/>
      <sheetData sheetId="3" refreshError="1"/>
      <sheetData sheetId="4">
        <row r="7">
          <cell r="K7" t="str">
            <v>EV</v>
          </cell>
          <cell r="L7">
            <v>2.8041658009904586</v>
          </cell>
        </row>
        <row r="27">
          <cell r="K27" t="str">
            <v>Gasoline</v>
          </cell>
          <cell r="L27">
            <v>7.0885375497007121</v>
          </cell>
        </row>
        <row r="28">
          <cell r="K28" t="str">
            <v>EV</v>
          </cell>
          <cell r="L28">
            <v>1.5907971768048794</v>
          </cell>
        </row>
        <row r="47">
          <cell r="K47" t="str">
            <v>Gasoline</v>
          </cell>
          <cell r="L47">
            <v>12.431237309284713</v>
          </cell>
        </row>
        <row r="48">
          <cell r="K48" t="str">
            <v>EV</v>
          </cell>
          <cell r="L48">
            <v>4.2627302142724241E-2</v>
          </cell>
        </row>
        <row r="66">
          <cell r="L66" t="str">
            <v>CO</v>
          </cell>
          <cell r="M66" t="str">
            <v>NOx</v>
          </cell>
          <cell r="N66" t="str">
            <v>PM10</v>
          </cell>
          <cell r="O66" t="str">
            <v>PM2.5</v>
          </cell>
          <cell r="P66" t="str">
            <v>VOC</v>
          </cell>
          <cell r="Q66" t="str">
            <v>SOx</v>
          </cell>
        </row>
        <row r="67">
          <cell r="K67" t="str">
            <v>Gasoline</v>
          </cell>
          <cell r="L67">
            <v>23741.343291770496</v>
          </cell>
          <cell r="M67">
            <v>162.02338361399319</v>
          </cell>
          <cell r="N67">
            <v>8.7635538236309927</v>
          </cell>
          <cell r="O67">
            <v>10.908783960705712</v>
          </cell>
          <cell r="P67">
            <v>902.72522137371698</v>
          </cell>
          <cell r="Q67">
            <v>6.7656672402678822E-2</v>
          </cell>
        </row>
        <row r="68">
          <cell r="K68" t="str">
            <v>EV</v>
          </cell>
          <cell r="L68">
            <v>0</v>
          </cell>
          <cell r="M68">
            <v>0</v>
          </cell>
          <cell r="N68">
            <v>0</v>
          </cell>
          <cell r="O68">
            <v>0</v>
          </cell>
          <cell r="P68">
            <v>0</v>
          </cell>
          <cell r="Q68">
            <v>0</v>
          </cell>
        </row>
      </sheetData>
    </sheetDataSet>
  </externalBook>
</externalLink>
</file>

<file path=xl/persons/person.xml><?xml version="1.0" encoding="utf-8"?>
<personList xmlns="http://schemas.microsoft.com/office/spreadsheetml/2018/threadedcomments" xmlns:x="http://schemas.openxmlformats.org/spreadsheetml/2006/main">
  <person displayName="Burnham, Andrew J." id="{91970471-B132-4C1B-84BF-4ADAB456A28E}" userId="S::aburnham@anl.gov::ead3a5fc-2e5b-47fb-a573-f5844dc20e16"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CA488E8-6CB7-43F1-A8B0-0C91D7C4A5E2}" name="Table1" displayName="Table1" ref="A1:B5" totalsRowShown="0" tableBorderDxfId="0">
  <autoFilter ref="A1:B5" xr:uid="{3CA488E8-6CB7-43F1-A8B0-0C91D7C4A5E2}"/>
  <tableColumns count="2">
    <tableColumn id="1" xr3:uid="{8885726B-B7DF-4047-8D4E-32C55B38A10A}" name="Cost effectiveness of GHG reductions = (Requested CPRG funding) / (Sum of Quantified GHG reductions from CPRG funding from 2025-2030)"/>
    <tableColumn id="2" xr3:uid="{266A2CAF-8C8A-4C3C-95AC-82077A816B58}" name="Column1"/>
  </tableColumns>
  <tableStyleInfo name="TableStyleLight13"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3" dT="2023-03-09T17:50:31.82" personId="{91970471-B132-4C1B-84BF-4ADAB456A28E}" id="{53C8C448-9BBE-4A47-AA16-9E44316409A1}">
    <text>compressed natural gas</text>
  </threadedComment>
  <threadedComment ref="B14" dT="2023-03-09T17:50:31.82" personId="{91970471-B132-4C1B-84BF-4ADAB456A28E}" id="{A883335D-FE35-4C60-BDF3-5CB33E52C42F}">
    <text>liquefied natural gas</text>
  </threadedComment>
  <threadedComment ref="C25" dT="2023-03-10T20:13:50.02" personId="{91970471-B132-4C1B-84BF-4ADAB456A28E}" id="{BCB18AB7-1FA3-4611-A1CB-1624C55D844C}">
    <text>Steam methane reforming</text>
  </threadedComment>
  <threadedComment ref="I28" dT="2023-03-10T20:27:34.05" personId="{91970471-B132-4C1B-84BF-4ADAB456A28E}" id="{501A0657-CDA7-4CD8-B22B-59723D5F6399}">
    <text>Default EIA region selected based on State
If you select User Defined, click on hyperlink &amp; enter values in Intro sheet</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4.xml"/><Relationship Id="rId4" Type="http://schemas.microsoft.com/office/2017/10/relationships/threadedComment" Target="../threadedComments/threadedComment1.xml"/></Relationships>
</file>

<file path=xl/worksheets/_rels/sheet6.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5871C-0286-48B5-ABEE-14EBAA57674D}">
  <dimension ref="A1:G10"/>
  <sheetViews>
    <sheetView workbookViewId="0">
      <selection activeCell="F23" sqref="F23"/>
    </sheetView>
  </sheetViews>
  <sheetFormatPr defaultRowHeight="15" x14ac:dyDescent="0.25"/>
  <cols>
    <col min="1" max="1" width="33.42578125" customWidth="1"/>
    <col min="2" max="2" width="28.42578125" customWidth="1"/>
    <col min="3" max="3" width="24.28515625" customWidth="1"/>
    <col min="4" max="4" width="16.5703125" customWidth="1"/>
    <col min="5" max="5" width="13.7109375" customWidth="1"/>
    <col min="6" max="6" width="16.42578125" customWidth="1"/>
    <col min="7" max="7" width="18" customWidth="1"/>
  </cols>
  <sheetData>
    <row r="1" spans="1:7" x14ac:dyDescent="0.25">
      <c r="A1" s="123" t="s">
        <v>19</v>
      </c>
      <c r="B1" s="123"/>
    </row>
    <row r="2" spans="1:7" x14ac:dyDescent="0.25">
      <c r="B2" t="s">
        <v>0</v>
      </c>
      <c r="C2" t="s">
        <v>1</v>
      </c>
      <c r="D2" t="s">
        <v>4</v>
      </c>
      <c r="E2" t="s">
        <v>5</v>
      </c>
      <c r="F2" t="s">
        <v>6</v>
      </c>
      <c r="G2" t="s">
        <v>22</v>
      </c>
    </row>
    <row r="3" spans="1:7" x14ac:dyDescent="0.25">
      <c r="A3" s="3" t="s">
        <v>18</v>
      </c>
      <c r="B3">
        <v>104</v>
      </c>
      <c r="C3">
        <v>0</v>
      </c>
      <c r="D3">
        <f>SUM(B3:C3)</f>
        <v>104</v>
      </c>
      <c r="E3">
        <f>D3*10000</f>
        <v>1040000</v>
      </c>
      <c r="F3">
        <f>E3/(1*10^6)</f>
        <v>1.04</v>
      </c>
      <c r="G3">
        <f>F3*10</f>
        <v>10.4</v>
      </c>
    </row>
    <row r="4" spans="1:7" ht="30" x14ac:dyDescent="0.25">
      <c r="A4" s="4" t="s">
        <v>20</v>
      </c>
      <c r="B4">
        <v>81</v>
      </c>
      <c r="C4">
        <v>319</v>
      </c>
      <c r="D4">
        <f>SUM(B4:C4)</f>
        <v>400</v>
      </c>
      <c r="E4">
        <f>D4*10000</f>
        <v>4000000</v>
      </c>
      <c r="F4">
        <f>E4/(1*10^6)</f>
        <v>4</v>
      </c>
      <c r="G4">
        <f>F4*10</f>
        <v>40</v>
      </c>
    </row>
    <row r="5" spans="1:7" x14ac:dyDescent="0.25">
      <c r="A5" t="s">
        <v>2</v>
      </c>
    </row>
    <row r="6" spans="1:7" x14ac:dyDescent="0.25">
      <c r="A6" t="s">
        <v>3</v>
      </c>
    </row>
    <row r="7" spans="1:7" x14ac:dyDescent="0.25">
      <c r="A7" t="s">
        <v>7</v>
      </c>
    </row>
    <row r="9" spans="1:7" x14ac:dyDescent="0.25">
      <c r="A9" t="s">
        <v>21</v>
      </c>
    </row>
    <row r="10" spans="1:7" x14ac:dyDescent="0.25">
      <c r="A10" t="s">
        <v>126</v>
      </c>
    </row>
  </sheetData>
  <mergeCells count="1">
    <mergeCell ref="A1:B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390C8-1386-404E-9594-F351EC22A41C}">
  <dimension ref="B2:Q109"/>
  <sheetViews>
    <sheetView topLeftCell="N57" workbookViewId="0">
      <selection activeCell="H108" sqref="H108"/>
    </sheetView>
  </sheetViews>
  <sheetFormatPr defaultColWidth="9.140625" defaultRowHeight="15" customHeight="1" x14ac:dyDescent="0.2"/>
  <cols>
    <col min="1" max="1" width="2.7109375" style="5" customWidth="1"/>
    <col min="2" max="6" width="10.5703125" style="5" customWidth="1"/>
    <col min="7" max="7" width="24.28515625" style="5" customWidth="1"/>
    <col min="8" max="8" width="21.7109375" style="5" customWidth="1"/>
    <col min="9" max="9" width="11.140625" style="5" customWidth="1"/>
    <col min="10" max="10" width="2.7109375" style="5" customWidth="1"/>
    <col min="11" max="11" width="14.42578125" style="5" customWidth="1"/>
    <col min="12" max="17" width="15.7109375" style="5" customWidth="1"/>
    <col min="18" max="16384" width="9.140625" style="5"/>
  </cols>
  <sheetData>
    <row r="2" spans="2:17" ht="45" x14ac:dyDescent="0.2">
      <c r="B2" s="126" t="s">
        <v>23</v>
      </c>
      <c r="C2" s="127"/>
      <c r="D2" s="127"/>
      <c r="E2" s="127"/>
      <c r="F2" s="127"/>
      <c r="G2" s="127"/>
      <c r="H2" s="127"/>
      <c r="I2" s="127"/>
      <c r="J2" s="127"/>
      <c r="K2" s="127"/>
      <c r="L2" s="127"/>
      <c r="M2" s="127"/>
      <c r="N2" s="127"/>
      <c r="O2" s="127"/>
      <c r="P2" s="127"/>
      <c r="Q2" s="128"/>
    </row>
    <row r="3" spans="2:17" ht="18" x14ac:dyDescent="0.2">
      <c r="B3" s="129" t="s">
        <v>24</v>
      </c>
      <c r="C3" s="130"/>
      <c r="D3" s="130"/>
      <c r="E3" s="130"/>
      <c r="F3" s="130"/>
      <c r="G3" s="130"/>
      <c r="H3" s="130"/>
      <c r="I3" s="130"/>
      <c r="J3" s="130"/>
      <c r="K3" s="130"/>
      <c r="L3" s="130"/>
      <c r="M3" s="130"/>
      <c r="N3" s="130"/>
      <c r="O3" s="130"/>
      <c r="P3" s="130"/>
      <c r="Q3" s="131"/>
    </row>
    <row r="6" spans="2:17" ht="15" customHeight="1" x14ac:dyDescent="0.25">
      <c r="B6" s="6"/>
      <c r="C6" s="6"/>
      <c r="D6" s="6"/>
      <c r="E6" s="6"/>
      <c r="K6" s="7" t="s">
        <v>25</v>
      </c>
      <c r="L6" s="132" t="s">
        <v>26</v>
      </c>
      <c r="M6" s="133"/>
      <c r="N6" s="9"/>
      <c r="O6" s="10"/>
    </row>
    <row r="7" spans="2:17" ht="15" customHeight="1" x14ac:dyDescent="0.25">
      <c r="B7" s="6"/>
      <c r="C7" s="6"/>
      <c r="D7" s="6"/>
      <c r="E7" s="6"/>
      <c r="K7" s="11" t="s">
        <v>27</v>
      </c>
      <c r="L7" s="124" t="s">
        <v>125</v>
      </c>
      <c r="M7" s="125"/>
      <c r="N7" s="12"/>
      <c r="O7" s="13"/>
    </row>
    <row r="8" spans="2:17" ht="15" customHeight="1" x14ac:dyDescent="0.25">
      <c r="B8" s="6"/>
      <c r="C8" s="6"/>
      <c r="D8" s="6"/>
      <c r="E8" s="6"/>
      <c r="K8" s="11"/>
      <c r="L8" s="124"/>
      <c r="M8" s="125"/>
      <c r="N8" s="12"/>
      <c r="O8" s="13"/>
    </row>
    <row r="9" spans="2:17" ht="15" customHeight="1" x14ac:dyDescent="0.25">
      <c r="B9" s="6"/>
      <c r="C9" s="6"/>
      <c r="D9" s="6"/>
      <c r="E9" s="6"/>
      <c r="K9" s="11"/>
      <c r="L9" s="124"/>
      <c r="M9" s="125"/>
      <c r="N9" s="12"/>
      <c r="O9" s="13"/>
    </row>
    <row r="10" spans="2:17" ht="15" customHeight="1" x14ac:dyDescent="0.25">
      <c r="B10" s="6"/>
      <c r="C10" s="6"/>
      <c r="D10" s="6"/>
      <c r="E10" s="6"/>
      <c r="K10" s="11"/>
      <c r="L10" s="124"/>
      <c r="M10" s="125"/>
      <c r="N10" s="12"/>
      <c r="O10" s="13"/>
    </row>
    <row r="11" spans="2:17" ht="15" customHeight="1" x14ac:dyDescent="0.25">
      <c r="B11" s="6"/>
      <c r="C11" s="6"/>
      <c r="D11" s="6"/>
      <c r="E11" s="6"/>
      <c r="K11" s="11"/>
      <c r="L11" s="124"/>
      <c r="M11" s="125"/>
      <c r="N11" s="12"/>
      <c r="O11" s="13"/>
    </row>
    <row r="12" spans="2:17" ht="15" customHeight="1" x14ac:dyDescent="0.25">
      <c r="B12" s="6"/>
      <c r="C12" s="6"/>
      <c r="D12" s="6"/>
      <c r="E12" s="6"/>
      <c r="K12" s="11"/>
      <c r="L12" s="124"/>
      <c r="M12" s="125"/>
      <c r="N12" s="12"/>
      <c r="O12" s="13"/>
    </row>
    <row r="13" spans="2:17" ht="15" customHeight="1" x14ac:dyDescent="0.25">
      <c r="B13" s="6"/>
      <c r="C13" s="6"/>
      <c r="D13" s="6"/>
      <c r="E13" s="6"/>
      <c r="K13" s="11"/>
      <c r="L13" s="124"/>
      <c r="M13" s="125"/>
      <c r="N13" s="12"/>
      <c r="O13" s="13"/>
    </row>
    <row r="14" spans="2:17" ht="15" customHeight="1" x14ac:dyDescent="0.25">
      <c r="B14" s="6"/>
      <c r="C14" s="6"/>
      <c r="D14" s="6"/>
      <c r="E14" s="6"/>
      <c r="K14" s="11"/>
      <c r="L14" s="124"/>
      <c r="M14" s="125"/>
      <c r="N14" s="12"/>
      <c r="O14" s="13"/>
    </row>
    <row r="15" spans="2:17" ht="15" customHeight="1" x14ac:dyDescent="0.25">
      <c r="B15" s="10"/>
      <c r="C15" s="14"/>
      <c r="D15" s="14"/>
      <c r="E15" s="15"/>
      <c r="K15" s="11"/>
      <c r="L15" s="124"/>
      <c r="M15" s="125"/>
      <c r="N15" s="12"/>
      <c r="O15" s="13"/>
    </row>
    <row r="16" spans="2:17" ht="15" customHeight="1" x14ac:dyDescent="0.2">
      <c r="K16" s="11"/>
      <c r="L16" s="124"/>
      <c r="M16" s="125"/>
      <c r="N16" s="12"/>
      <c r="O16" s="13"/>
    </row>
    <row r="17" spans="4:15" ht="15" customHeight="1" x14ac:dyDescent="0.2">
      <c r="D17" s="117"/>
      <c r="K17" s="11"/>
      <c r="L17" s="124"/>
      <c r="M17" s="125"/>
      <c r="N17" s="12"/>
      <c r="O17" s="13"/>
    </row>
    <row r="18" spans="4:15" ht="15" customHeight="1" x14ac:dyDescent="0.2">
      <c r="D18" s="117"/>
      <c r="K18" s="11"/>
      <c r="L18" s="124"/>
      <c r="M18" s="125"/>
      <c r="N18" s="12"/>
      <c r="O18" s="13"/>
    </row>
    <row r="19" spans="4:15" ht="15" customHeight="1" x14ac:dyDescent="0.2">
      <c r="D19" s="117"/>
      <c r="K19" s="11"/>
      <c r="L19" s="124"/>
      <c r="M19" s="125"/>
      <c r="N19" s="12"/>
      <c r="O19" s="13"/>
    </row>
    <row r="20" spans="4:15" ht="15" customHeight="1" x14ac:dyDescent="0.2">
      <c r="D20" s="117"/>
      <c r="K20" s="11"/>
      <c r="L20" s="124"/>
      <c r="M20" s="125"/>
      <c r="N20" s="12"/>
      <c r="O20" s="13"/>
    </row>
    <row r="21" spans="4:15" ht="15" customHeight="1" x14ac:dyDescent="0.2">
      <c r="D21" s="117"/>
      <c r="K21" s="11"/>
      <c r="L21" s="124"/>
      <c r="M21" s="125"/>
      <c r="N21" s="12"/>
      <c r="O21" s="13"/>
    </row>
    <row r="22" spans="4:15" ht="15" customHeight="1" x14ac:dyDescent="0.2">
      <c r="D22" s="117"/>
      <c r="K22" s="11"/>
      <c r="L22" s="124"/>
      <c r="M22" s="125"/>
      <c r="N22" s="12"/>
      <c r="O22" s="13"/>
    </row>
    <row r="23" spans="4:15" ht="15" customHeight="1" x14ac:dyDescent="0.2">
      <c r="D23" s="117"/>
      <c r="K23" s="11"/>
      <c r="L23" s="124"/>
      <c r="M23" s="125"/>
      <c r="N23" s="12"/>
      <c r="O23" s="13"/>
    </row>
    <row r="24" spans="4:15" ht="15" customHeight="1" x14ac:dyDescent="0.2">
      <c r="D24" s="117"/>
      <c r="K24" s="11"/>
      <c r="L24" s="124"/>
      <c r="M24" s="125"/>
      <c r="N24" s="12"/>
      <c r="O24" s="13"/>
    </row>
    <row r="25" spans="4:15" ht="15" customHeight="1" x14ac:dyDescent="0.2">
      <c r="D25" s="117"/>
    </row>
    <row r="26" spans="4:15" x14ac:dyDescent="0.2">
      <c r="D26" s="117"/>
      <c r="K26" s="7" t="s">
        <v>25</v>
      </c>
      <c r="L26" s="135" t="s">
        <v>28</v>
      </c>
      <c r="M26" s="135"/>
      <c r="N26" s="18"/>
      <c r="O26" s="18"/>
    </row>
    <row r="27" spans="4:15" ht="14.25" x14ac:dyDescent="0.2">
      <c r="D27" s="117"/>
      <c r="K27" s="11" t="s">
        <v>10</v>
      </c>
      <c r="L27" s="134">
        <v>21.265612649102138</v>
      </c>
      <c r="M27" s="134"/>
      <c r="N27" s="12"/>
      <c r="O27" s="12"/>
    </row>
    <row r="28" spans="4:15" ht="15" customHeight="1" x14ac:dyDescent="0.2">
      <c r="D28" s="117"/>
      <c r="K28" s="11" t="s">
        <v>27</v>
      </c>
      <c r="L28" s="134">
        <v>4.7723915304146383</v>
      </c>
      <c r="M28" s="134"/>
      <c r="N28" s="12"/>
      <c r="O28" s="12"/>
    </row>
    <row r="29" spans="4:15" ht="15" customHeight="1" x14ac:dyDescent="0.2">
      <c r="D29" s="117"/>
      <c r="K29" s="11"/>
      <c r="L29" s="134"/>
      <c r="M29" s="134"/>
      <c r="N29" s="12"/>
      <c r="O29" s="12"/>
    </row>
    <row r="30" spans="4:15" ht="15" customHeight="1" x14ac:dyDescent="0.2">
      <c r="D30" s="117"/>
      <c r="K30" s="11"/>
      <c r="L30" s="134"/>
      <c r="M30" s="134"/>
      <c r="N30" s="12"/>
      <c r="O30" s="12"/>
    </row>
    <row r="31" spans="4:15" ht="15" customHeight="1" x14ac:dyDescent="0.2">
      <c r="D31" s="117"/>
      <c r="K31" s="11"/>
      <c r="L31" s="134"/>
      <c r="M31" s="134"/>
      <c r="N31" s="12"/>
      <c r="O31" s="12"/>
    </row>
    <row r="32" spans="4:15" ht="15" customHeight="1" x14ac:dyDescent="0.2">
      <c r="D32" s="117"/>
      <c r="K32" s="11"/>
      <c r="L32" s="134"/>
      <c r="M32" s="134"/>
      <c r="N32" s="12"/>
      <c r="O32" s="12"/>
    </row>
    <row r="33" spans="11:15" ht="15" customHeight="1" x14ac:dyDescent="0.2">
      <c r="K33" s="11"/>
      <c r="L33" s="134"/>
      <c r="M33" s="134"/>
      <c r="N33" s="12"/>
      <c r="O33" s="12"/>
    </row>
    <row r="34" spans="11:15" ht="15" customHeight="1" x14ac:dyDescent="0.2">
      <c r="K34" s="11"/>
      <c r="L34" s="134"/>
      <c r="M34" s="134"/>
      <c r="N34" s="12"/>
      <c r="O34" s="12"/>
    </row>
    <row r="35" spans="11:15" ht="15" customHeight="1" x14ac:dyDescent="0.2">
      <c r="K35" s="11"/>
      <c r="L35" s="134"/>
      <c r="M35" s="134"/>
      <c r="N35" s="12"/>
      <c r="O35" s="12"/>
    </row>
    <row r="36" spans="11:15" ht="15" customHeight="1" x14ac:dyDescent="0.2">
      <c r="K36" s="11"/>
      <c r="L36" s="134"/>
      <c r="M36" s="134"/>
      <c r="N36" s="12"/>
      <c r="O36" s="12"/>
    </row>
    <row r="37" spans="11:15" ht="15" customHeight="1" x14ac:dyDescent="0.2">
      <c r="K37" s="11"/>
      <c r="L37" s="134"/>
      <c r="M37" s="134"/>
      <c r="N37" s="12"/>
      <c r="O37" s="12"/>
    </row>
    <row r="38" spans="11:15" ht="15" customHeight="1" x14ac:dyDescent="0.2">
      <c r="K38" s="11"/>
      <c r="L38" s="134"/>
      <c r="M38" s="134"/>
      <c r="N38" s="12"/>
      <c r="O38" s="12"/>
    </row>
    <row r="39" spans="11:15" ht="15" customHeight="1" x14ac:dyDescent="0.2">
      <c r="K39" s="11"/>
      <c r="L39" s="134"/>
      <c r="M39" s="134"/>
      <c r="N39" s="12"/>
      <c r="O39" s="12"/>
    </row>
    <row r="40" spans="11:15" ht="15" customHeight="1" x14ac:dyDescent="0.2">
      <c r="K40" s="11"/>
      <c r="L40" s="134"/>
      <c r="M40" s="134"/>
      <c r="N40" s="12"/>
      <c r="O40" s="12"/>
    </row>
    <row r="41" spans="11:15" ht="15" customHeight="1" x14ac:dyDescent="0.2">
      <c r="K41" s="11"/>
      <c r="L41" s="134"/>
      <c r="M41" s="134"/>
      <c r="N41" s="12"/>
      <c r="O41" s="12"/>
    </row>
    <row r="42" spans="11:15" ht="15" customHeight="1" x14ac:dyDescent="0.2">
      <c r="K42" s="11"/>
      <c r="L42" s="134"/>
      <c r="M42" s="134"/>
      <c r="N42" s="12"/>
      <c r="O42" s="12"/>
    </row>
    <row r="43" spans="11:15" ht="15" customHeight="1" x14ac:dyDescent="0.2">
      <c r="K43" s="11"/>
      <c r="L43" s="134"/>
      <c r="M43" s="134"/>
      <c r="N43" s="12"/>
      <c r="O43" s="12"/>
    </row>
    <row r="44" spans="11:15" ht="15" customHeight="1" x14ac:dyDescent="0.2">
      <c r="K44" s="11"/>
      <c r="L44" s="134"/>
      <c r="M44" s="134"/>
      <c r="N44" s="12"/>
      <c r="O44" s="12"/>
    </row>
    <row r="46" spans="11:15" ht="15" customHeight="1" x14ac:dyDescent="0.2">
      <c r="K46" s="7" t="s">
        <v>25</v>
      </c>
      <c r="L46" s="136" t="s">
        <v>29</v>
      </c>
      <c r="M46" s="137"/>
      <c r="N46" s="18"/>
      <c r="O46" s="18"/>
    </row>
    <row r="47" spans="11:15" ht="15" customHeight="1" x14ac:dyDescent="0.2">
      <c r="K47" s="11" t="s">
        <v>10</v>
      </c>
      <c r="L47" s="124">
        <v>37.29371192785414</v>
      </c>
      <c r="M47" s="125"/>
      <c r="N47" s="20"/>
      <c r="O47" s="12"/>
    </row>
    <row r="48" spans="11:15" ht="15" customHeight="1" x14ac:dyDescent="0.2">
      <c r="K48" s="11" t="s">
        <v>27</v>
      </c>
      <c r="L48" s="124">
        <v>0.12788190642817274</v>
      </c>
      <c r="M48" s="125"/>
      <c r="N48" s="20"/>
      <c r="O48" s="12"/>
    </row>
    <row r="49" spans="11:15" ht="15" customHeight="1" x14ac:dyDescent="0.2">
      <c r="K49" s="11"/>
      <c r="L49" s="124"/>
      <c r="M49" s="125"/>
      <c r="N49" s="20"/>
      <c r="O49" s="12"/>
    </row>
    <row r="50" spans="11:15" ht="15" customHeight="1" x14ac:dyDescent="0.2">
      <c r="K50" s="11"/>
      <c r="L50" s="124"/>
      <c r="M50" s="125"/>
      <c r="N50" s="20"/>
      <c r="O50" s="12"/>
    </row>
    <row r="51" spans="11:15" ht="15" customHeight="1" x14ac:dyDescent="0.2">
      <c r="K51" s="11"/>
      <c r="L51" s="124"/>
      <c r="M51" s="125"/>
      <c r="N51" s="20"/>
      <c r="O51" s="12"/>
    </row>
    <row r="52" spans="11:15" ht="15" customHeight="1" x14ac:dyDescent="0.2">
      <c r="K52" s="11"/>
      <c r="L52" s="124"/>
      <c r="M52" s="125"/>
      <c r="N52" s="20"/>
      <c r="O52" s="12"/>
    </row>
    <row r="53" spans="11:15" ht="15" customHeight="1" x14ac:dyDescent="0.2">
      <c r="K53" s="11"/>
      <c r="L53" s="124"/>
      <c r="M53" s="125"/>
      <c r="N53" s="20"/>
      <c r="O53" s="12"/>
    </row>
    <row r="54" spans="11:15" ht="15" customHeight="1" x14ac:dyDescent="0.2">
      <c r="K54" s="11"/>
      <c r="L54" s="124"/>
      <c r="M54" s="125"/>
      <c r="N54" s="20"/>
      <c r="O54" s="12"/>
    </row>
    <row r="55" spans="11:15" ht="15" customHeight="1" x14ac:dyDescent="0.2">
      <c r="K55" s="11"/>
      <c r="L55" s="124"/>
      <c r="M55" s="125"/>
      <c r="N55" s="20"/>
      <c r="O55" s="12"/>
    </row>
    <row r="56" spans="11:15" ht="15" customHeight="1" x14ac:dyDescent="0.2">
      <c r="K56" s="11"/>
      <c r="L56" s="124"/>
      <c r="M56" s="125"/>
      <c r="N56" s="20"/>
      <c r="O56" s="12"/>
    </row>
    <row r="57" spans="11:15" ht="15" customHeight="1" x14ac:dyDescent="0.2">
      <c r="K57" s="11"/>
      <c r="L57" s="124"/>
      <c r="M57" s="125"/>
      <c r="N57" s="20"/>
      <c r="O57" s="12"/>
    </row>
    <row r="58" spans="11:15" ht="15" customHeight="1" x14ac:dyDescent="0.2">
      <c r="K58" s="11"/>
      <c r="L58" s="124"/>
      <c r="M58" s="125"/>
      <c r="N58" s="20"/>
      <c r="O58" s="12"/>
    </row>
    <row r="59" spans="11:15" ht="15" customHeight="1" x14ac:dyDescent="0.2">
      <c r="K59" s="11"/>
      <c r="L59" s="124"/>
      <c r="M59" s="125"/>
      <c r="N59" s="20"/>
      <c r="O59" s="12"/>
    </row>
    <row r="60" spans="11:15" ht="15" customHeight="1" x14ac:dyDescent="0.2">
      <c r="K60" s="11"/>
      <c r="L60" s="124"/>
      <c r="M60" s="125"/>
      <c r="N60" s="20"/>
      <c r="O60" s="12"/>
    </row>
    <row r="61" spans="11:15" ht="15" customHeight="1" x14ac:dyDescent="0.2">
      <c r="K61" s="11"/>
      <c r="L61" s="124"/>
      <c r="M61" s="125"/>
      <c r="N61" s="20"/>
      <c r="O61" s="12"/>
    </row>
    <row r="62" spans="11:15" ht="15" customHeight="1" x14ac:dyDescent="0.2">
      <c r="K62" s="11"/>
      <c r="L62" s="124"/>
      <c r="M62" s="125"/>
      <c r="N62" s="20"/>
      <c r="O62" s="12"/>
    </row>
    <row r="63" spans="11:15" ht="15" customHeight="1" x14ac:dyDescent="0.2">
      <c r="K63" s="11"/>
      <c r="L63" s="124"/>
      <c r="M63" s="125"/>
      <c r="N63" s="20"/>
      <c r="O63" s="12"/>
    </row>
    <row r="64" spans="11:15" ht="15" customHeight="1" x14ac:dyDescent="0.2">
      <c r="K64" s="11"/>
      <c r="L64" s="124"/>
      <c r="M64" s="125"/>
      <c r="N64" s="20"/>
      <c r="O64" s="12"/>
    </row>
    <row r="66" spans="11:17" ht="15" customHeight="1" x14ac:dyDescent="0.2">
      <c r="K66" s="7" t="s">
        <v>25</v>
      </c>
      <c r="L66" s="7" t="s">
        <v>30</v>
      </c>
      <c r="M66" s="7" t="s">
        <v>31</v>
      </c>
      <c r="N66" s="7" t="s">
        <v>32</v>
      </c>
      <c r="O66" s="7" t="s">
        <v>33</v>
      </c>
      <c r="P66" s="7" t="s">
        <v>34</v>
      </c>
      <c r="Q66" s="7" t="s">
        <v>35</v>
      </c>
    </row>
    <row r="67" spans="11:17" ht="15" customHeight="1" x14ac:dyDescent="0.2">
      <c r="K67" s="11" t="s">
        <v>10</v>
      </c>
      <c r="L67" s="19">
        <v>70787.680813469342</v>
      </c>
      <c r="M67" s="19">
        <v>476.20861014150165</v>
      </c>
      <c r="N67" s="19">
        <v>25.014415768422449</v>
      </c>
      <c r="O67" s="19">
        <v>31.003912309374126</v>
      </c>
      <c r="P67" s="19">
        <v>4132.0345473370026</v>
      </c>
      <c r="Q67" s="19">
        <v>0.20297001720803648</v>
      </c>
    </row>
    <row r="68" spans="11:17" ht="15" customHeight="1" x14ac:dyDescent="0.2">
      <c r="K68" s="11" t="s">
        <v>27</v>
      </c>
      <c r="L68" s="19">
        <v>0</v>
      </c>
      <c r="M68" s="19">
        <v>0</v>
      </c>
      <c r="N68" s="19">
        <v>0</v>
      </c>
      <c r="O68" s="19">
        <v>0</v>
      </c>
      <c r="P68" s="19">
        <v>0</v>
      </c>
      <c r="Q68" s="19">
        <v>0</v>
      </c>
    </row>
    <row r="69" spans="11:17" ht="15" customHeight="1" x14ac:dyDescent="0.2">
      <c r="K69" s="11"/>
      <c r="L69" s="19"/>
      <c r="M69" s="19"/>
      <c r="N69" s="19"/>
      <c r="O69" s="19"/>
      <c r="P69" s="19"/>
      <c r="Q69" s="19"/>
    </row>
    <row r="70" spans="11:17" ht="15" customHeight="1" x14ac:dyDescent="0.2">
      <c r="K70" s="11"/>
      <c r="L70" s="19"/>
      <c r="M70" s="19"/>
      <c r="N70" s="19"/>
      <c r="O70" s="19"/>
      <c r="P70" s="19"/>
      <c r="Q70" s="19"/>
    </row>
    <row r="71" spans="11:17" ht="15" customHeight="1" x14ac:dyDescent="0.2">
      <c r="K71" s="11"/>
      <c r="L71" s="19"/>
      <c r="M71" s="19"/>
      <c r="N71" s="19"/>
      <c r="O71" s="19"/>
      <c r="P71" s="19"/>
      <c r="Q71" s="19"/>
    </row>
    <row r="72" spans="11:17" ht="15" customHeight="1" x14ac:dyDescent="0.2">
      <c r="K72" s="11"/>
      <c r="L72" s="19"/>
      <c r="M72" s="19"/>
      <c r="N72" s="19"/>
      <c r="O72" s="19"/>
      <c r="P72" s="19"/>
      <c r="Q72" s="19"/>
    </row>
    <row r="73" spans="11:17" ht="15" customHeight="1" x14ac:dyDescent="0.2">
      <c r="K73" s="11"/>
      <c r="L73" s="19"/>
      <c r="M73" s="19"/>
      <c r="N73" s="19"/>
      <c r="O73" s="19"/>
      <c r="P73" s="19"/>
      <c r="Q73" s="19"/>
    </row>
    <row r="74" spans="11:17" ht="15" customHeight="1" x14ac:dyDescent="0.2">
      <c r="K74" s="11"/>
      <c r="L74" s="19"/>
      <c r="M74" s="19"/>
      <c r="N74" s="19"/>
      <c r="O74" s="19"/>
      <c r="P74" s="19"/>
      <c r="Q74" s="19"/>
    </row>
    <row r="75" spans="11:17" ht="15" customHeight="1" x14ac:dyDescent="0.2">
      <c r="K75" s="11"/>
      <c r="L75" s="19"/>
      <c r="M75" s="19"/>
      <c r="N75" s="19"/>
      <c r="O75" s="19"/>
      <c r="P75" s="19"/>
      <c r="Q75" s="19"/>
    </row>
    <row r="76" spans="11:17" ht="15" customHeight="1" x14ac:dyDescent="0.2">
      <c r="K76" s="11"/>
      <c r="L76" s="19"/>
      <c r="M76" s="19"/>
      <c r="N76" s="19"/>
      <c r="O76" s="19"/>
      <c r="P76" s="19"/>
      <c r="Q76" s="19"/>
    </row>
    <row r="77" spans="11:17" ht="15" customHeight="1" x14ac:dyDescent="0.2">
      <c r="K77" s="11"/>
      <c r="L77" s="19"/>
      <c r="M77" s="19"/>
      <c r="N77" s="19"/>
      <c r="O77" s="19"/>
      <c r="P77" s="19"/>
      <c r="Q77" s="19"/>
    </row>
    <row r="78" spans="11:17" ht="15" customHeight="1" x14ac:dyDescent="0.2">
      <c r="K78" s="11"/>
      <c r="L78" s="19"/>
      <c r="M78" s="19"/>
      <c r="N78" s="19"/>
      <c r="O78" s="19"/>
      <c r="P78" s="19"/>
      <c r="Q78" s="19"/>
    </row>
    <row r="79" spans="11:17" ht="15" customHeight="1" x14ac:dyDescent="0.2">
      <c r="K79" s="11"/>
      <c r="L79" s="19"/>
      <c r="M79" s="19"/>
      <c r="N79" s="19"/>
      <c r="O79" s="19"/>
      <c r="P79" s="19"/>
      <c r="Q79" s="19"/>
    </row>
    <row r="80" spans="11:17" ht="15" customHeight="1" x14ac:dyDescent="0.2">
      <c r="K80" s="11"/>
      <c r="L80" s="19"/>
      <c r="M80" s="19"/>
      <c r="N80" s="19"/>
      <c r="O80" s="19"/>
      <c r="P80" s="19"/>
      <c r="Q80" s="19"/>
    </row>
    <row r="81" spans="2:17" ht="15" customHeight="1" x14ac:dyDescent="0.2">
      <c r="K81" s="11"/>
      <c r="L81" s="19"/>
      <c r="M81" s="19"/>
      <c r="N81" s="19"/>
      <c r="O81" s="19"/>
      <c r="P81" s="19"/>
      <c r="Q81" s="19"/>
    </row>
    <row r="82" spans="2:17" ht="15" customHeight="1" x14ac:dyDescent="0.2">
      <c r="K82" s="11"/>
      <c r="L82" s="19"/>
      <c r="M82" s="19"/>
      <c r="N82" s="19"/>
      <c r="O82" s="19"/>
      <c r="P82" s="19"/>
      <c r="Q82" s="19"/>
    </row>
    <row r="83" spans="2:17" ht="15" customHeight="1" x14ac:dyDescent="0.2">
      <c r="K83" s="11"/>
      <c r="L83" s="19"/>
      <c r="M83" s="19"/>
      <c r="N83" s="19"/>
      <c r="O83" s="19"/>
      <c r="P83" s="19"/>
      <c r="Q83" s="19"/>
    </row>
    <row r="84" spans="2:17" ht="15" customHeight="1" x14ac:dyDescent="0.2">
      <c r="K84" s="11"/>
      <c r="L84" s="19"/>
      <c r="M84" s="19"/>
      <c r="N84" s="19"/>
      <c r="O84" s="19"/>
      <c r="P84" s="19"/>
      <c r="Q84" s="19"/>
    </row>
    <row r="86" spans="2:17" ht="15" customHeight="1" x14ac:dyDescent="0.2">
      <c r="B86" s="8" t="s">
        <v>25</v>
      </c>
      <c r="C86" s="17" t="s">
        <v>36</v>
      </c>
      <c r="D86" s="17" t="s">
        <v>37</v>
      </c>
      <c r="E86" s="17" t="s">
        <v>38</v>
      </c>
      <c r="G86" s="7" t="s">
        <v>39</v>
      </c>
      <c r="H86" s="17" t="s">
        <v>40</v>
      </c>
    </row>
    <row r="87" spans="2:17" ht="15" customHeight="1" x14ac:dyDescent="0.2">
      <c r="B87" s="21" t="s">
        <v>10</v>
      </c>
      <c r="C87" s="122">
        <v>0.15</v>
      </c>
      <c r="D87" s="23">
        <v>2500</v>
      </c>
      <c r="E87" s="24">
        <v>0.1</v>
      </c>
      <c r="G87" s="25">
        <v>10</v>
      </c>
      <c r="H87" s="26">
        <v>1200</v>
      </c>
    </row>
    <row r="88" spans="2:17" ht="15" customHeight="1" x14ac:dyDescent="0.2">
      <c r="B88" s="21" t="s">
        <v>27</v>
      </c>
      <c r="C88" s="122">
        <v>0.03</v>
      </c>
      <c r="D88" s="23">
        <v>40000</v>
      </c>
      <c r="E88" s="24">
        <v>0.06</v>
      </c>
    </row>
    <row r="89" spans="2:17" ht="15" customHeight="1" x14ac:dyDescent="0.2">
      <c r="B89" s="21"/>
      <c r="C89" s="122"/>
      <c r="D89" s="23"/>
      <c r="E89" s="24"/>
    </row>
    <row r="90" spans="2:17" ht="15" customHeight="1" x14ac:dyDescent="0.2">
      <c r="B90" s="21"/>
      <c r="C90" s="122"/>
      <c r="D90" s="23"/>
      <c r="E90" s="24"/>
    </row>
    <row r="91" spans="2:17" ht="15" customHeight="1" x14ac:dyDescent="0.2">
      <c r="B91" s="21"/>
      <c r="C91" s="122"/>
      <c r="D91" s="23"/>
      <c r="E91" s="24"/>
    </row>
    <row r="92" spans="2:17" ht="15" customHeight="1" x14ac:dyDescent="0.2">
      <c r="B92" s="21"/>
      <c r="C92" s="122"/>
      <c r="D92" s="23"/>
      <c r="E92" s="24"/>
    </row>
    <row r="93" spans="2:17" ht="15" customHeight="1" x14ac:dyDescent="0.2">
      <c r="B93" s="21"/>
      <c r="C93" s="122"/>
      <c r="D93" s="23"/>
      <c r="E93" s="24"/>
    </row>
    <row r="94" spans="2:17" ht="15" customHeight="1" x14ac:dyDescent="0.2">
      <c r="B94" s="21"/>
      <c r="C94" s="122"/>
      <c r="D94" s="23"/>
      <c r="E94" s="24"/>
    </row>
    <row r="95" spans="2:17" ht="15" customHeight="1" x14ac:dyDescent="0.2">
      <c r="B95" s="21"/>
      <c r="C95" s="122"/>
      <c r="D95" s="23"/>
      <c r="E95" s="24"/>
    </row>
    <row r="96" spans="2:17" ht="15" customHeight="1" x14ac:dyDescent="0.2">
      <c r="B96" s="21"/>
      <c r="C96" s="122"/>
      <c r="D96" s="23"/>
      <c r="E96" s="24"/>
    </row>
    <row r="97" spans="2:8" ht="15" customHeight="1" x14ac:dyDescent="0.2">
      <c r="B97" s="21"/>
      <c r="C97" s="122"/>
      <c r="D97" s="23"/>
      <c r="E97" s="24"/>
    </row>
    <row r="98" spans="2:8" ht="15" customHeight="1" x14ac:dyDescent="0.2">
      <c r="B98" s="21"/>
      <c r="C98" s="122"/>
      <c r="D98" s="23"/>
      <c r="E98" s="24"/>
    </row>
    <row r="99" spans="2:8" ht="15" customHeight="1" x14ac:dyDescent="0.2">
      <c r="B99" s="21"/>
      <c r="C99" s="122"/>
      <c r="D99" s="23"/>
      <c r="E99" s="24"/>
    </row>
    <row r="100" spans="2:8" ht="15" customHeight="1" x14ac:dyDescent="0.2">
      <c r="B100" s="21"/>
      <c r="C100" s="122"/>
      <c r="D100" s="23"/>
      <c r="E100" s="24"/>
    </row>
    <row r="101" spans="2:8" ht="15" customHeight="1" x14ac:dyDescent="0.2">
      <c r="B101" s="21"/>
      <c r="C101" s="122"/>
      <c r="D101" s="23"/>
      <c r="E101" s="24"/>
    </row>
    <row r="102" spans="2:8" ht="15" customHeight="1" x14ac:dyDescent="0.2">
      <c r="B102" s="118"/>
      <c r="C102" s="118"/>
      <c r="D102" s="119"/>
      <c r="E102" s="120"/>
      <c r="F102" s="121"/>
      <c r="G102" s="121"/>
      <c r="H102" s="121"/>
    </row>
    <row r="103" spans="2:8" ht="15" customHeight="1" x14ac:dyDescent="0.2">
      <c r="B103" s="138" t="s">
        <v>41</v>
      </c>
      <c r="C103" s="139"/>
    </row>
    <row r="104" spans="2:8" ht="15" customHeight="1" x14ac:dyDescent="0.2">
      <c r="B104" s="27" t="s">
        <v>42</v>
      </c>
      <c r="C104" s="28">
        <v>3.0000000000000001E-3</v>
      </c>
    </row>
    <row r="105" spans="2:8" ht="15" customHeight="1" x14ac:dyDescent="0.2">
      <c r="B105" s="27" t="s">
        <v>43</v>
      </c>
      <c r="C105" s="28">
        <v>0.433</v>
      </c>
    </row>
    <row r="106" spans="2:8" ht="15" customHeight="1" x14ac:dyDescent="0.2">
      <c r="B106" s="27" t="s">
        <v>44</v>
      </c>
      <c r="C106" s="28">
        <v>0.114</v>
      </c>
    </row>
    <row r="107" spans="2:8" ht="15" customHeight="1" x14ac:dyDescent="0.2">
      <c r="B107" s="27" t="s">
        <v>45</v>
      </c>
      <c r="C107" s="28">
        <v>0.29499999999999998</v>
      </c>
    </row>
    <row r="108" spans="2:8" ht="15" customHeight="1" x14ac:dyDescent="0.2">
      <c r="B108" s="27" t="s">
        <v>46</v>
      </c>
      <c r="C108" s="28">
        <v>3.0000000000000001E-3</v>
      </c>
    </row>
    <row r="109" spans="2:8" ht="15" customHeight="1" x14ac:dyDescent="0.2">
      <c r="B109" s="27" t="s">
        <v>47</v>
      </c>
      <c r="C109" s="28">
        <v>0.15200000000000008</v>
      </c>
    </row>
  </sheetData>
  <mergeCells count="60">
    <mergeCell ref="B103:C103"/>
    <mergeCell ref="L54:M54"/>
    <mergeCell ref="L55:M55"/>
    <mergeCell ref="L56:M56"/>
    <mergeCell ref="L57:M57"/>
    <mergeCell ref="L58:M58"/>
    <mergeCell ref="L59:M59"/>
    <mergeCell ref="L60:M60"/>
    <mergeCell ref="L61:M61"/>
    <mergeCell ref="L62:M62"/>
    <mergeCell ref="L63:M63"/>
    <mergeCell ref="L64:M64"/>
    <mergeCell ref="L53:M53"/>
    <mergeCell ref="L41:M41"/>
    <mergeCell ref="L42:M42"/>
    <mergeCell ref="L43:M43"/>
    <mergeCell ref="L44:M44"/>
    <mergeCell ref="L46:M46"/>
    <mergeCell ref="L47:M47"/>
    <mergeCell ref="L48:M48"/>
    <mergeCell ref="L49:M49"/>
    <mergeCell ref="L50:M50"/>
    <mergeCell ref="L51:M51"/>
    <mergeCell ref="L52:M52"/>
    <mergeCell ref="L40:M40"/>
    <mergeCell ref="L29:M29"/>
    <mergeCell ref="L30:M30"/>
    <mergeCell ref="L31:M31"/>
    <mergeCell ref="L32:M32"/>
    <mergeCell ref="L33:M33"/>
    <mergeCell ref="L34:M34"/>
    <mergeCell ref="L35:M35"/>
    <mergeCell ref="L36:M36"/>
    <mergeCell ref="L37:M37"/>
    <mergeCell ref="L38:M38"/>
    <mergeCell ref="L39:M39"/>
    <mergeCell ref="L28:M28"/>
    <mergeCell ref="L16:M16"/>
    <mergeCell ref="L17:M17"/>
    <mergeCell ref="L18:M18"/>
    <mergeCell ref="L19:M19"/>
    <mergeCell ref="L20:M20"/>
    <mergeCell ref="L21:M21"/>
    <mergeCell ref="L22:M22"/>
    <mergeCell ref="L23:M23"/>
    <mergeCell ref="L24:M24"/>
    <mergeCell ref="L26:M26"/>
    <mergeCell ref="L27:M27"/>
    <mergeCell ref="L15:M15"/>
    <mergeCell ref="B2:Q2"/>
    <mergeCell ref="B3:Q3"/>
    <mergeCell ref="L6:M6"/>
    <mergeCell ref="L7:M7"/>
    <mergeCell ref="L8:M8"/>
    <mergeCell ref="L9:M9"/>
    <mergeCell ref="L10:M10"/>
    <mergeCell ref="L11:M11"/>
    <mergeCell ref="L12:M12"/>
    <mergeCell ref="L13:M13"/>
    <mergeCell ref="L14:M1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ABD5C-5CE3-447F-BE37-FC2DE48D84F8}">
  <dimension ref="B2:Q109"/>
  <sheetViews>
    <sheetView workbookViewId="0">
      <selection activeCell="G90" sqref="G90"/>
    </sheetView>
  </sheetViews>
  <sheetFormatPr defaultColWidth="9.140625" defaultRowHeight="15" customHeight="1" x14ac:dyDescent="0.2"/>
  <cols>
    <col min="1" max="1" width="2.7109375" style="5" customWidth="1"/>
    <col min="2" max="2" width="20.28515625" style="5" customWidth="1"/>
    <col min="3" max="6" width="10.5703125" style="5" customWidth="1"/>
    <col min="7" max="7" width="23.28515625" style="5" customWidth="1"/>
    <col min="8" max="8" width="15" style="5" customWidth="1"/>
    <col min="9" max="9" width="10.5703125" style="5" customWidth="1"/>
    <col min="10" max="10" width="2.7109375" style="5" customWidth="1"/>
    <col min="11" max="11" width="14.42578125" style="5" customWidth="1"/>
    <col min="12" max="17" width="15.7109375" style="5" customWidth="1"/>
    <col min="18" max="16384" width="9.140625" style="5"/>
  </cols>
  <sheetData>
    <row r="2" spans="2:17" ht="45" x14ac:dyDescent="0.2">
      <c r="B2" s="126" t="s">
        <v>23</v>
      </c>
      <c r="C2" s="127"/>
      <c r="D2" s="127"/>
      <c r="E2" s="127"/>
      <c r="F2" s="127"/>
      <c r="G2" s="127"/>
      <c r="H2" s="127"/>
      <c r="I2" s="127"/>
      <c r="J2" s="127"/>
      <c r="K2" s="127"/>
      <c r="L2" s="127"/>
      <c r="M2" s="127"/>
      <c r="N2" s="127"/>
      <c r="O2" s="127"/>
      <c r="P2" s="127"/>
      <c r="Q2" s="128"/>
    </row>
    <row r="3" spans="2:17" ht="18" x14ac:dyDescent="0.2">
      <c r="B3" s="129" t="s">
        <v>49</v>
      </c>
      <c r="C3" s="130"/>
      <c r="D3" s="130"/>
      <c r="E3" s="130"/>
      <c r="F3" s="130"/>
      <c r="G3" s="130"/>
      <c r="H3" s="130"/>
      <c r="I3" s="130"/>
      <c r="J3" s="130"/>
      <c r="K3" s="130"/>
      <c r="L3" s="130"/>
      <c r="M3" s="130"/>
      <c r="N3" s="130"/>
      <c r="O3" s="130"/>
      <c r="P3" s="130"/>
      <c r="Q3" s="131"/>
    </row>
    <row r="6" spans="2:17" ht="15" customHeight="1" x14ac:dyDescent="0.25">
      <c r="B6" s="6"/>
      <c r="C6" s="6"/>
      <c r="D6" s="6"/>
      <c r="E6" s="6"/>
      <c r="K6" s="7" t="s">
        <v>25</v>
      </c>
      <c r="L6" s="132" t="s">
        <v>26</v>
      </c>
      <c r="M6" s="133"/>
      <c r="N6" s="9"/>
      <c r="O6" s="10"/>
    </row>
    <row r="7" spans="2:17" ht="15" customHeight="1" x14ac:dyDescent="0.25">
      <c r="B7" s="6"/>
      <c r="C7" s="6"/>
      <c r="D7" s="6"/>
      <c r="E7" s="6"/>
      <c r="K7" s="11" t="s">
        <v>27</v>
      </c>
      <c r="L7" s="124">
        <v>2.8041658009904586</v>
      </c>
      <c r="M7" s="125"/>
      <c r="N7" s="12"/>
      <c r="O7" s="13"/>
    </row>
    <row r="8" spans="2:17" ht="15" customHeight="1" x14ac:dyDescent="0.25">
      <c r="B8" s="6"/>
      <c r="C8" s="6"/>
      <c r="D8" s="6"/>
      <c r="E8" s="6"/>
      <c r="K8" s="11"/>
      <c r="L8" s="124"/>
      <c r="M8" s="125"/>
      <c r="N8" s="12"/>
      <c r="O8" s="13"/>
    </row>
    <row r="9" spans="2:17" ht="15" customHeight="1" x14ac:dyDescent="0.25">
      <c r="B9" s="6"/>
      <c r="C9" s="6"/>
      <c r="D9" s="6"/>
      <c r="E9" s="6"/>
      <c r="K9" s="11"/>
      <c r="L9" s="124"/>
      <c r="M9" s="125"/>
      <c r="N9" s="12"/>
      <c r="O9" s="13"/>
    </row>
    <row r="10" spans="2:17" ht="15" customHeight="1" x14ac:dyDescent="0.25">
      <c r="B10" s="6"/>
      <c r="C10" s="6"/>
      <c r="D10" s="6"/>
      <c r="E10" s="6"/>
      <c r="K10" s="11"/>
      <c r="L10" s="124"/>
      <c r="M10" s="125"/>
      <c r="N10" s="12"/>
      <c r="O10" s="13"/>
    </row>
    <row r="11" spans="2:17" ht="15" customHeight="1" x14ac:dyDescent="0.25">
      <c r="B11" s="6"/>
      <c r="C11" s="6"/>
      <c r="D11" s="6"/>
      <c r="E11" s="6"/>
      <c r="K11" s="11"/>
      <c r="L11" s="124"/>
      <c r="M11" s="125"/>
      <c r="N11" s="12"/>
      <c r="O11" s="13"/>
    </row>
    <row r="12" spans="2:17" ht="15" customHeight="1" x14ac:dyDescent="0.25">
      <c r="B12" s="6"/>
      <c r="C12" s="6"/>
      <c r="D12" s="6"/>
      <c r="E12" s="6"/>
      <c r="K12" s="11"/>
      <c r="L12" s="124"/>
      <c r="M12" s="125"/>
      <c r="N12" s="12"/>
      <c r="O12" s="13"/>
    </row>
    <row r="13" spans="2:17" ht="15" customHeight="1" x14ac:dyDescent="0.25">
      <c r="B13" s="6"/>
      <c r="C13" s="6"/>
      <c r="D13" s="6"/>
      <c r="E13" s="6"/>
      <c r="K13" s="11"/>
      <c r="L13" s="124"/>
      <c r="M13" s="125"/>
      <c r="N13" s="12"/>
      <c r="O13" s="13"/>
    </row>
    <row r="14" spans="2:17" ht="15" customHeight="1" x14ac:dyDescent="0.25">
      <c r="B14" s="6"/>
      <c r="C14" s="6"/>
      <c r="D14" s="6"/>
      <c r="E14" s="6"/>
      <c r="K14" s="11"/>
      <c r="L14" s="124"/>
      <c r="M14" s="125"/>
      <c r="N14" s="12"/>
      <c r="O14" s="13"/>
    </row>
    <row r="15" spans="2:17" ht="15" customHeight="1" x14ac:dyDescent="0.25">
      <c r="B15" s="10"/>
      <c r="C15" s="14"/>
      <c r="D15" s="14"/>
      <c r="E15" s="15"/>
      <c r="K15" s="11"/>
      <c r="L15" s="124"/>
      <c r="M15" s="125"/>
      <c r="N15" s="12"/>
      <c r="O15" s="13"/>
    </row>
    <row r="16" spans="2:17" ht="15" customHeight="1" x14ac:dyDescent="0.2">
      <c r="K16" s="11"/>
      <c r="L16" s="124"/>
      <c r="M16" s="125"/>
      <c r="N16" s="12"/>
      <c r="O16" s="13"/>
    </row>
    <row r="17" spans="4:15" ht="15" customHeight="1" x14ac:dyDescent="0.2">
      <c r="D17" s="16"/>
      <c r="K17" s="11"/>
      <c r="L17" s="124"/>
      <c r="M17" s="125"/>
      <c r="N17" s="12"/>
      <c r="O17" s="13"/>
    </row>
    <row r="18" spans="4:15" ht="15" customHeight="1" x14ac:dyDescent="0.2">
      <c r="D18" s="16"/>
      <c r="K18" s="11"/>
      <c r="L18" s="124"/>
      <c r="M18" s="125"/>
      <c r="N18" s="12"/>
      <c r="O18" s="13"/>
    </row>
    <row r="19" spans="4:15" ht="15" customHeight="1" x14ac:dyDescent="0.2">
      <c r="D19" s="16"/>
      <c r="K19" s="11"/>
      <c r="L19" s="124"/>
      <c r="M19" s="125"/>
      <c r="N19" s="12"/>
      <c r="O19" s="13"/>
    </row>
    <row r="20" spans="4:15" ht="15" customHeight="1" x14ac:dyDescent="0.2">
      <c r="D20" s="16"/>
      <c r="K20" s="11"/>
      <c r="L20" s="124"/>
      <c r="M20" s="125"/>
      <c r="N20" s="12"/>
      <c r="O20" s="13"/>
    </row>
    <row r="21" spans="4:15" ht="15" customHeight="1" x14ac:dyDescent="0.2">
      <c r="D21" s="16"/>
      <c r="K21" s="11"/>
      <c r="L21" s="124"/>
      <c r="M21" s="125"/>
      <c r="N21" s="12"/>
      <c r="O21" s="13"/>
    </row>
    <row r="22" spans="4:15" ht="15" customHeight="1" x14ac:dyDescent="0.2">
      <c r="D22" s="16"/>
      <c r="K22" s="11"/>
      <c r="L22" s="124"/>
      <c r="M22" s="125"/>
      <c r="N22" s="12"/>
      <c r="O22" s="13"/>
    </row>
    <row r="23" spans="4:15" ht="15" customHeight="1" x14ac:dyDescent="0.2">
      <c r="D23" s="16"/>
      <c r="K23" s="11"/>
      <c r="L23" s="124"/>
      <c r="M23" s="125"/>
      <c r="N23" s="12"/>
      <c r="O23" s="13"/>
    </row>
    <row r="24" spans="4:15" ht="15" customHeight="1" x14ac:dyDescent="0.2">
      <c r="D24" s="16"/>
      <c r="K24" s="11"/>
      <c r="L24" s="124"/>
      <c r="M24" s="125"/>
      <c r="N24" s="12"/>
      <c r="O24" s="13"/>
    </row>
    <row r="25" spans="4:15" ht="15" customHeight="1" x14ac:dyDescent="0.2">
      <c r="D25" s="16"/>
    </row>
    <row r="26" spans="4:15" x14ac:dyDescent="0.2">
      <c r="D26" s="16"/>
      <c r="K26" s="7" t="s">
        <v>25</v>
      </c>
      <c r="L26" s="135" t="s">
        <v>28</v>
      </c>
      <c r="M26" s="135"/>
      <c r="N26" s="18"/>
      <c r="O26" s="18"/>
    </row>
    <row r="27" spans="4:15" ht="14.25" x14ac:dyDescent="0.2">
      <c r="D27" s="16"/>
      <c r="K27" s="11" t="s">
        <v>10</v>
      </c>
      <c r="L27" s="134">
        <v>7.0885375497007121</v>
      </c>
      <c r="M27" s="134"/>
      <c r="N27" s="12"/>
      <c r="O27" s="12"/>
    </row>
    <row r="28" spans="4:15" ht="15" customHeight="1" x14ac:dyDescent="0.2">
      <c r="D28" s="16"/>
      <c r="K28" s="11" t="s">
        <v>27</v>
      </c>
      <c r="L28" s="134">
        <v>1.5907971768048794</v>
      </c>
      <c r="M28" s="134"/>
      <c r="N28" s="12"/>
      <c r="O28" s="12"/>
    </row>
    <row r="29" spans="4:15" ht="15" customHeight="1" x14ac:dyDescent="0.2">
      <c r="D29" s="16"/>
      <c r="K29" s="11"/>
      <c r="L29" s="134"/>
      <c r="M29" s="134"/>
      <c r="N29" s="12"/>
      <c r="O29" s="12"/>
    </row>
    <row r="30" spans="4:15" ht="15" customHeight="1" x14ac:dyDescent="0.2">
      <c r="D30" s="16"/>
      <c r="K30" s="11"/>
      <c r="L30" s="134"/>
      <c r="M30" s="134"/>
      <c r="N30" s="12"/>
      <c r="O30" s="12"/>
    </row>
    <row r="31" spans="4:15" ht="15" customHeight="1" x14ac:dyDescent="0.2">
      <c r="D31" s="16"/>
      <c r="K31" s="11"/>
      <c r="L31" s="134"/>
      <c r="M31" s="134"/>
      <c r="N31" s="12"/>
      <c r="O31" s="12"/>
    </row>
    <row r="32" spans="4:15" ht="15" customHeight="1" x14ac:dyDescent="0.2">
      <c r="D32" s="16"/>
      <c r="K32" s="11"/>
      <c r="L32" s="134"/>
      <c r="M32" s="134"/>
      <c r="N32" s="12"/>
      <c r="O32" s="12"/>
    </row>
    <row r="33" spans="11:15" ht="15" customHeight="1" x14ac:dyDescent="0.2">
      <c r="K33" s="11"/>
      <c r="L33" s="134"/>
      <c r="M33" s="134"/>
      <c r="N33" s="12"/>
      <c r="O33" s="12"/>
    </row>
    <row r="34" spans="11:15" ht="15" customHeight="1" x14ac:dyDescent="0.2">
      <c r="K34" s="11"/>
      <c r="L34" s="134"/>
      <c r="M34" s="134"/>
      <c r="N34" s="12"/>
      <c r="O34" s="12"/>
    </row>
    <row r="35" spans="11:15" ht="15" customHeight="1" x14ac:dyDescent="0.2">
      <c r="K35" s="11"/>
      <c r="L35" s="134"/>
      <c r="M35" s="134"/>
      <c r="N35" s="12"/>
      <c r="O35" s="12"/>
    </row>
    <row r="36" spans="11:15" ht="15" customHeight="1" x14ac:dyDescent="0.2">
      <c r="K36" s="11"/>
      <c r="L36" s="134"/>
      <c r="M36" s="134"/>
      <c r="N36" s="12"/>
      <c r="O36" s="12"/>
    </row>
    <row r="37" spans="11:15" ht="15" customHeight="1" x14ac:dyDescent="0.2">
      <c r="K37" s="11"/>
      <c r="L37" s="134"/>
      <c r="M37" s="134"/>
      <c r="N37" s="12"/>
      <c r="O37" s="12"/>
    </row>
    <row r="38" spans="11:15" ht="15" customHeight="1" x14ac:dyDescent="0.2">
      <c r="K38" s="11"/>
      <c r="L38" s="134"/>
      <c r="M38" s="134"/>
      <c r="N38" s="12"/>
      <c r="O38" s="12"/>
    </row>
    <row r="39" spans="11:15" ht="15" customHeight="1" x14ac:dyDescent="0.2">
      <c r="K39" s="11"/>
      <c r="L39" s="134"/>
      <c r="M39" s="134"/>
      <c r="N39" s="12"/>
      <c r="O39" s="12"/>
    </row>
    <row r="40" spans="11:15" ht="15" customHeight="1" x14ac:dyDescent="0.2">
      <c r="K40" s="11"/>
      <c r="L40" s="134"/>
      <c r="M40" s="134"/>
      <c r="N40" s="12"/>
      <c r="O40" s="12"/>
    </row>
    <row r="41" spans="11:15" ht="15" customHeight="1" x14ac:dyDescent="0.2">
      <c r="K41" s="11"/>
      <c r="L41" s="134"/>
      <c r="M41" s="134"/>
      <c r="N41" s="12"/>
      <c r="O41" s="12"/>
    </row>
    <row r="42" spans="11:15" ht="15" customHeight="1" x14ac:dyDescent="0.2">
      <c r="K42" s="11"/>
      <c r="L42" s="134"/>
      <c r="M42" s="134"/>
      <c r="N42" s="12"/>
      <c r="O42" s="12"/>
    </row>
    <row r="43" spans="11:15" ht="15" customHeight="1" x14ac:dyDescent="0.2">
      <c r="K43" s="11"/>
      <c r="L43" s="134"/>
      <c r="M43" s="134"/>
      <c r="N43" s="12"/>
      <c r="O43" s="12"/>
    </row>
    <row r="44" spans="11:15" ht="15" customHeight="1" x14ac:dyDescent="0.2">
      <c r="K44" s="11"/>
      <c r="L44" s="134"/>
      <c r="M44" s="134"/>
      <c r="N44" s="12"/>
      <c r="O44" s="12"/>
    </row>
    <row r="46" spans="11:15" ht="15" customHeight="1" x14ac:dyDescent="0.2">
      <c r="K46" s="7" t="s">
        <v>25</v>
      </c>
      <c r="L46" s="136" t="s">
        <v>29</v>
      </c>
      <c r="M46" s="137"/>
      <c r="N46" s="18"/>
      <c r="O46" s="18"/>
    </row>
    <row r="47" spans="11:15" ht="15" customHeight="1" x14ac:dyDescent="0.2">
      <c r="K47" s="11" t="s">
        <v>10</v>
      </c>
      <c r="L47" s="124">
        <v>12.431237309284713</v>
      </c>
      <c r="M47" s="125"/>
      <c r="N47" s="20"/>
      <c r="O47" s="12"/>
    </row>
    <row r="48" spans="11:15" ht="15" customHeight="1" x14ac:dyDescent="0.2">
      <c r="K48" s="11" t="s">
        <v>27</v>
      </c>
      <c r="L48" s="124">
        <v>4.2627302142724241E-2</v>
      </c>
      <c r="M48" s="125"/>
      <c r="N48" s="20"/>
      <c r="O48" s="12"/>
    </row>
    <row r="49" spans="11:15" ht="15" customHeight="1" x14ac:dyDescent="0.2">
      <c r="K49" s="11"/>
      <c r="L49" s="124"/>
      <c r="M49" s="125"/>
      <c r="N49" s="20"/>
      <c r="O49" s="12"/>
    </row>
    <row r="50" spans="11:15" ht="15" customHeight="1" x14ac:dyDescent="0.2">
      <c r="K50" s="11"/>
      <c r="L50" s="124"/>
      <c r="M50" s="125"/>
      <c r="N50" s="20"/>
      <c r="O50" s="12"/>
    </row>
    <row r="51" spans="11:15" ht="15" customHeight="1" x14ac:dyDescent="0.2">
      <c r="K51" s="11"/>
      <c r="L51" s="124"/>
      <c r="M51" s="125"/>
      <c r="N51" s="20"/>
      <c r="O51" s="12"/>
    </row>
    <row r="52" spans="11:15" ht="15" customHeight="1" x14ac:dyDescent="0.2">
      <c r="K52" s="11"/>
      <c r="L52" s="124"/>
      <c r="M52" s="125"/>
      <c r="N52" s="20"/>
      <c r="O52" s="12"/>
    </row>
    <row r="53" spans="11:15" ht="15" customHeight="1" x14ac:dyDescent="0.2">
      <c r="K53" s="11"/>
      <c r="L53" s="124"/>
      <c r="M53" s="125"/>
      <c r="N53" s="20"/>
      <c r="O53" s="12"/>
    </row>
    <row r="54" spans="11:15" ht="15" customHeight="1" x14ac:dyDescent="0.2">
      <c r="K54" s="11"/>
      <c r="L54" s="124"/>
      <c r="M54" s="125"/>
      <c r="N54" s="20"/>
      <c r="O54" s="12"/>
    </row>
    <row r="55" spans="11:15" ht="15" customHeight="1" x14ac:dyDescent="0.2">
      <c r="K55" s="11"/>
      <c r="L55" s="124"/>
      <c r="M55" s="125"/>
      <c r="N55" s="20"/>
      <c r="O55" s="12"/>
    </row>
    <row r="56" spans="11:15" ht="15" customHeight="1" x14ac:dyDescent="0.2">
      <c r="K56" s="11"/>
      <c r="L56" s="124"/>
      <c r="M56" s="125"/>
      <c r="N56" s="20"/>
      <c r="O56" s="12"/>
    </row>
    <row r="57" spans="11:15" ht="15" customHeight="1" x14ac:dyDescent="0.2">
      <c r="K57" s="11"/>
      <c r="L57" s="124"/>
      <c r="M57" s="125"/>
      <c r="N57" s="20"/>
      <c r="O57" s="12"/>
    </row>
    <row r="58" spans="11:15" ht="15" customHeight="1" x14ac:dyDescent="0.2">
      <c r="K58" s="11"/>
      <c r="L58" s="124"/>
      <c r="M58" s="125"/>
      <c r="N58" s="20"/>
      <c r="O58" s="12"/>
    </row>
    <row r="59" spans="11:15" ht="15" customHeight="1" x14ac:dyDescent="0.2">
      <c r="K59" s="11"/>
      <c r="L59" s="124"/>
      <c r="M59" s="125"/>
      <c r="N59" s="20"/>
      <c r="O59" s="12"/>
    </row>
    <row r="60" spans="11:15" ht="15" customHeight="1" x14ac:dyDescent="0.2">
      <c r="K60" s="11"/>
      <c r="L60" s="124"/>
      <c r="M60" s="125"/>
      <c r="N60" s="20"/>
      <c r="O60" s="12"/>
    </row>
    <row r="61" spans="11:15" ht="15" customHeight="1" x14ac:dyDescent="0.2">
      <c r="K61" s="11"/>
      <c r="L61" s="124"/>
      <c r="M61" s="125"/>
      <c r="N61" s="20"/>
      <c r="O61" s="12"/>
    </row>
    <row r="62" spans="11:15" ht="15" customHeight="1" x14ac:dyDescent="0.2">
      <c r="K62" s="11"/>
      <c r="L62" s="124"/>
      <c r="M62" s="125"/>
      <c r="N62" s="20"/>
      <c r="O62" s="12"/>
    </row>
    <row r="63" spans="11:15" ht="15" customHeight="1" x14ac:dyDescent="0.2">
      <c r="K63" s="11"/>
      <c r="L63" s="124"/>
      <c r="M63" s="125"/>
      <c r="N63" s="20"/>
      <c r="O63" s="12"/>
    </row>
    <row r="64" spans="11:15" ht="15" customHeight="1" x14ac:dyDescent="0.2">
      <c r="K64" s="11"/>
      <c r="L64" s="124"/>
      <c r="M64" s="125"/>
      <c r="N64" s="20"/>
      <c r="O64" s="12"/>
    </row>
    <row r="66" spans="11:17" ht="15" customHeight="1" x14ac:dyDescent="0.2">
      <c r="K66" s="7" t="s">
        <v>25</v>
      </c>
      <c r="L66" s="7" t="s">
        <v>30</v>
      </c>
      <c r="M66" s="7" t="s">
        <v>31</v>
      </c>
      <c r="N66" s="7" t="s">
        <v>32</v>
      </c>
      <c r="O66" s="7" t="s">
        <v>33</v>
      </c>
      <c r="P66" s="7" t="s">
        <v>34</v>
      </c>
      <c r="Q66" s="7" t="s">
        <v>35</v>
      </c>
    </row>
    <row r="67" spans="11:17" ht="15" customHeight="1" x14ac:dyDescent="0.2">
      <c r="K67" s="11" t="s">
        <v>10</v>
      </c>
      <c r="L67" s="19">
        <v>23741.343291770496</v>
      </c>
      <c r="M67" s="19">
        <v>162.02338361399319</v>
      </c>
      <c r="N67" s="19">
        <v>8.7635538236309927</v>
      </c>
      <c r="O67" s="19">
        <v>10.908783960705712</v>
      </c>
      <c r="P67" s="19">
        <v>902.72522137371698</v>
      </c>
      <c r="Q67" s="19">
        <v>6.7656672402678822E-2</v>
      </c>
    </row>
    <row r="68" spans="11:17" ht="15" customHeight="1" x14ac:dyDescent="0.2">
      <c r="K68" s="11" t="s">
        <v>27</v>
      </c>
      <c r="L68" s="19">
        <v>0</v>
      </c>
      <c r="M68" s="19">
        <v>0</v>
      </c>
      <c r="N68" s="19">
        <v>0</v>
      </c>
      <c r="O68" s="19">
        <v>0</v>
      </c>
      <c r="P68" s="19">
        <v>0</v>
      </c>
      <c r="Q68" s="19">
        <v>0</v>
      </c>
    </row>
    <row r="69" spans="11:17" ht="15" customHeight="1" x14ac:dyDescent="0.2">
      <c r="K69" s="11"/>
      <c r="L69" s="19"/>
      <c r="M69" s="19"/>
      <c r="N69" s="19"/>
      <c r="O69" s="19"/>
      <c r="P69" s="19"/>
      <c r="Q69" s="19"/>
    </row>
    <row r="70" spans="11:17" ht="15" customHeight="1" x14ac:dyDescent="0.2">
      <c r="K70" s="11"/>
      <c r="L70" s="19"/>
      <c r="M70" s="19"/>
      <c r="N70" s="19"/>
      <c r="O70" s="19"/>
      <c r="P70" s="19"/>
      <c r="Q70" s="19"/>
    </row>
    <row r="71" spans="11:17" ht="15" customHeight="1" x14ac:dyDescent="0.2">
      <c r="K71" s="11"/>
      <c r="L71" s="19"/>
      <c r="M71" s="19"/>
      <c r="N71" s="19"/>
      <c r="O71" s="19"/>
      <c r="P71" s="19"/>
      <c r="Q71" s="19"/>
    </row>
    <row r="72" spans="11:17" ht="15" customHeight="1" x14ac:dyDescent="0.2">
      <c r="K72" s="11"/>
      <c r="L72" s="19"/>
      <c r="M72" s="19"/>
      <c r="N72" s="19"/>
      <c r="O72" s="19"/>
      <c r="P72" s="19"/>
      <c r="Q72" s="19"/>
    </row>
    <row r="73" spans="11:17" ht="15" customHeight="1" x14ac:dyDescent="0.2">
      <c r="K73" s="11"/>
      <c r="L73" s="19"/>
      <c r="M73" s="19"/>
      <c r="N73" s="19"/>
      <c r="O73" s="19"/>
      <c r="P73" s="19"/>
      <c r="Q73" s="19"/>
    </row>
    <row r="74" spans="11:17" ht="15" customHeight="1" x14ac:dyDescent="0.2">
      <c r="K74" s="11"/>
      <c r="L74" s="19"/>
      <c r="M74" s="19"/>
      <c r="N74" s="19"/>
      <c r="O74" s="19"/>
      <c r="P74" s="19"/>
      <c r="Q74" s="19"/>
    </row>
    <row r="75" spans="11:17" ht="15" customHeight="1" x14ac:dyDescent="0.2">
      <c r="K75" s="11"/>
      <c r="L75" s="19"/>
      <c r="M75" s="19"/>
      <c r="N75" s="19"/>
      <c r="O75" s="19"/>
      <c r="P75" s="19"/>
      <c r="Q75" s="19"/>
    </row>
    <row r="76" spans="11:17" ht="15" customHeight="1" x14ac:dyDescent="0.2">
      <c r="K76" s="11"/>
      <c r="L76" s="19"/>
      <c r="M76" s="19"/>
      <c r="N76" s="19"/>
      <c r="O76" s="19"/>
      <c r="P76" s="19"/>
      <c r="Q76" s="19"/>
    </row>
    <row r="77" spans="11:17" ht="15" customHeight="1" x14ac:dyDescent="0.2">
      <c r="K77" s="11"/>
      <c r="L77" s="19"/>
      <c r="M77" s="19"/>
      <c r="N77" s="19"/>
      <c r="O77" s="19"/>
      <c r="P77" s="19"/>
      <c r="Q77" s="19"/>
    </row>
    <row r="78" spans="11:17" ht="15" customHeight="1" x14ac:dyDescent="0.2">
      <c r="K78" s="11"/>
      <c r="L78" s="19"/>
      <c r="M78" s="19"/>
      <c r="N78" s="19"/>
      <c r="O78" s="19"/>
      <c r="P78" s="19"/>
      <c r="Q78" s="19"/>
    </row>
    <row r="79" spans="11:17" ht="15" customHeight="1" x14ac:dyDescent="0.2">
      <c r="K79" s="11"/>
      <c r="L79" s="19"/>
      <c r="M79" s="19"/>
      <c r="N79" s="19"/>
      <c r="O79" s="19"/>
      <c r="P79" s="19"/>
      <c r="Q79" s="19"/>
    </row>
    <row r="80" spans="11:17" ht="15" customHeight="1" x14ac:dyDescent="0.2">
      <c r="K80" s="11"/>
      <c r="L80" s="19"/>
      <c r="M80" s="19"/>
      <c r="N80" s="19"/>
      <c r="O80" s="19"/>
      <c r="P80" s="19"/>
      <c r="Q80" s="19"/>
    </row>
    <row r="81" spans="2:17" ht="15" customHeight="1" x14ac:dyDescent="0.2">
      <c r="K81" s="11"/>
      <c r="L81" s="19"/>
      <c r="M81" s="19"/>
      <c r="N81" s="19"/>
      <c r="O81" s="19"/>
      <c r="P81" s="19"/>
      <c r="Q81" s="19"/>
    </row>
    <row r="82" spans="2:17" ht="15" customHeight="1" x14ac:dyDescent="0.2">
      <c r="K82" s="11"/>
      <c r="L82" s="19"/>
      <c r="M82" s="19"/>
      <c r="N82" s="19"/>
      <c r="O82" s="19"/>
      <c r="P82" s="19"/>
      <c r="Q82" s="19"/>
    </row>
    <row r="83" spans="2:17" ht="15" customHeight="1" x14ac:dyDescent="0.2">
      <c r="K83" s="11"/>
      <c r="L83" s="19"/>
      <c r="M83" s="19"/>
      <c r="N83" s="19"/>
      <c r="O83" s="19"/>
      <c r="P83" s="19"/>
      <c r="Q83" s="19"/>
    </row>
    <row r="84" spans="2:17" ht="15" customHeight="1" x14ac:dyDescent="0.2">
      <c r="K84" s="11"/>
      <c r="L84" s="19"/>
      <c r="M84" s="19"/>
      <c r="N84" s="19"/>
      <c r="O84" s="19"/>
      <c r="P84" s="19"/>
      <c r="Q84" s="19"/>
    </row>
    <row r="86" spans="2:17" ht="15" customHeight="1" x14ac:dyDescent="0.2">
      <c r="B86" s="8" t="s">
        <v>25</v>
      </c>
      <c r="C86" s="17" t="s">
        <v>36</v>
      </c>
      <c r="D86" s="17" t="s">
        <v>37</v>
      </c>
      <c r="E86" s="17" t="s">
        <v>38</v>
      </c>
      <c r="G86" s="7" t="s">
        <v>39</v>
      </c>
      <c r="H86" s="17" t="s">
        <v>40</v>
      </c>
    </row>
    <row r="87" spans="2:17" ht="15" customHeight="1" x14ac:dyDescent="0.2">
      <c r="B87" s="21" t="s">
        <v>10</v>
      </c>
      <c r="C87" s="22">
        <v>0.3</v>
      </c>
      <c r="D87" s="23">
        <v>500</v>
      </c>
      <c r="E87" s="24">
        <v>0.06</v>
      </c>
      <c r="G87" s="25">
        <v>5</v>
      </c>
      <c r="H87" s="26">
        <v>400</v>
      </c>
    </row>
    <row r="88" spans="2:17" ht="15" customHeight="1" x14ac:dyDescent="0.2">
      <c r="B88" s="21" t="s">
        <v>27</v>
      </c>
      <c r="C88" s="22">
        <v>0.06</v>
      </c>
      <c r="D88" s="23">
        <v>1500</v>
      </c>
      <c r="E88" s="24">
        <v>0.04</v>
      </c>
    </row>
    <row r="89" spans="2:17" ht="15" customHeight="1" x14ac:dyDescent="0.2">
      <c r="B89" s="21"/>
      <c r="C89" s="22"/>
      <c r="D89" s="23"/>
      <c r="E89" s="24"/>
      <c r="G89" s="5" t="s">
        <v>50</v>
      </c>
    </row>
    <row r="90" spans="2:17" ht="15" customHeight="1" x14ac:dyDescent="0.2">
      <c r="B90" s="21"/>
      <c r="C90" s="22"/>
      <c r="D90" s="23"/>
      <c r="E90" s="24"/>
    </row>
    <row r="91" spans="2:17" ht="15" customHeight="1" x14ac:dyDescent="0.2">
      <c r="B91" s="21"/>
      <c r="C91" s="22"/>
      <c r="D91" s="23"/>
      <c r="E91" s="24"/>
    </row>
    <row r="92" spans="2:17" ht="15" customHeight="1" x14ac:dyDescent="0.2">
      <c r="B92" s="21"/>
      <c r="C92" s="22"/>
      <c r="D92" s="23"/>
      <c r="E92" s="24"/>
    </row>
    <row r="93" spans="2:17" ht="15" customHeight="1" x14ac:dyDescent="0.2">
      <c r="B93" s="21"/>
      <c r="C93" s="22"/>
      <c r="D93" s="23"/>
      <c r="E93" s="24"/>
    </row>
    <row r="94" spans="2:17" ht="15" customHeight="1" x14ac:dyDescent="0.2">
      <c r="B94" s="21"/>
      <c r="C94" s="22"/>
      <c r="D94" s="23"/>
      <c r="E94" s="24"/>
    </row>
    <row r="95" spans="2:17" ht="15" customHeight="1" x14ac:dyDescent="0.2">
      <c r="B95" s="21"/>
      <c r="C95" s="22"/>
      <c r="D95" s="23"/>
      <c r="E95" s="24"/>
    </row>
    <row r="96" spans="2:17" ht="15" customHeight="1" x14ac:dyDescent="0.2">
      <c r="B96" s="21"/>
      <c r="C96" s="22"/>
      <c r="D96" s="23"/>
      <c r="E96" s="24"/>
    </row>
    <row r="97" spans="2:5" ht="15" customHeight="1" x14ac:dyDescent="0.2">
      <c r="B97" s="21"/>
      <c r="C97" s="22"/>
      <c r="D97" s="23"/>
      <c r="E97" s="24"/>
    </row>
    <row r="98" spans="2:5" ht="15" customHeight="1" x14ac:dyDescent="0.2">
      <c r="B98" s="21"/>
      <c r="C98" s="22"/>
      <c r="D98" s="23"/>
      <c r="E98" s="24"/>
    </row>
    <row r="99" spans="2:5" ht="15" customHeight="1" x14ac:dyDescent="0.2">
      <c r="B99" s="21"/>
      <c r="C99" s="22"/>
      <c r="D99" s="23"/>
      <c r="E99" s="24"/>
    </row>
    <row r="100" spans="2:5" ht="15" customHeight="1" x14ac:dyDescent="0.2">
      <c r="B100" s="21"/>
      <c r="C100" s="22"/>
      <c r="D100" s="23"/>
      <c r="E100" s="24"/>
    </row>
    <row r="101" spans="2:5" ht="15" customHeight="1" x14ac:dyDescent="0.2">
      <c r="B101" s="21"/>
      <c r="C101" s="22"/>
      <c r="D101" s="23"/>
      <c r="E101" s="24"/>
    </row>
    <row r="103" spans="2:5" ht="15" customHeight="1" x14ac:dyDescent="0.2">
      <c r="B103" s="138" t="s">
        <v>41</v>
      </c>
      <c r="C103" s="139"/>
    </row>
    <row r="104" spans="2:5" ht="15" customHeight="1" x14ac:dyDescent="0.2">
      <c r="B104" s="27" t="s">
        <v>42</v>
      </c>
      <c r="C104" s="28">
        <v>3.0000000000000001E-3</v>
      </c>
    </row>
    <row r="105" spans="2:5" ht="15" customHeight="1" x14ac:dyDescent="0.2">
      <c r="B105" s="27" t="s">
        <v>43</v>
      </c>
      <c r="C105" s="28">
        <v>0.433</v>
      </c>
    </row>
    <row r="106" spans="2:5" ht="15" customHeight="1" x14ac:dyDescent="0.2">
      <c r="B106" s="27" t="s">
        <v>44</v>
      </c>
      <c r="C106" s="28">
        <v>0.114</v>
      </c>
    </row>
    <row r="107" spans="2:5" ht="15" customHeight="1" x14ac:dyDescent="0.2">
      <c r="B107" s="27" t="s">
        <v>45</v>
      </c>
      <c r="C107" s="28">
        <v>0.29499999999999998</v>
      </c>
    </row>
    <row r="108" spans="2:5" ht="15" customHeight="1" x14ac:dyDescent="0.2">
      <c r="B108" s="27" t="s">
        <v>46</v>
      </c>
      <c r="C108" s="28">
        <v>3.0000000000000001E-3</v>
      </c>
    </row>
    <row r="109" spans="2:5" ht="15" customHeight="1" x14ac:dyDescent="0.2">
      <c r="B109" s="27" t="s">
        <v>47</v>
      </c>
      <c r="C109" s="28">
        <v>0.15200000000000008</v>
      </c>
    </row>
  </sheetData>
  <mergeCells count="60">
    <mergeCell ref="L15:M15"/>
    <mergeCell ref="B2:Q2"/>
    <mergeCell ref="B3:Q3"/>
    <mergeCell ref="L6:M6"/>
    <mergeCell ref="L7:M7"/>
    <mergeCell ref="L8:M8"/>
    <mergeCell ref="L9:M9"/>
    <mergeCell ref="L10:M10"/>
    <mergeCell ref="L11:M11"/>
    <mergeCell ref="L12:M12"/>
    <mergeCell ref="L13:M13"/>
    <mergeCell ref="L14:M14"/>
    <mergeCell ref="L28:M28"/>
    <mergeCell ref="L16:M16"/>
    <mergeCell ref="L17:M17"/>
    <mergeCell ref="L18:M18"/>
    <mergeCell ref="L19:M19"/>
    <mergeCell ref="L20:M20"/>
    <mergeCell ref="L21:M21"/>
    <mergeCell ref="L22:M22"/>
    <mergeCell ref="L23:M23"/>
    <mergeCell ref="L24:M24"/>
    <mergeCell ref="L26:M26"/>
    <mergeCell ref="L27:M27"/>
    <mergeCell ref="L40:M40"/>
    <mergeCell ref="L29:M29"/>
    <mergeCell ref="L30:M30"/>
    <mergeCell ref="L31:M31"/>
    <mergeCell ref="L32:M32"/>
    <mergeCell ref="L33:M33"/>
    <mergeCell ref="L34:M34"/>
    <mergeCell ref="L35:M35"/>
    <mergeCell ref="L36:M36"/>
    <mergeCell ref="L37:M37"/>
    <mergeCell ref="L38:M38"/>
    <mergeCell ref="L39:M39"/>
    <mergeCell ref="L53:M53"/>
    <mergeCell ref="L41:M41"/>
    <mergeCell ref="L42:M42"/>
    <mergeCell ref="L43:M43"/>
    <mergeCell ref="L44:M44"/>
    <mergeCell ref="L46:M46"/>
    <mergeCell ref="L47:M47"/>
    <mergeCell ref="L48:M48"/>
    <mergeCell ref="L49:M49"/>
    <mergeCell ref="L50:M50"/>
    <mergeCell ref="L51:M51"/>
    <mergeCell ref="L52:M52"/>
    <mergeCell ref="B103:C103"/>
    <mergeCell ref="L54:M54"/>
    <mergeCell ref="L55:M55"/>
    <mergeCell ref="L56:M56"/>
    <mergeCell ref="L57:M57"/>
    <mergeCell ref="L58:M58"/>
    <mergeCell ref="L59:M59"/>
    <mergeCell ref="L60:M60"/>
    <mergeCell ref="L61:M61"/>
    <mergeCell ref="L62:M62"/>
    <mergeCell ref="L63:M63"/>
    <mergeCell ref="L64:M6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13769-39E6-41CB-ADF5-596D81A9264E}">
  <dimension ref="A1:T58"/>
  <sheetViews>
    <sheetView topLeftCell="A3" workbookViewId="0">
      <selection activeCell="C4" sqref="C4"/>
    </sheetView>
  </sheetViews>
  <sheetFormatPr defaultColWidth="8.7109375" defaultRowHeight="15" x14ac:dyDescent="0.25"/>
  <cols>
    <col min="1" max="1" width="0.7109375" style="31" customWidth="1"/>
    <col min="2" max="2" width="29.140625" style="31" customWidth="1"/>
    <col min="3" max="3" width="28.42578125" style="32" bestFit="1" customWidth="1"/>
    <col min="4" max="4" width="18.5703125" style="31" customWidth="1"/>
    <col min="5" max="5" width="15.7109375" style="31" customWidth="1"/>
    <col min="6" max="6" width="15" style="31" customWidth="1"/>
    <col min="7" max="7" width="13.28515625" style="31" customWidth="1"/>
    <col min="8" max="8" width="13" style="31" customWidth="1"/>
    <col min="9" max="9" width="13.42578125" style="31" customWidth="1"/>
    <col min="10" max="10" width="15.42578125" style="31" customWidth="1"/>
    <col min="11" max="11" width="14.28515625" style="31" customWidth="1"/>
    <col min="12" max="12" width="14.7109375" style="31" customWidth="1"/>
    <col min="13" max="13" width="14.85546875" style="33" customWidth="1"/>
    <col min="14" max="14" width="13" style="33" customWidth="1"/>
    <col min="15" max="15" width="14.140625" style="31" bestFit="1" customWidth="1"/>
    <col min="16" max="16" width="15.140625" style="31" bestFit="1" customWidth="1"/>
    <col min="17" max="24" width="8.7109375" style="31"/>
    <col min="25" max="52" width="8.85546875" style="31" bestFit="1" customWidth="1"/>
    <col min="53" max="53" width="12.85546875" style="31" bestFit="1" customWidth="1"/>
    <col min="54" max="65" width="8.85546875" style="31" bestFit="1" customWidth="1"/>
    <col min="66" max="16384" width="8.7109375" style="31"/>
  </cols>
  <sheetData>
    <row r="1" spans="1:20" ht="21" x14ac:dyDescent="0.35">
      <c r="A1" s="30" t="s">
        <v>51</v>
      </c>
    </row>
    <row r="2" spans="1:20" x14ac:dyDescent="0.25">
      <c r="B2" s="34"/>
      <c r="C2" s="35"/>
    </row>
    <row r="3" spans="1:20" ht="19.5" thickBot="1" x14ac:dyDescent="0.35">
      <c r="A3" s="36" t="s">
        <v>52</v>
      </c>
    </row>
    <row r="4" spans="1:20" ht="15.75" thickBot="1" x14ac:dyDescent="0.3">
      <c r="B4" s="37" t="s">
        <v>53</v>
      </c>
      <c r="C4" s="38" t="s">
        <v>54</v>
      </c>
      <c r="H4" s="35"/>
    </row>
    <row r="5" spans="1:20" s="40" customFormat="1" x14ac:dyDescent="0.25">
      <c r="A5" s="39"/>
      <c r="M5" s="33"/>
      <c r="N5" s="33"/>
    </row>
    <row r="6" spans="1:20" ht="19.5" thickBot="1" x14ac:dyDescent="0.35">
      <c r="A6" s="36" t="s">
        <v>55</v>
      </c>
      <c r="O6" s="40"/>
      <c r="P6" s="40"/>
      <c r="Q6" s="40"/>
      <c r="R6" s="40"/>
      <c r="S6" s="40"/>
      <c r="T6" s="40"/>
    </row>
    <row r="7" spans="1:20" ht="59.25" customHeight="1" thickBot="1" x14ac:dyDescent="0.35">
      <c r="A7" s="36"/>
      <c r="B7" s="41"/>
      <c r="C7" s="140" t="s">
        <v>56</v>
      </c>
      <c r="D7" s="141"/>
      <c r="E7" s="142"/>
      <c r="F7" s="140" t="s">
        <v>57</v>
      </c>
      <c r="G7" s="141"/>
      <c r="H7" s="141"/>
      <c r="I7" s="142"/>
      <c r="J7" s="140" t="s">
        <v>58</v>
      </c>
      <c r="K7" s="142"/>
      <c r="N7" s="42" t="s">
        <v>59</v>
      </c>
      <c r="O7" s="40"/>
      <c r="P7" s="43" t="s">
        <v>60</v>
      </c>
      <c r="Q7" s="40"/>
      <c r="R7" s="40"/>
      <c r="S7" s="40"/>
      <c r="T7" s="40"/>
    </row>
    <row r="8" spans="1:20" ht="30" x14ac:dyDescent="0.25">
      <c r="B8" s="44" t="s">
        <v>61</v>
      </c>
      <c r="C8" s="45" t="s">
        <v>62</v>
      </c>
      <c r="D8" s="46" t="s">
        <v>63</v>
      </c>
      <c r="E8" s="47" t="s">
        <v>64</v>
      </c>
      <c r="F8" s="46" t="s">
        <v>62</v>
      </c>
      <c r="G8" s="46" t="s">
        <v>63</v>
      </c>
      <c r="H8" s="46" t="s">
        <v>64</v>
      </c>
      <c r="I8" s="48" t="s">
        <v>59</v>
      </c>
      <c r="J8" s="45" t="s">
        <v>65</v>
      </c>
      <c r="K8" s="47" t="s">
        <v>66</v>
      </c>
      <c r="O8" s="40"/>
      <c r="P8" s="49"/>
      <c r="Q8" s="40"/>
      <c r="R8" s="40"/>
      <c r="S8" s="40"/>
      <c r="T8" s="40"/>
    </row>
    <row r="9" spans="1:20" x14ac:dyDescent="0.25">
      <c r="B9" s="50" t="s">
        <v>67</v>
      </c>
      <c r="C9" s="51">
        <v>0</v>
      </c>
      <c r="D9" s="51">
        <v>13</v>
      </c>
      <c r="E9" s="51">
        <v>0</v>
      </c>
      <c r="F9" s="52">
        <v>3000</v>
      </c>
      <c r="G9" s="53">
        <v>6000</v>
      </c>
      <c r="H9" s="53">
        <v>10000</v>
      </c>
      <c r="I9" s="54" t="s">
        <v>68</v>
      </c>
      <c r="J9" s="55">
        <v>1</v>
      </c>
      <c r="K9" s="56">
        <f t="shared" ref="K9:K14" si="0">1-J9</f>
        <v>0</v>
      </c>
      <c r="N9" s="57" t="s">
        <v>68</v>
      </c>
      <c r="O9" s="40"/>
      <c r="P9" s="58">
        <f t="shared" ref="P9:P14" si="1">SUMPRODUCT(C9:E9,F9:H9)</f>
        <v>78000</v>
      </c>
      <c r="Q9" s="40"/>
      <c r="R9" s="40"/>
      <c r="S9" s="40"/>
      <c r="T9" s="40"/>
    </row>
    <row r="10" spans="1:20" x14ac:dyDescent="0.25">
      <c r="B10" s="50" t="s">
        <v>69</v>
      </c>
      <c r="C10" s="51">
        <v>0</v>
      </c>
      <c r="D10" s="51">
        <v>7</v>
      </c>
      <c r="E10" s="51">
        <v>0</v>
      </c>
      <c r="F10" s="52">
        <v>13000</v>
      </c>
      <c r="G10" s="53">
        <v>28000</v>
      </c>
      <c r="H10" s="53">
        <v>52000</v>
      </c>
      <c r="I10" s="54" t="s">
        <v>68</v>
      </c>
      <c r="J10" s="55">
        <v>1</v>
      </c>
      <c r="K10" s="56">
        <f t="shared" si="0"/>
        <v>0</v>
      </c>
      <c r="N10" s="57" t="s">
        <v>68</v>
      </c>
      <c r="O10" s="40"/>
      <c r="P10" s="58">
        <f t="shared" si="1"/>
        <v>196000</v>
      </c>
      <c r="Q10" s="40"/>
      <c r="R10" s="40"/>
      <c r="S10" s="40"/>
      <c r="T10" s="40"/>
    </row>
    <row r="11" spans="1:20" x14ac:dyDescent="0.25">
      <c r="B11" s="59" t="s">
        <v>70</v>
      </c>
      <c r="C11" s="51">
        <v>0</v>
      </c>
      <c r="D11" s="51">
        <v>0</v>
      </c>
      <c r="E11" s="51">
        <v>0</v>
      </c>
      <c r="F11" s="52">
        <v>14000</v>
      </c>
      <c r="G11" s="53">
        <v>28000</v>
      </c>
      <c r="H11" s="53">
        <v>56000</v>
      </c>
      <c r="I11" s="54" t="s">
        <v>71</v>
      </c>
      <c r="J11" s="55">
        <v>1</v>
      </c>
      <c r="K11" s="56">
        <f t="shared" si="0"/>
        <v>0</v>
      </c>
      <c r="N11" s="57" t="s">
        <v>71</v>
      </c>
      <c r="O11" s="40"/>
      <c r="P11" s="58">
        <f t="shared" si="1"/>
        <v>0</v>
      </c>
      <c r="Q11" s="40"/>
      <c r="R11" s="40"/>
      <c r="S11" s="40"/>
      <c r="T11" s="40"/>
    </row>
    <row r="12" spans="1:20" x14ac:dyDescent="0.25">
      <c r="B12" s="59" t="s">
        <v>72</v>
      </c>
      <c r="C12" s="51">
        <v>0</v>
      </c>
      <c r="D12" s="51">
        <v>0</v>
      </c>
      <c r="E12" s="51">
        <v>0</v>
      </c>
      <c r="F12" s="52">
        <v>5500</v>
      </c>
      <c r="G12" s="53">
        <v>11000</v>
      </c>
      <c r="H12" s="53">
        <v>22000</v>
      </c>
      <c r="I12" s="54" t="s">
        <v>73</v>
      </c>
      <c r="J12" s="55">
        <v>0</v>
      </c>
      <c r="K12" s="56">
        <f t="shared" si="0"/>
        <v>1</v>
      </c>
      <c r="N12" s="57" t="s">
        <v>73</v>
      </c>
      <c r="O12" s="40"/>
      <c r="P12" s="58">
        <f t="shared" si="1"/>
        <v>0</v>
      </c>
      <c r="Q12" s="40"/>
      <c r="R12" s="40"/>
      <c r="S12" s="40"/>
      <c r="T12" s="40"/>
    </row>
    <row r="13" spans="1:20" x14ac:dyDescent="0.25">
      <c r="B13" s="59" t="s">
        <v>74</v>
      </c>
      <c r="C13" s="51">
        <v>0</v>
      </c>
      <c r="D13" s="51">
        <v>0</v>
      </c>
      <c r="E13" s="51">
        <v>0</v>
      </c>
      <c r="F13" s="52">
        <v>122500</v>
      </c>
      <c r="G13" s="53">
        <v>245000</v>
      </c>
      <c r="H13" s="53">
        <v>490000</v>
      </c>
      <c r="I13" s="54" t="s">
        <v>75</v>
      </c>
      <c r="J13" s="55">
        <v>0</v>
      </c>
      <c r="K13" s="56">
        <f t="shared" si="0"/>
        <v>1</v>
      </c>
      <c r="N13" s="57" t="s">
        <v>75</v>
      </c>
      <c r="O13" s="40"/>
      <c r="P13" s="58">
        <f t="shared" si="1"/>
        <v>0</v>
      </c>
      <c r="Q13" s="40"/>
      <c r="R13" s="40"/>
      <c r="S13" s="40"/>
      <c r="T13" s="40"/>
    </row>
    <row r="14" spans="1:20" ht="15.75" thickBot="1" x14ac:dyDescent="0.3">
      <c r="B14" s="60" t="s">
        <v>76</v>
      </c>
      <c r="C14" s="51">
        <v>0</v>
      </c>
      <c r="D14" s="51">
        <v>0</v>
      </c>
      <c r="E14" s="51">
        <v>0</v>
      </c>
      <c r="F14" s="61">
        <v>81500</v>
      </c>
      <c r="G14" s="62">
        <v>163000</v>
      </c>
      <c r="H14" s="62">
        <v>326000</v>
      </c>
      <c r="I14" s="63" t="s">
        <v>77</v>
      </c>
      <c r="J14" s="64">
        <v>0</v>
      </c>
      <c r="K14" s="65">
        <f t="shared" si="0"/>
        <v>1</v>
      </c>
      <c r="N14" s="57" t="s">
        <v>77</v>
      </c>
      <c r="O14" s="40"/>
      <c r="P14" s="58">
        <f t="shared" si="1"/>
        <v>0</v>
      </c>
      <c r="Q14" s="40"/>
      <c r="R14" s="40"/>
      <c r="S14" s="40"/>
      <c r="T14" s="40"/>
    </row>
    <row r="15" spans="1:20" x14ac:dyDescent="0.25">
      <c r="B15" s="66"/>
      <c r="C15" s="67"/>
      <c r="D15" s="66"/>
      <c r="E15" s="66"/>
      <c r="F15" s="66"/>
      <c r="G15" s="66"/>
      <c r="H15" s="66"/>
      <c r="I15" s="66"/>
      <c r="J15" s="66"/>
      <c r="K15" s="66"/>
      <c r="O15" s="40"/>
      <c r="P15" s="40"/>
      <c r="Q15" s="40"/>
      <c r="R15" s="40"/>
      <c r="S15" s="40"/>
      <c r="T15" s="40"/>
    </row>
    <row r="16" spans="1:20" s="40" customFormat="1" ht="19.5" thickBot="1" x14ac:dyDescent="0.35">
      <c r="A16" s="68" t="s">
        <v>78</v>
      </c>
      <c r="I16" s="69">
        <v>1</v>
      </c>
      <c r="J16" s="31" t="s">
        <v>79</v>
      </c>
    </row>
    <row r="17" spans="1:13" s="40" customFormat="1" x14ac:dyDescent="0.25">
      <c r="A17" s="31"/>
      <c r="B17" s="70" t="s">
        <v>80</v>
      </c>
      <c r="C17" s="67" t="s">
        <v>81</v>
      </c>
      <c r="D17" s="71">
        <v>1</v>
      </c>
      <c r="E17" s="72"/>
      <c r="I17" s="73">
        <v>2</v>
      </c>
      <c r="J17" s="74" t="s">
        <v>82</v>
      </c>
    </row>
    <row r="18" spans="1:13" s="40" customFormat="1" ht="15.75" thickBot="1" x14ac:dyDescent="0.3">
      <c r="A18" s="31"/>
      <c r="B18" s="75"/>
      <c r="C18" s="32" t="s">
        <v>83</v>
      </c>
      <c r="E18" s="76"/>
      <c r="I18" s="73">
        <v>3</v>
      </c>
      <c r="J18" s="74" t="s">
        <v>84</v>
      </c>
    </row>
    <row r="19" spans="1:13" s="40" customFormat="1" x14ac:dyDescent="0.25">
      <c r="A19" s="31"/>
      <c r="B19" s="77" t="s">
        <v>85</v>
      </c>
      <c r="C19" s="78" t="s">
        <v>86</v>
      </c>
      <c r="D19" s="71">
        <v>1</v>
      </c>
      <c r="E19" s="79"/>
      <c r="I19" s="73">
        <v>4</v>
      </c>
      <c r="J19" s="74" t="s">
        <v>87</v>
      </c>
    </row>
    <row r="20" spans="1:13" s="40" customFormat="1" ht="15.75" thickBot="1" x14ac:dyDescent="0.3">
      <c r="A20" s="31"/>
      <c r="B20" s="80"/>
      <c r="C20" s="81" t="s">
        <v>83</v>
      </c>
      <c r="D20" s="82"/>
      <c r="E20" s="83"/>
      <c r="I20" s="73">
        <v>5</v>
      </c>
      <c r="J20" s="74" t="s">
        <v>88</v>
      </c>
    </row>
    <row r="21" spans="1:13" s="40" customFormat="1" ht="15.75" customHeight="1" x14ac:dyDescent="0.25">
      <c r="A21" s="31"/>
      <c r="B21" s="84" t="s">
        <v>89</v>
      </c>
      <c r="C21" s="78"/>
      <c r="D21" s="71">
        <v>12</v>
      </c>
      <c r="E21" s="79"/>
      <c r="I21" s="73">
        <v>6</v>
      </c>
      <c r="J21" s="74" t="s">
        <v>90</v>
      </c>
    </row>
    <row r="22" spans="1:13" s="40" customFormat="1" x14ac:dyDescent="0.25">
      <c r="A22" s="31"/>
      <c r="B22" s="85"/>
      <c r="C22" s="86" t="s">
        <v>91</v>
      </c>
      <c r="E22" s="87"/>
      <c r="I22" s="73">
        <v>7</v>
      </c>
      <c r="J22" s="74" t="s">
        <v>92</v>
      </c>
    </row>
    <row r="23" spans="1:13" s="40" customFormat="1" ht="15.75" customHeight="1" x14ac:dyDescent="0.25">
      <c r="A23" s="31"/>
      <c r="B23" s="85"/>
      <c r="C23" s="86" t="s">
        <v>93</v>
      </c>
      <c r="D23" s="88"/>
      <c r="E23" s="87"/>
      <c r="I23" s="73">
        <v>8</v>
      </c>
      <c r="J23" s="74" t="s">
        <v>94</v>
      </c>
    </row>
    <row r="24" spans="1:13" s="40" customFormat="1" ht="15.75" thickBot="1" x14ac:dyDescent="0.3">
      <c r="A24" s="31"/>
      <c r="B24" s="85"/>
      <c r="C24" s="89" t="s">
        <v>95</v>
      </c>
      <c r="D24" s="90"/>
      <c r="E24" s="87"/>
      <c r="I24" s="73">
        <v>9</v>
      </c>
      <c r="J24" s="74" t="s">
        <v>96</v>
      </c>
    </row>
    <row r="25" spans="1:13" x14ac:dyDescent="0.25">
      <c r="B25" s="70" t="s">
        <v>97</v>
      </c>
      <c r="C25" s="67" t="s">
        <v>98</v>
      </c>
      <c r="D25" s="71">
        <v>1</v>
      </c>
      <c r="E25" s="72"/>
      <c r="I25" s="73">
        <v>10</v>
      </c>
      <c r="J25" s="74" t="s">
        <v>99</v>
      </c>
    </row>
    <row r="26" spans="1:13" ht="15.75" thickBot="1" x14ac:dyDescent="0.3">
      <c r="B26" s="91"/>
      <c r="C26" s="92" t="s">
        <v>100</v>
      </c>
      <c r="D26" s="93"/>
      <c r="E26" s="94"/>
      <c r="I26" s="73">
        <v>11</v>
      </c>
      <c r="J26" s="74" t="s">
        <v>101</v>
      </c>
    </row>
    <row r="27" spans="1:13" x14ac:dyDescent="0.25">
      <c r="C27" s="31"/>
      <c r="I27" s="73">
        <v>12</v>
      </c>
      <c r="J27" s="74" t="s">
        <v>102</v>
      </c>
    </row>
    <row r="28" spans="1:13" x14ac:dyDescent="0.25">
      <c r="C28" s="31"/>
      <c r="I28" s="95">
        <f>IFERROR(INDEX($I$16:$I$27,MATCH(nerc_region,'[1]CFI Tool'!$J$16:$J$27,0)),INDEX($I$16:$I$27,MATCH(nerc_region_state_only,'[1]CFI Tool'!$J$16:$J$27,0)))</f>
        <v>7</v>
      </c>
      <c r="J28" s="96" t="s">
        <v>103</v>
      </c>
      <c r="L28" s="97"/>
      <c r="M28" s="98"/>
    </row>
    <row r="29" spans="1:13" ht="19.5" thickBot="1" x14ac:dyDescent="0.35">
      <c r="A29" s="36" t="s">
        <v>104</v>
      </c>
    </row>
    <row r="30" spans="1:13" ht="18.75" x14ac:dyDescent="0.3">
      <c r="A30" s="36"/>
      <c r="B30" s="99"/>
      <c r="C30" s="100" t="s">
        <v>105</v>
      </c>
      <c r="D30" s="100" t="s">
        <v>30</v>
      </c>
      <c r="E30" s="100" t="s">
        <v>31</v>
      </c>
      <c r="F30" s="100" t="s">
        <v>32</v>
      </c>
      <c r="G30" s="100" t="s">
        <v>33</v>
      </c>
      <c r="H30" s="100" t="s">
        <v>34</v>
      </c>
      <c r="I30" s="100" t="s">
        <v>35</v>
      </c>
      <c r="J30" s="100" t="s">
        <v>106</v>
      </c>
      <c r="K30" s="101" t="s">
        <v>107</v>
      </c>
    </row>
    <row r="31" spans="1:13" ht="18.75" x14ac:dyDescent="0.3">
      <c r="A31" s="36"/>
      <c r="B31" s="102" t="s">
        <v>108</v>
      </c>
      <c r="C31" s="103" t="s">
        <v>109</v>
      </c>
      <c r="D31" s="103" t="s">
        <v>110</v>
      </c>
      <c r="E31" s="103" t="s">
        <v>110</v>
      </c>
      <c r="F31" s="103" t="s">
        <v>110</v>
      </c>
      <c r="G31" s="103" t="s">
        <v>110</v>
      </c>
      <c r="H31" s="103" t="s">
        <v>110</v>
      </c>
      <c r="I31" s="103" t="s">
        <v>110</v>
      </c>
      <c r="J31" s="103" t="s">
        <v>111</v>
      </c>
      <c r="K31" s="104" t="s">
        <v>112</v>
      </c>
    </row>
    <row r="32" spans="1:13" x14ac:dyDescent="0.25">
      <c r="B32" s="105" t="s">
        <v>67</v>
      </c>
      <c r="C32" s="106">
        <f>IF('[1]CFI Tool'!$P9&gt;0,[1]CFI!$J$74,"")</f>
        <v>70.952494872063397</v>
      </c>
      <c r="D32" s="106">
        <f>IF('[1]CFI Tool'!$P9&gt;0,[1]CFI!$J$439,"")</f>
        <v>625.41897032735289</v>
      </c>
      <c r="E32" s="106">
        <f>IF('[1]CFI Tool'!$P9&gt;0,[1]CFI!$J$440,"")</f>
        <v>15.384304220998343</v>
      </c>
      <c r="F32" s="106">
        <f>IF('[1]CFI Tool'!$P9&gt;0,[1]CFI!$J$441+[1]CFI!$J$442,"")</f>
        <v>1.5256850373468964</v>
      </c>
      <c r="G32" s="106">
        <f>IF('[1]CFI Tool'!$P9&gt;0,[1]CFI!$J$443+[1]CFI!$J$444,"")</f>
        <v>1.3442526438255102</v>
      </c>
      <c r="H32" s="106">
        <f>IF('[1]CFI Tool'!$P9&gt;0,[1]CFI!$J$445+[1]CFI!$J$446,"")</f>
        <v>61.105744160830426</v>
      </c>
      <c r="I32" s="106">
        <f>IF('[1]CFI Tool'!$P9&gt;0,[1]CFI!$J$447,"")</f>
        <v>0.26749351851160164</v>
      </c>
      <c r="J32" s="107">
        <f>IF('[1]CFI Tool'!$P9&gt;0,[1]CFI!$J$29,"")</f>
        <v>78000</v>
      </c>
      <c r="K32" s="108" t="s">
        <v>68</v>
      </c>
    </row>
    <row r="33" spans="2:11" x14ac:dyDescent="0.25">
      <c r="B33" s="105" t="s">
        <v>69</v>
      </c>
      <c r="C33" s="106">
        <f>IF('[1]CFI Tool'!$P10&gt;0,[1]CFI!$K$74,"")</f>
        <v>178.29088455031314</v>
      </c>
      <c r="D33" s="106">
        <f>IF('[1]CFI Tool'!$P10&gt;0,[1]CFI!$K$439,"")</f>
        <v>1571.5656177456558</v>
      </c>
      <c r="E33" s="106">
        <f>IF('[1]CFI Tool'!$P10&gt;0,[1]CFI!$K$440,"")</f>
        <v>38.657995221995833</v>
      </c>
      <c r="F33" s="106">
        <f>IF('[1]CFI Tool'!$P10&gt;0,[1]CFI!$K$441+[1]CFI!$K$442,"")</f>
        <v>3.8337726579486113</v>
      </c>
      <c r="G33" s="106">
        <f>IF('[1]CFI Tool'!$P10&gt;0,[1]CFI!$K$443+[1]CFI!$K$444,"")</f>
        <v>3.3778656178179491</v>
      </c>
      <c r="H33" s="106">
        <f>IF('[1]CFI Tool'!$P10&gt;0,[1]CFI!$K$445+[1]CFI!$K$446,"")</f>
        <v>153.54776737849696</v>
      </c>
      <c r="I33" s="106">
        <f>IF('[1]CFI Tool'!$P10&gt;0,[1]CFI!$K$447,"")</f>
        <v>0.67216320036248611</v>
      </c>
      <c r="J33" s="107">
        <f>IF('[1]CFI Tool'!$P10&gt;0,[1]CFI!$K$29,"")</f>
        <v>196000</v>
      </c>
      <c r="K33" s="108" t="s">
        <v>68</v>
      </c>
    </row>
    <row r="34" spans="2:11" x14ac:dyDescent="0.25">
      <c r="B34" s="105" t="s">
        <v>70</v>
      </c>
      <c r="C34" s="106" t="str">
        <f>IF('[1]CFI Tool'!$P11&gt;0,[1]CFI!$L$74,"")</f>
        <v/>
      </c>
      <c r="D34" s="106" t="str">
        <f>IF('[1]CFI Tool'!$P11&gt;0,[1]CFI!$L$439,"")</f>
        <v/>
      </c>
      <c r="E34" s="106" t="str">
        <f>IF('[1]CFI Tool'!$P11&gt;0,[1]CFI!$L$440,"")</f>
        <v/>
      </c>
      <c r="F34" s="106" t="str">
        <f>IF('[1]CFI Tool'!$P11&gt;0,[1]CFI!$L$441+[1]CFI!$L$442,"")</f>
        <v/>
      </c>
      <c r="G34" s="106" t="str">
        <f>IF('[1]CFI Tool'!$P11&gt;0,[1]CFI!$L$443+[1]CFI!$L$444,"")</f>
        <v/>
      </c>
      <c r="H34" s="106" t="str">
        <f>IF('[1]CFI Tool'!$P11&gt;0,[1]CFI!$L$445+[1]CFI!$L$446,"")</f>
        <v/>
      </c>
      <c r="I34" s="106" t="str">
        <f>IF('[1]CFI Tool'!$P11&gt;0,[1]CFI!$L$447,"")</f>
        <v/>
      </c>
      <c r="J34" s="107" t="str">
        <f>IF('[1]CFI Tool'!$P11&gt;0,[1]CFI!$L$29,"")</f>
        <v/>
      </c>
      <c r="K34" s="108" t="s">
        <v>113</v>
      </c>
    </row>
    <row r="35" spans="2:11" x14ac:dyDescent="0.25">
      <c r="B35" s="105" t="s">
        <v>72</v>
      </c>
      <c r="C35" s="106" t="str">
        <f>IF('[1]CFI Tool'!$P12&gt;0,[1]CFI!$M$74,"")</f>
        <v/>
      </c>
      <c r="D35" s="106" t="str">
        <f>IF('[1]CFI Tool'!$P12&gt;0,[1]CFI!$M$439,"")</f>
        <v/>
      </c>
      <c r="E35" s="106" t="str">
        <f>IF('[1]CFI Tool'!$P12&gt;0,[1]CFI!$M$440,"")</f>
        <v/>
      </c>
      <c r="F35" s="106" t="str">
        <f>IF('[1]CFI Tool'!$P12&gt;0,[1]CFI!$M$441+[1]CFI!$M$442,"")</f>
        <v/>
      </c>
      <c r="G35" s="106" t="str">
        <f>IF('[1]CFI Tool'!$P12&gt;0,[1]CFI!$M$443+[1]CFI!$M$444,"")</f>
        <v/>
      </c>
      <c r="H35" s="106" t="str">
        <f>IF('[1]CFI Tool'!$P12&gt;0,[1]CFI!$M$445+[1]CFI!$M$446,"")</f>
        <v/>
      </c>
      <c r="I35" s="106" t="str">
        <f>IF('[1]CFI Tool'!$P12&gt;0,[1]CFI!$M$447,"")</f>
        <v/>
      </c>
      <c r="J35" s="107" t="str">
        <f>IF('[1]CFI Tool'!$P12&gt;0,[1]CFI!$M$29,"")</f>
        <v/>
      </c>
      <c r="K35" s="108" t="s">
        <v>114</v>
      </c>
    </row>
    <row r="36" spans="2:11" x14ac:dyDescent="0.25">
      <c r="B36" s="109" t="s">
        <v>74</v>
      </c>
      <c r="C36" s="106" t="str">
        <f>IF('[1]CFI Tool'!$P13&gt;0,[1]CFI!$N$74,"")</f>
        <v/>
      </c>
      <c r="D36" s="106" t="str">
        <f>IF('[1]CFI Tool'!$P13&gt;0,[1]CFI!$N$439,"")</f>
        <v/>
      </c>
      <c r="E36" s="106" t="str">
        <f>IF('[1]CFI Tool'!$P13&gt;0,[1]CFI!$N$440,"")</f>
        <v/>
      </c>
      <c r="F36" s="106" t="str">
        <f>IF('[1]CFI Tool'!$P13&gt;0,[1]CFI!$N$441+[1]CFI!$N$442,"")</f>
        <v/>
      </c>
      <c r="G36" s="106" t="str">
        <f>IF('[1]CFI Tool'!$P13&gt;0,[1]CFI!$N$443+[1]CFI!$N$444,"")</f>
        <v/>
      </c>
      <c r="H36" s="106" t="str">
        <f>IF('[1]CFI Tool'!$P13&gt;0,[1]CFI!$N$445+[1]CFI!$N$446,"")</f>
        <v/>
      </c>
      <c r="I36" s="106" t="str">
        <f>IF('[1]CFI Tool'!$P13&gt;0,[1]CFI!$N$447,"")</f>
        <v/>
      </c>
      <c r="J36" s="107" t="str">
        <f>IF('[1]CFI Tool'!$P13&gt;0,[1]CFI!$N$29,"")</f>
        <v/>
      </c>
      <c r="K36" s="108" t="s">
        <v>115</v>
      </c>
    </row>
    <row r="37" spans="2:11" x14ac:dyDescent="0.25">
      <c r="B37" s="105" t="s">
        <v>76</v>
      </c>
      <c r="C37" s="106" t="str">
        <f>IF('[1]CFI Tool'!$P14&gt;0,[1]CFI!$O$74,"")</f>
        <v/>
      </c>
      <c r="D37" s="106" t="str">
        <f>IF('[1]CFI Tool'!$P14&gt;0,[1]CFI!$O$439,"")</f>
        <v/>
      </c>
      <c r="E37" s="106" t="str">
        <f>IF('[1]CFI Tool'!$P14&gt;0,[1]CFI!$O$440,"")</f>
        <v/>
      </c>
      <c r="F37" s="106" t="str">
        <f>IF('[1]CFI Tool'!$P14&gt;0,[1]CFI!$O$441+[1]CFI!$O$442,"")</f>
        <v/>
      </c>
      <c r="G37" s="106" t="str">
        <f>IF('[1]CFI Tool'!$P14&gt;0,[1]CFI!$O$443+[1]CFI!$O$444,"")</f>
        <v/>
      </c>
      <c r="H37" s="106" t="str">
        <f>IF('[1]CFI Tool'!$P14&gt;0,[1]CFI!$O$445+[1]CFI!$O$446,"")</f>
        <v/>
      </c>
      <c r="I37" s="106" t="str">
        <f>IF('[1]CFI Tool'!$P14&gt;0,[1]CFI!$O$447,"")</f>
        <v/>
      </c>
      <c r="J37" s="107" t="str">
        <f>IF('[1]CFI Tool'!$P14&gt;0,[1]CFI!$O$29,"")</f>
        <v/>
      </c>
      <c r="K37" s="108" t="s">
        <v>114</v>
      </c>
    </row>
    <row r="38" spans="2:11" ht="15.75" thickBot="1" x14ac:dyDescent="0.3">
      <c r="B38" s="110" t="s">
        <v>116</v>
      </c>
      <c r="C38" s="111">
        <f t="shared" ref="C38:I38" si="2">SUM(C32:C37)</f>
        <v>249.24337942237653</v>
      </c>
      <c r="D38" s="111">
        <f t="shared" si="2"/>
        <v>2196.9845880730086</v>
      </c>
      <c r="E38" s="111">
        <f t="shared" si="2"/>
        <v>54.042299442994178</v>
      </c>
      <c r="F38" s="111">
        <f t="shared" si="2"/>
        <v>5.3594576952955073</v>
      </c>
      <c r="G38" s="111">
        <f t="shared" si="2"/>
        <v>4.7221182616434589</v>
      </c>
      <c r="H38" s="111">
        <f t="shared" si="2"/>
        <v>214.65351153932738</v>
      </c>
      <c r="I38" s="111">
        <f t="shared" si="2"/>
        <v>0.93965671887408775</v>
      </c>
      <c r="J38" s="112"/>
      <c r="K38" s="113"/>
    </row>
    <row r="51" spans="3:10" x14ac:dyDescent="0.25">
      <c r="C51" s="114"/>
      <c r="D51" s="114"/>
      <c r="E51" s="114"/>
      <c r="F51" s="114"/>
      <c r="G51" s="114"/>
      <c r="H51" s="114"/>
      <c r="I51" s="114"/>
      <c r="J51" s="114"/>
    </row>
    <row r="52" spans="3:10" x14ac:dyDescent="0.25">
      <c r="C52" s="114"/>
      <c r="D52" s="114"/>
      <c r="E52" s="114"/>
      <c r="F52" s="114"/>
      <c r="G52" s="114"/>
      <c r="H52" s="114"/>
      <c r="I52" s="114"/>
      <c r="J52" s="114"/>
    </row>
    <row r="53" spans="3:10" x14ac:dyDescent="0.25">
      <c r="C53" s="114"/>
      <c r="D53" s="114"/>
      <c r="E53" s="114"/>
      <c r="F53" s="114"/>
      <c r="G53" s="114"/>
      <c r="H53" s="114"/>
      <c r="I53" s="114"/>
      <c r="J53" s="114"/>
    </row>
    <row r="54" spans="3:10" x14ac:dyDescent="0.25">
      <c r="C54" s="114"/>
      <c r="D54" s="114"/>
      <c r="E54" s="114"/>
      <c r="F54" s="114"/>
      <c r="G54" s="114"/>
      <c r="H54" s="114"/>
      <c r="I54" s="114"/>
      <c r="J54" s="114"/>
    </row>
    <row r="55" spans="3:10" x14ac:dyDescent="0.25">
      <c r="C55" s="114"/>
      <c r="D55" s="114"/>
      <c r="E55" s="114"/>
      <c r="F55" s="114"/>
      <c r="G55" s="114"/>
      <c r="H55" s="114"/>
      <c r="I55" s="114"/>
      <c r="J55" s="114"/>
    </row>
    <row r="56" spans="3:10" x14ac:dyDescent="0.25">
      <c r="C56" s="114"/>
      <c r="D56" s="114"/>
      <c r="E56" s="114"/>
      <c r="F56" s="114"/>
      <c r="G56" s="114"/>
      <c r="H56" s="114"/>
      <c r="I56" s="114"/>
      <c r="J56" s="114"/>
    </row>
    <row r="57" spans="3:10" x14ac:dyDescent="0.25">
      <c r="C57" s="114"/>
      <c r="D57" s="114"/>
      <c r="E57" s="114"/>
      <c r="F57" s="114"/>
      <c r="G57" s="114"/>
      <c r="H57" s="114"/>
      <c r="I57" s="114"/>
      <c r="J57" s="114"/>
    </row>
    <row r="58" spans="3:10" x14ac:dyDescent="0.25">
      <c r="C58" s="114"/>
      <c r="D58" s="114"/>
      <c r="E58" s="114"/>
      <c r="F58" s="114"/>
      <c r="G58" s="114"/>
      <c r="H58" s="114"/>
      <c r="I58" s="114"/>
      <c r="J58" s="114"/>
    </row>
  </sheetData>
  <mergeCells count="3">
    <mergeCell ref="C7:E7"/>
    <mergeCell ref="F7:I7"/>
    <mergeCell ref="J7:K7"/>
  </mergeCells>
  <dataValidations count="4">
    <dataValidation type="list" allowBlank="1" showInputMessage="1" showErrorMessage="1" sqref="D17 D19 D25" xr:uid="{028FB3CE-4ED5-4FE5-A064-8FB5F9CFA090}">
      <formula1>"1,2"</formula1>
    </dataValidation>
    <dataValidation type="list" allowBlank="1" showInputMessage="1" showErrorMessage="1" sqref="C4" xr:uid="{FE085F1D-5ADF-49FD-91A3-38C9B2A4E4C8}">
      <formula1>state_list</formula1>
    </dataValidation>
    <dataValidation type="list" allowBlank="1" showInputMessage="1" showErrorMessage="1" error="Must choose a number between 1 and 15" prompt="If you select User Defined, enter values in 'Specs' sheet cells Q99:104" sqref="IM22 SI22 ACE22 AMA22 AVW22 BFS22 BPO22 BZK22 CJG22 CTC22 DCY22 DMU22 DWQ22 EGM22 EQI22 FAE22 FKA22 FTW22 GDS22 GNO22 GXK22 HHG22 HRC22 IAY22 IKU22 IUQ22 JEM22 JOI22 JYE22 KIA22 KRW22 LBS22 LLO22 LVK22 MFG22 MPC22 MYY22 NIU22 NSQ22 OCM22 OMI22 OWE22 PGA22 PPW22 PZS22 QJO22 QTK22 RDG22 RNC22 RWY22 SGU22 SQQ22 TAM22 TKI22 TUE22 UEA22 UNW22 UXS22 VHO22 VRK22 WBG22 WLC22 WUY22" xr:uid="{57BC049E-67E7-45BD-96AA-5F778ECB67FF}">
      <formula1>"1,2,3,4,5,6,7,8,9,10,11,12,13,14,15"</formula1>
    </dataValidation>
    <dataValidation type="list" allowBlank="1" showInputMessage="1" showErrorMessage="1" error="Must choose a number between 1 and 12" sqref="D21" xr:uid="{87DF7502-39A2-4B79-B681-588A3AA41426}">
      <formula1>"1,2,3,4,5,6,7,8,9,10,11,12"</formula1>
    </dataValidation>
  </dataValidations>
  <hyperlinks>
    <hyperlink ref="C24" location="user_defined_mix" display="12 - User Defined (go to 'Intro' sheet)" xr:uid="{3400A78D-CE72-4736-B16D-2AAAE979A521}"/>
  </hyperlinks>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53368-7A43-47E9-8A8C-FB6937F2A084}">
  <dimension ref="A1:G16"/>
  <sheetViews>
    <sheetView tabSelected="1" workbookViewId="0">
      <selection activeCell="I14" sqref="I14"/>
    </sheetView>
  </sheetViews>
  <sheetFormatPr defaultRowHeight="15" x14ac:dyDescent="0.25"/>
  <cols>
    <col min="3" max="3" width="20.42578125" customWidth="1"/>
    <col min="4" max="4" width="29.5703125" customWidth="1"/>
    <col min="5" max="5" width="29.85546875" customWidth="1"/>
    <col min="6" max="6" width="19.28515625" customWidth="1"/>
  </cols>
  <sheetData>
    <row r="1" spans="1:7" x14ac:dyDescent="0.25">
      <c r="A1" t="s">
        <v>118</v>
      </c>
    </row>
    <row r="4" spans="1:7" x14ac:dyDescent="0.25">
      <c r="G4" t="s">
        <v>48</v>
      </c>
    </row>
    <row r="7" spans="1:7" x14ac:dyDescent="0.25">
      <c r="C7" s="144" t="s">
        <v>119</v>
      </c>
      <c r="D7" s="144"/>
      <c r="E7" s="144"/>
      <c r="F7" s="146"/>
    </row>
    <row r="8" spans="1:7" x14ac:dyDescent="0.25">
      <c r="C8" s="144" t="s">
        <v>8</v>
      </c>
      <c r="D8" s="144" t="s">
        <v>9</v>
      </c>
      <c r="E8" s="144"/>
      <c r="F8" s="146"/>
    </row>
    <row r="9" spans="1:7" x14ac:dyDescent="0.25">
      <c r="C9" s="144"/>
      <c r="D9" s="1" t="s">
        <v>10</v>
      </c>
      <c r="E9" s="1" t="s">
        <v>11</v>
      </c>
      <c r="F9" s="146" t="s">
        <v>127</v>
      </c>
    </row>
    <row r="10" spans="1:7" x14ac:dyDescent="0.25">
      <c r="C10" s="1" t="s">
        <v>117</v>
      </c>
      <c r="D10" s="1">
        <v>40</v>
      </c>
      <c r="E10" s="1">
        <v>10.4</v>
      </c>
      <c r="F10" s="146">
        <f>D10-E10</f>
        <v>29.6</v>
      </c>
    </row>
    <row r="11" spans="1:7" x14ac:dyDescent="0.25">
      <c r="C11" s="1" t="s">
        <v>12</v>
      </c>
      <c r="D11" s="29">
        <f>21.3/1.102</f>
        <v>19.328493647912886</v>
      </c>
      <c r="E11" s="29">
        <f>4.8/1.102</f>
        <v>4.3557168784029034</v>
      </c>
      <c r="F11" s="147">
        <f>D11-E11</f>
        <v>14.972776769509982</v>
      </c>
    </row>
    <row r="12" spans="1:7" x14ac:dyDescent="0.25">
      <c r="C12" s="1" t="s">
        <v>13</v>
      </c>
      <c r="D12" s="29">
        <f>7/1/1.102</f>
        <v>6.3520871143375679</v>
      </c>
      <c r="E12" s="29">
        <f>1.6/1.102</f>
        <v>1.4519056261343013</v>
      </c>
      <c r="F12" s="147">
        <f t="shared" ref="F12:F13" si="0">D12-E12</f>
        <v>4.9001814882032662</v>
      </c>
    </row>
    <row r="13" spans="1:7" x14ac:dyDescent="0.25">
      <c r="C13" s="1" t="s">
        <v>14</v>
      </c>
      <c r="D13" s="29">
        <f>SUM(D10:D12)</f>
        <v>65.680580762250457</v>
      </c>
      <c r="E13" s="29">
        <f>SUM(E10:E12)</f>
        <v>16.207622504537206</v>
      </c>
      <c r="F13" s="147">
        <f t="shared" si="0"/>
        <v>49.472958257713252</v>
      </c>
    </row>
    <row r="14" spans="1:7" ht="30" x14ac:dyDescent="0.25">
      <c r="C14" s="2" t="s">
        <v>17</v>
      </c>
      <c r="D14" s="145">
        <f>249.2/1.102</f>
        <v>226.13430127041738</v>
      </c>
      <c r="E14" s="145"/>
    </row>
    <row r="15" spans="1:7" ht="30" x14ac:dyDescent="0.25">
      <c r="C15" s="115" t="s">
        <v>15</v>
      </c>
      <c r="D15" s="143">
        <f>D13*5-E13*5+D14*5</f>
        <v>1378.0362976406532</v>
      </c>
      <c r="E15" s="143"/>
    </row>
    <row r="16" spans="1:7" ht="30" x14ac:dyDescent="0.25">
      <c r="C16" s="115" t="s">
        <v>16</v>
      </c>
      <c r="D16" s="143">
        <f>D13*25-E13*25+D14*25</f>
        <v>6890.1814882032659</v>
      </c>
      <c r="E16" s="143"/>
    </row>
  </sheetData>
  <mergeCells count="6">
    <mergeCell ref="D15:E15"/>
    <mergeCell ref="D16:E16"/>
    <mergeCell ref="D14:E14"/>
    <mergeCell ref="C7:E7"/>
    <mergeCell ref="C8:C9"/>
    <mergeCell ref="D8:E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91ECE5-CA62-47ED-BBB8-9BE9F7586284}">
  <dimension ref="A1:B5"/>
  <sheetViews>
    <sheetView workbookViewId="0">
      <selection activeCell="B3" sqref="B3"/>
    </sheetView>
  </sheetViews>
  <sheetFormatPr defaultRowHeight="15" x14ac:dyDescent="0.25"/>
  <cols>
    <col min="1" max="1" width="73.42578125" customWidth="1"/>
    <col min="2" max="2" width="11" customWidth="1"/>
  </cols>
  <sheetData>
    <row r="1" spans="1:2" ht="30" x14ac:dyDescent="0.25">
      <c r="A1" s="116" t="s">
        <v>120</v>
      </c>
      <c r="B1" t="s">
        <v>124</v>
      </c>
    </row>
    <row r="2" spans="1:2" x14ac:dyDescent="0.25">
      <c r="A2" t="s">
        <v>121</v>
      </c>
      <c r="B2">
        <v>4636311</v>
      </c>
    </row>
    <row r="3" spans="1:2" x14ac:dyDescent="0.25">
      <c r="A3" t="s">
        <v>122</v>
      </c>
      <c r="B3">
        <v>1378</v>
      </c>
    </row>
    <row r="5" spans="1:2" x14ac:dyDescent="0.25">
      <c r="A5" t="s">
        <v>123</v>
      </c>
      <c r="B5">
        <f>B2/B3</f>
        <v>3364.5217706821481</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10 Fleet EV Cars</vt:lpstr>
      <vt:lpstr>10 Mowers</vt:lpstr>
      <vt:lpstr>5 Leaf Blowers</vt:lpstr>
      <vt:lpstr>Public EV Chargers</vt:lpstr>
      <vt:lpstr>Summary</vt:lpstr>
      <vt:lpstr>Cost Effectiveness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Aidan</dc:creator>
  <cp:lastModifiedBy>Arlotta, Kristie</cp:lastModifiedBy>
  <dcterms:created xsi:type="dcterms:W3CDTF">2024-03-24T00:17:52Z</dcterms:created>
  <dcterms:modified xsi:type="dcterms:W3CDTF">2024-04-01T17:06:18Z</dcterms:modified>
</cp:coreProperties>
</file>