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1C45F4D5-DB39-4CA5-A9E8-D533DB2EA43C}" xr6:coauthVersionLast="47" xr6:coauthVersionMax="47" xr10:uidLastSave="{00000000-0000-0000-0000-000000000000}"/>
  <bookViews>
    <workbookView xWindow="-28920" yWindow="-120" windowWidth="29040" windowHeight="15840" tabRatio="979" firstSheet="2" activeTab="2" xr2:uid="{AAC398A2-E95D-4231-A920-55B8B1C73F3F}"/>
  </bookViews>
  <sheets>
    <sheet name="Overview" sheetId="26" r:id="rId1"/>
    <sheet name="Consolidated Budget" sheetId="30" r:id="rId2"/>
    <sheet name="NJDEP - C3 measure" sheetId="16" r:id="rId3"/>
    <sheet name="Measure 3 Budget" sheetId="28" r:id="rId4"/>
    <sheet name="Measure 4 Budget" sheetId="29" r:id="rId5"/>
    <sheet name="Measure 5 Budget" sheetId="31" r:id="rId6"/>
    <sheet name="Sample Budget 1" sheetId="32" r:id="rId7"/>
    <sheet name="Sample Budget 2" sheetId="33" r:id="rId8"/>
    <sheet name="Sample Budget 3" sheetId="34" r:id="rId9"/>
  </sheets>
  <definedNames>
    <definedName name="_xlnm._FilterDatabase" localSheetId="1" hidden="1">'Consolidated Budget'!#REF!</definedName>
    <definedName name="_xlnm._FilterDatabase" localSheetId="3" hidden="1">'Measure 3 Budget'!#REF!</definedName>
    <definedName name="_xlnm._FilterDatabase" localSheetId="4" hidden="1">'Measure 4 Budget'!#REF!</definedName>
    <definedName name="_xlnm._FilterDatabase" localSheetId="5" hidden="1">'Measure 5 Budget'!#REF!</definedName>
    <definedName name="_xlnm._FilterDatabase" localSheetId="2" hidden="1">'NJDEP - C3 measure'!#REF!</definedName>
    <definedName name="_xlnm._FilterDatabase" localSheetId="6" hidden="1">'Sample Budget 1'!#REF!</definedName>
    <definedName name="_xlnm._FilterDatabase" localSheetId="7" hidden="1">'Sample Budget 2'!#REF!</definedName>
    <definedName name="_xlnm._FilterDatabase" localSheetId="8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6" l="1"/>
  <c r="H50" i="16"/>
  <c r="D18" i="30"/>
  <c r="D68" i="16"/>
  <c r="H59" i="16"/>
  <c r="D67" i="16"/>
  <c r="D7" i="30"/>
  <c r="H16" i="30"/>
  <c r="H13" i="30"/>
  <c r="H12" i="30"/>
  <c r="H11" i="30"/>
  <c r="H10" i="30"/>
  <c r="H9" i="30"/>
  <c r="H8" i="30"/>
  <c r="H7" i="30"/>
  <c r="G16" i="30"/>
  <c r="G13" i="30"/>
  <c r="G12" i="30"/>
  <c r="G11" i="30"/>
  <c r="G10" i="30"/>
  <c r="G9" i="30"/>
  <c r="G8" i="30"/>
  <c r="G7" i="30"/>
  <c r="F16" i="30"/>
  <c r="F13" i="30"/>
  <c r="F12" i="30"/>
  <c r="F11" i="30"/>
  <c r="F10" i="30"/>
  <c r="F9" i="30"/>
  <c r="F8" i="30"/>
  <c r="F7" i="30"/>
  <c r="E16" i="30"/>
  <c r="D16" i="30"/>
  <c r="D10" i="30"/>
  <c r="D13" i="30"/>
  <c r="D14" i="30" s="1"/>
  <c r="D12" i="30"/>
  <c r="D11" i="30"/>
  <c r="D9" i="30"/>
  <c r="E13" i="30"/>
  <c r="E12" i="30"/>
  <c r="E11" i="30"/>
  <c r="E10" i="30"/>
  <c r="E9" i="30"/>
  <c r="E8" i="30"/>
  <c r="E7" i="30"/>
  <c r="D8" i="30"/>
  <c r="H19" i="16"/>
  <c r="G19" i="16"/>
  <c r="F19" i="16"/>
  <c r="E19" i="16"/>
  <c r="D19" i="16"/>
  <c r="J19" i="16" s="1"/>
  <c r="D73" i="16"/>
  <c r="I67" i="16"/>
  <c r="J67" i="16"/>
  <c r="I59" i="16"/>
  <c r="H61" i="16"/>
  <c r="H67" i="16" s="1"/>
  <c r="G61" i="16"/>
  <c r="G67" i="16" s="1"/>
  <c r="F61" i="16"/>
  <c r="F67" i="16" s="1"/>
  <c r="E61" i="16"/>
  <c r="E67" i="16" s="1"/>
  <c r="D61" i="16"/>
  <c r="E55" i="16"/>
  <c r="E54" i="16"/>
  <c r="E53" i="16"/>
  <c r="H52" i="16"/>
  <c r="G52" i="16"/>
  <c r="F52" i="16"/>
  <c r="E52" i="16"/>
  <c r="D52" i="16"/>
  <c r="D59" i="16" s="1"/>
  <c r="E51" i="16"/>
  <c r="E50" i="16"/>
  <c r="H48" i="16"/>
  <c r="G48" i="16"/>
  <c r="F48" i="16"/>
  <c r="E47" i="16"/>
  <c r="G46" i="16"/>
  <c r="G45" i="16"/>
  <c r="E44" i="16"/>
  <c r="E43" i="16"/>
  <c r="H42" i="16"/>
  <c r="J42" i="16" s="1"/>
  <c r="F41" i="16"/>
  <c r="E40" i="16"/>
  <c r="F40" i="16" s="1"/>
  <c r="G40" i="16" s="1"/>
  <c r="H40" i="16" s="1"/>
  <c r="J39" i="16"/>
  <c r="J38" i="16"/>
  <c r="E37" i="16"/>
  <c r="E59" i="16" s="1"/>
  <c r="D26" i="16"/>
  <c r="F44" i="16" l="1"/>
  <c r="G44" i="16" s="1"/>
  <c r="H44" i="16" s="1"/>
  <c r="J40" i="16"/>
  <c r="F53" i="16"/>
  <c r="G53" i="16" s="1"/>
  <c r="H53" i="16" s="1"/>
  <c r="F50" i="16"/>
  <c r="G50" i="16" s="1"/>
  <c r="G41" i="16"/>
  <c r="H41" i="16" s="1"/>
  <c r="J41" i="16" s="1"/>
  <c r="H45" i="16"/>
  <c r="J45" i="16" s="1"/>
  <c r="F54" i="16"/>
  <c r="G54" i="16" s="1"/>
  <c r="H54" i="16" s="1"/>
  <c r="H46" i="16"/>
  <c r="J46" i="16" s="1"/>
  <c r="F51" i="16"/>
  <c r="G51" i="16" s="1"/>
  <c r="F37" i="16"/>
  <c r="F43" i="16"/>
  <c r="G43" i="16" s="1"/>
  <c r="H43" i="16" s="1"/>
  <c r="F47" i="16"/>
  <c r="G47" i="16" s="1"/>
  <c r="H47" i="16" s="1"/>
  <c r="F55" i="16"/>
  <c r="G55" i="16" s="1"/>
  <c r="H55" i="16" s="1"/>
  <c r="J18" i="31"/>
  <c r="J19" i="31"/>
  <c r="J18" i="29"/>
  <c r="J19" i="29"/>
  <c r="J18" i="28"/>
  <c r="J19" i="28"/>
  <c r="J10" i="16"/>
  <c r="J8" i="16"/>
  <c r="J9" i="16"/>
  <c r="E16" i="16"/>
  <c r="I58" i="34"/>
  <c r="J55" i="34"/>
  <c r="H50" i="34"/>
  <c r="G50" i="34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I11" i="34"/>
  <c r="H11" i="34"/>
  <c r="G11" i="34"/>
  <c r="F11" i="34"/>
  <c r="E11" i="34"/>
  <c r="D11" i="34"/>
  <c r="J10" i="34"/>
  <c r="J9" i="34"/>
  <c r="J8" i="34"/>
  <c r="J11" i="34" s="1"/>
  <c r="I58" i="33"/>
  <c r="H56" i="33"/>
  <c r="G56" i="33"/>
  <c r="F56" i="33"/>
  <c r="E56" i="33"/>
  <c r="D56" i="33"/>
  <c r="J56" i="33" s="1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J15" i="33"/>
  <c r="J14" i="33"/>
  <c r="I11" i="33"/>
  <c r="H11" i="33"/>
  <c r="H13" i="33" s="1"/>
  <c r="H16" i="33" s="1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D30" i="32"/>
  <c r="J29" i="32"/>
  <c r="J28" i="32"/>
  <c r="H26" i="32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8" i="32"/>
  <c r="E56" i="28"/>
  <c r="F56" i="28"/>
  <c r="J40" i="28"/>
  <c r="H16" i="28"/>
  <c r="J8" i="29"/>
  <c r="I57" i="31"/>
  <c r="H55" i="31"/>
  <c r="G55" i="31"/>
  <c r="F55" i="31"/>
  <c r="E55" i="31"/>
  <c r="D55" i="31"/>
  <c r="J55" i="31" s="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E73" i="16"/>
  <c r="F73" i="16"/>
  <c r="G73" i="16"/>
  <c r="H73" i="16"/>
  <c r="J72" i="16"/>
  <c r="J71" i="16"/>
  <c r="J73" i="16" s="1"/>
  <c r="J58" i="16"/>
  <c r="E34" i="16"/>
  <c r="F34" i="16"/>
  <c r="G34" i="16"/>
  <c r="H34" i="16"/>
  <c r="D34" i="16"/>
  <c r="J32" i="16"/>
  <c r="J33" i="16"/>
  <c r="J57" i="16"/>
  <c r="E30" i="16"/>
  <c r="F30" i="16"/>
  <c r="G30" i="16"/>
  <c r="H30" i="16"/>
  <c r="D30" i="16"/>
  <c r="J29" i="16"/>
  <c r="J28" i="16"/>
  <c r="J24" i="16"/>
  <c r="J25" i="16"/>
  <c r="E11" i="16"/>
  <c r="F11" i="16"/>
  <c r="G11" i="16"/>
  <c r="H11" i="16"/>
  <c r="D11" i="16"/>
  <c r="G16" i="16"/>
  <c r="H16" i="16"/>
  <c r="D16" i="16"/>
  <c r="J14" i="16"/>
  <c r="J15" i="16"/>
  <c r="D75" i="16" l="1"/>
  <c r="J11" i="32"/>
  <c r="D46" i="32"/>
  <c r="J26" i="32"/>
  <c r="H46" i="32"/>
  <c r="J30" i="32"/>
  <c r="G46" i="32"/>
  <c r="G53" i="32" s="1"/>
  <c r="H51" i="33"/>
  <c r="D13" i="34"/>
  <c r="E13" i="34"/>
  <c r="E16" i="34" s="1"/>
  <c r="F13" i="34"/>
  <c r="F16" i="34" s="1"/>
  <c r="F54" i="34"/>
  <c r="F56" i="34" s="1"/>
  <c r="G13" i="34"/>
  <c r="G16" i="34" s="1"/>
  <c r="G54" i="34"/>
  <c r="G56" i="34" s="1"/>
  <c r="H13" i="34"/>
  <c r="H16" i="34" s="1"/>
  <c r="H54" i="34" s="1"/>
  <c r="H56" i="34" s="1"/>
  <c r="G51" i="34"/>
  <c r="G58" i="34" s="1"/>
  <c r="H26" i="16"/>
  <c r="G37" i="16"/>
  <c r="F59" i="16"/>
  <c r="J30" i="16"/>
  <c r="J34" i="16"/>
  <c r="E26" i="16"/>
  <c r="F26" i="16"/>
  <c r="J55" i="16"/>
  <c r="J54" i="16"/>
  <c r="G26" i="16"/>
  <c r="J43" i="16"/>
  <c r="J26" i="16"/>
  <c r="J51" i="16"/>
  <c r="J50" i="16"/>
  <c r="J47" i="16"/>
  <c r="J44" i="16"/>
  <c r="J53" i="16"/>
  <c r="H51" i="34"/>
  <c r="H58" i="34" s="1"/>
  <c r="F51" i="34"/>
  <c r="F58" i="34" s="1"/>
  <c r="D16" i="34"/>
  <c r="J50" i="34"/>
  <c r="D16" i="33"/>
  <c r="J13" i="33"/>
  <c r="J16" i="33" s="1"/>
  <c r="D51" i="33"/>
  <c r="E51" i="33"/>
  <c r="E58" i="33" s="1"/>
  <c r="F51" i="33"/>
  <c r="F58" i="33" s="1"/>
  <c r="G51" i="33"/>
  <c r="G58" i="33" s="1"/>
  <c r="H58" i="33"/>
  <c r="J50" i="33"/>
  <c r="F46" i="32"/>
  <c r="F53" i="32" s="1"/>
  <c r="E46" i="32"/>
  <c r="E53" i="32" s="1"/>
  <c r="D53" i="32"/>
  <c r="H53" i="32"/>
  <c r="J34" i="32"/>
  <c r="J13" i="32"/>
  <c r="J16" i="32" s="1"/>
  <c r="J56" i="28"/>
  <c r="J54" i="28"/>
  <c r="J42" i="28"/>
  <c r="J31" i="28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1" i="16"/>
  <c r="J13" i="16"/>
  <c r="J16" i="16" s="1"/>
  <c r="J55" i="29"/>
  <c r="J49" i="29"/>
  <c r="J50" i="28"/>
  <c r="D51" i="34" l="1"/>
  <c r="D54" i="34"/>
  <c r="D56" i="34" s="1"/>
  <c r="E51" i="34"/>
  <c r="E54" i="34"/>
  <c r="J13" i="34"/>
  <c r="J16" i="34" s="1"/>
  <c r="F68" i="16"/>
  <c r="F75" i="16" s="1"/>
  <c r="H37" i="16"/>
  <c r="G59" i="16"/>
  <c r="G14" i="30" s="1"/>
  <c r="G18" i="30" s="1"/>
  <c r="E68" i="16"/>
  <c r="E75" i="16" s="1"/>
  <c r="J16" i="30"/>
  <c r="J10" i="30"/>
  <c r="J11" i="30"/>
  <c r="D58" i="34"/>
  <c r="J51" i="34"/>
  <c r="J51" i="33"/>
  <c r="J58" i="33" s="1"/>
  <c r="D58" i="33"/>
  <c r="J46" i="32"/>
  <c r="J53" i="32" s="1"/>
  <c r="E14" i="30"/>
  <c r="E18" i="30" s="1"/>
  <c r="F14" i="30"/>
  <c r="F18" i="30" s="1"/>
  <c r="J9" i="30"/>
  <c r="J8" i="30"/>
  <c r="J51" i="28"/>
  <c r="J58" i="28" s="1"/>
  <c r="D25" i="30" s="1"/>
  <c r="J7" i="30"/>
  <c r="F58" i="28"/>
  <c r="J13" i="30"/>
  <c r="J50" i="31"/>
  <c r="J57" i="31" s="1"/>
  <c r="J50" i="29"/>
  <c r="J57" i="29" s="1"/>
  <c r="D26" i="30" s="1"/>
  <c r="J54" i="34" l="1"/>
  <c r="E56" i="34"/>
  <c r="J37" i="16"/>
  <c r="J59" i="16" s="1"/>
  <c r="G68" i="16"/>
  <c r="E58" i="34" l="1"/>
  <c r="J56" i="34"/>
  <c r="J58" i="34" s="1"/>
  <c r="G75" i="16"/>
  <c r="H68" i="16"/>
  <c r="H75" i="16" s="1"/>
  <c r="J68" i="16" l="1"/>
  <c r="J75" i="16" s="1"/>
  <c r="D23" i="30" s="1"/>
  <c r="H14" i="30"/>
  <c r="J12" i="30"/>
  <c r="H18" i="30" l="1"/>
  <c r="J14" i="30"/>
  <c r="J18" i="30" s="1"/>
  <c r="D29" i="30"/>
  <c r="E23" i="30" s="1"/>
  <c r="E25" i="30" l="1"/>
  <c r="E26" i="30"/>
  <c r="E27" i="30"/>
  <c r="E29" i="30" l="1"/>
</calcChain>
</file>

<file path=xl/sharedStrings.xml><?xml version="1.0" encoding="utf-8"?>
<sst xmlns="http://schemas.openxmlformats.org/spreadsheetml/2006/main" count="474" uniqueCount="103">
  <si>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</si>
  <si>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</si>
  <si>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</si>
  <si>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</si>
  <si>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</si>
  <si>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</si>
  <si>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</si>
  <si>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</si>
  <si>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</si>
  <si>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</si>
  <si>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</si>
  <si>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</si>
  <si>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</si>
  <si>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</si>
  <si>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</si>
  <si>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</si>
  <si>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</si>
  <si>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</si>
  <si>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</si>
  <si>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</si>
  <si>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</si>
  <si>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</si>
  <si>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</si>
  <si>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</si>
  <si>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</si>
  <si>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</si>
  <si>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</si>
  <si>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</si>
  <si>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</si>
  <si>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</si>
  <si>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</si>
  <si>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</si>
  <si>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</si>
  <si>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</si>
  <si>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</si>
  <si>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</si>
  <si>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TOTAL PERSONNEL </t>
  </si>
  <si>
    <t xml:space="preserve"> Fringe Benefits </t>
  </si>
  <si>
    <t xml:space="preserve"> Travel </t>
  </si>
  <si>
    <t>Travel for site visits &amp; community engagement</t>
  </si>
  <si>
    <t xml:space="preserve"> </t>
  </si>
  <si>
    <t>Regional Travel for Staff 2000 mi/yr @ $.67/mi</t>
  </si>
  <si>
    <t xml:space="preserve"> Equipment </t>
  </si>
  <si>
    <t xml:space="preserve"> Supplies </t>
  </si>
  <si>
    <t xml:space="preserve"> Contractual </t>
  </si>
  <si>
    <t>General Administration and Project Management Costs For Subtasks Below @ 7% escalation annually</t>
  </si>
  <si>
    <t>TA - Draft RFI and collect public input</t>
  </si>
  <si>
    <t>TA - Review DOE studies and other info</t>
  </si>
  <si>
    <t xml:space="preserve">TA - Develop criteria for: site slection, identification, and feasibility screening </t>
  </si>
  <si>
    <t>TA - Draft model RFPs</t>
  </si>
  <si>
    <t>TA - Support policy alignment, including incorporating any future federal standards</t>
  </si>
  <si>
    <t>TA -  seeking input from potential users regarding site design and selection. Provide public information and Q&amp;A materials for vendors &amp; users during RFP processes</t>
  </si>
  <si>
    <t>TA - Develop proposed methods for testing, performance monitoring, and community benefits tracking</t>
  </si>
  <si>
    <t>TA - Additional support for award recipients</t>
  </si>
  <si>
    <t>TA - Ongoing Performance Evaluation and Monitoring</t>
  </si>
  <si>
    <t>Assist with workforce development templates that each state can use</t>
  </si>
  <si>
    <t>Contracts for charging ports, EVSE installation costs, grid upgrades (9 sites anticipated) + 1% for Buy American and Davis Bacon - (minus $100,000/ site federal tax incentive)</t>
  </si>
  <si>
    <t>Policy support and facilitation to help coordinate coalition activities in ways that achieve transformative change: provide policy support, analysis and action planning; identify &amp; leverage additional funding sources.</t>
  </si>
  <si>
    <t>LIDAC community engagement support in a variety of ways (for all states), within each of the coalition states, including for: 
- space rental
- translator
- site visits in neighboring states with community leaders &amp; academic partners 
- up to 2 meetings in each state/ year @ $10k each</t>
  </si>
  <si>
    <t xml:space="preserve">Contract for workforce training and administration of support services. contractor provides training </t>
  </si>
  <si>
    <t>Project management @ $157,000, 1 FTE each year with salary increase</t>
  </si>
  <si>
    <t>Project implementation support @ $157,000, 1 FTE each year with salary increase</t>
  </si>
  <si>
    <t>OTHER</t>
  </si>
  <si>
    <t>Participant support costs - for support services such as transportation, childcare, housing, food, technology, and stipends to participate in workforce training (program budget ramps up over time, from 10% to 30% of the total budget over 5 years)</t>
  </si>
  <si>
    <t>CT DEEP</t>
  </si>
  <si>
    <t>MDE</t>
  </si>
  <si>
    <t>MDOT</t>
  </si>
  <si>
    <t>DelDOT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</si>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</sst>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  <numFmt numFmtId="166" formatCode="&quot;$&quot;#,##0.0_);[Red]\(&quot;$&quot;#,##0.0\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i/>
      <sz val="11"/>
      <name val="Calibri"/>
      <family val="2"/>
    </font>
    <font>
      <sz val="10"/>
      <color theme="1"/>
      <name val="Arial"/>
      <family val="2"/>
    </font>
    <font>
      <sz val="10"/>
      <color theme="1"/>
      <name val="Calibri"/>
      <scheme val="minor"/>
    </font>
    <font>
      <i/>
      <sz val="11"/>
      <color theme="1"/>
      <name val="Calibri"/>
      <scheme val="minor"/>
    </font>
    <font>
      <b/>
      <sz val="9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4" fillId="0" borderId="0" xfId="0" applyFont="1"/>
    <xf numFmtId="0" fontId="0" fillId="0" borderId="0" xfId="0" applyAlignment="1">
      <alignment vertical="top"/>
    </xf>
    <xf numFmtId="0" fontId="8" fillId="0" borderId="0" xfId="0" applyFont="1"/>
    <xf numFmtId="0" fontId="8" fillId="0" borderId="1" xfId="0" applyFont="1" applyBorder="1"/>
    <xf numFmtId="0" fontId="8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10" fillId="4" borderId="4" xfId="0" applyNumberFormat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6" fontId="10" fillId="0" borderId="1" xfId="0" applyNumberFormat="1" applyFont="1" applyBorder="1" applyAlignment="1">
      <alignment wrapText="1"/>
    </xf>
    <xf numFmtId="6" fontId="10" fillId="4" borderId="1" xfId="0" applyNumberFormat="1" applyFont="1" applyFill="1" applyBorder="1" applyAlignment="1">
      <alignment wrapText="1"/>
    </xf>
    <xf numFmtId="0" fontId="3" fillId="0" borderId="1" xfId="0" applyFont="1" applyBorder="1"/>
    <xf numFmtId="0" fontId="0" fillId="0" borderId="1" xfId="0" applyBorder="1"/>
    <xf numFmtId="0" fontId="11" fillId="0" borderId="11" xfId="0" applyFont="1" applyBorder="1" applyAlignment="1">
      <alignment wrapText="1"/>
    </xf>
    <xf numFmtId="6" fontId="12" fillId="0" borderId="12" xfId="0" applyNumberFormat="1" applyFont="1" applyBorder="1" applyAlignment="1">
      <alignment wrapText="1"/>
    </xf>
    <xf numFmtId="0" fontId="13" fillId="0" borderId="0" xfId="0" applyFont="1"/>
    <xf numFmtId="0" fontId="3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6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 indent="4"/>
    </xf>
    <xf numFmtId="0" fontId="15" fillId="0" borderId="0" xfId="0" applyFont="1"/>
    <xf numFmtId="0" fontId="9" fillId="0" borderId="16" xfId="0" applyFont="1" applyBorder="1" applyAlignment="1">
      <alignment vertical="top" wrapText="1"/>
    </xf>
    <xf numFmtId="0" fontId="0" fillId="0" borderId="17" xfId="0" applyBorder="1"/>
    <xf numFmtId="0" fontId="7" fillId="0" borderId="18" xfId="0" applyFont="1" applyBorder="1" applyAlignment="1">
      <alignment vertical="top" wrapText="1"/>
    </xf>
    <xf numFmtId="6" fontId="0" fillId="0" borderId="0" xfId="0" applyNumberFormat="1"/>
    <xf numFmtId="6" fontId="8" fillId="0" borderId="0" xfId="0" applyNumberFormat="1" applyFont="1"/>
    <xf numFmtId="0" fontId="14" fillId="5" borderId="8" xfId="0" applyFont="1" applyFill="1" applyBorder="1"/>
    <xf numFmtId="0" fontId="2" fillId="5" borderId="7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11" fillId="6" borderId="13" xfId="0" applyFont="1" applyFill="1" applyBorder="1" applyAlignment="1">
      <alignment wrapText="1"/>
    </xf>
    <xf numFmtId="0" fontId="11" fillId="6" borderId="14" xfId="0" applyFont="1" applyFill="1" applyBorder="1" applyAlignment="1">
      <alignment wrapText="1"/>
    </xf>
    <xf numFmtId="0" fontId="11" fillId="6" borderId="15" xfId="0" applyFont="1" applyFill="1" applyBorder="1" applyAlignment="1">
      <alignment wrapText="1"/>
    </xf>
    <xf numFmtId="0" fontId="11" fillId="6" borderId="7" xfId="0" applyFont="1" applyFill="1" applyBorder="1" applyAlignment="1">
      <alignment wrapText="1"/>
    </xf>
    <xf numFmtId="0" fontId="11" fillId="6" borderId="3" xfId="0" applyFont="1" applyFill="1" applyBorder="1"/>
    <xf numFmtId="6" fontId="16" fillId="0" borderId="1" xfId="0" applyNumberFormat="1" applyFont="1" applyBorder="1" applyAlignment="1">
      <alignment wrapText="1"/>
    </xf>
    <xf numFmtId="0" fontId="14" fillId="2" borderId="8" xfId="0" applyFont="1" applyFill="1" applyBorder="1"/>
    <xf numFmtId="0" fontId="2" fillId="2" borderId="7" xfId="0" applyFont="1" applyFill="1" applyBorder="1" applyAlignment="1">
      <alignment wrapText="1"/>
    </xf>
    <xf numFmtId="0" fontId="11" fillId="3" borderId="13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6" fontId="10" fillId="7" borderId="1" xfId="0" applyNumberFormat="1" applyFont="1" applyFill="1" applyBorder="1" applyAlignment="1">
      <alignment wrapText="1"/>
    </xf>
    <xf numFmtId="0" fontId="11" fillId="3" borderId="20" xfId="0" applyFont="1" applyFill="1" applyBorder="1" applyAlignment="1">
      <alignment wrapText="1"/>
    </xf>
    <xf numFmtId="6" fontId="10" fillId="7" borderId="1" xfId="0" applyNumberFormat="1" applyFont="1" applyFill="1" applyBorder="1" applyAlignment="1">
      <alignment horizontal="left" vertical="top" wrapText="1"/>
    </xf>
    <xf numFmtId="6" fontId="10" fillId="7" borderId="8" xfId="0" applyNumberFormat="1" applyFont="1" applyFill="1" applyBorder="1" applyAlignment="1">
      <alignment wrapText="1"/>
    </xf>
    <xf numFmtId="6" fontId="17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10" fillId="0" borderId="0" xfId="0" applyFont="1" applyAlignment="1">
      <alignment wrapText="1"/>
    </xf>
    <xf numFmtId="6" fontId="10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9" fillId="0" borderId="0" xfId="0" applyFont="1"/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wrapText="1" indent="4"/>
    </xf>
    <xf numFmtId="6" fontId="4" fillId="0" borderId="1" xfId="0" applyNumberFormat="1" applyFont="1" applyBorder="1" applyAlignment="1">
      <alignment wrapText="1"/>
    </xf>
    <xf numFmtId="6" fontId="0" fillId="0" borderId="1" xfId="0" applyNumberFormat="1" applyBorder="1" applyAlignment="1">
      <alignment wrapText="1"/>
    </xf>
    <xf numFmtId="0" fontId="19" fillId="6" borderId="1" xfId="0" applyFont="1" applyFill="1" applyBorder="1" applyAlignment="1">
      <alignment horizontal="left" wrapText="1" indent="2"/>
    </xf>
    <xf numFmtId="6" fontId="19" fillId="6" borderId="1" xfId="0" applyNumberFormat="1" applyFont="1" applyFill="1" applyBorder="1" applyAlignment="1">
      <alignment wrapText="1"/>
    </xf>
    <xf numFmtId="6" fontId="20" fillId="6" borderId="0" xfId="0" applyNumberFormat="1" applyFont="1" applyFill="1"/>
    <xf numFmtId="0" fontId="4" fillId="6" borderId="1" xfId="0" applyFont="1" applyFill="1" applyBorder="1" applyAlignment="1">
      <alignment horizontal="left" wrapText="1" indent="2"/>
    </xf>
    <xf numFmtId="6" fontId="4" fillId="6" borderId="1" xfId="0" applyNumberFormat="1" applyFont="1" applyFill="1" applyBorder="1" applyAlignment="1">
      <alignment wrapText="1"/>
    </xf>
    <xf numFmtId="6" fontId="0" fillId="6" borderId="0" xfId="0" applyNumberFormat="1" applyFill="1"/>
    <xf numFmtId="0" fontId="21" fillId="6" borderId="1" xfId="0" applyFont="1" applyFill="1" applyBorder="1" applyAlignment="1">
      <alignment wrapText="1"/>
    </xf>
    <xf numFmtId="0" fontId="22" fillId="6" borderId="1" xfId="0" applyFont="1" applyFill="1" applyBorder="1" applyAlignment="1">
      <alignment wrapText="1"/>
    </xf>
    <xf numFmtId="0" fontId="23" fillId="0" borderId="0" xfId="0" applyFont="1" applyAlignment="1">
      <alignment vertical="top" wrapText="1"/>
    </xf>
    <xf numFmtId="0" fontId="6" fillId="0" borderId="1" xfId="0" applyFont="1" applyBorder="1" applyAlignment="1">
      <alignment horizontal="left" wrapText="1" indent="2"/>
    </xf>
    <xf numFmtId="6" fontId="19" fillId="0" borderId="1" xfId="0" applyNumberFormat="1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0" fillId="0" borderId="8" xfId="0" applyBorder="1"/>
    <xf numFmtId="49" fontId="25" fillId="0" borderId="1" xfId="0" applyNumberFormat="1" applyFont="1" applyBorder="1" applyAlignment="1">
      <alignment horizontal="right" wrapText="1"/>
    </xf>
    <xf numFmtId="0" fontId="0" fillId="0" borderId="8" xfId="0" applyBorder="1" applyAlignment="1">
      <alignment wrapText="1"/>
    </xf>
    <xf numFmtId="6" fontId="0" fillId="0" borderId="6" xfId="0" applyNumberFormat="1" applyBorder="1" applyAlignment="1">
      <alignment wrapText="1"/>
    </xf>
    <xf numFmtId="0" fontId="26" fillId="0" borderId="22" xfId="0" applyFont="1" applyBorder="1" applyAlignment="1">
      <alignment wrapText="1" readingOrder="1"/>
    </xf>
    <xf numFmtId="6" fontId="26" fillId="0" borderId="23" xfId="0" applyNumberFormat="1" applyFont="1" applyBorder="1" applyAlignment="1">
      <alignment wrapText="1" readingOrder="1"/>
    </xf>
    <xf numFmtId="6" fontId="27" fillId="0" borderId="1" xfId="0" applyNumberFormat="1" applyFont="1" applyBorder="1" applyAlignment="1">
      <alignment wrapText="1"/>
    </xf>
    <xf numFmtId="0" fontId="28" fillId="2" borderId="8" xfId="0" applyFont="1" applyFill="1" applyBorder="1"/>
    <xf numFmtId="0" fontId="28" fillId="2" borderId="7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29" fillId="3" borderId="13" xfId="0" applyFont="1" applyFill="1" applyBorder="1" applyAlignment="1">
      <alignment wrapText="1"/>
    </xf>
    <xf numFmtId="0" fontId="29" fillId="3" borderId="14" xfId="0" applyFont="1" applyFill="1" applyBorder="1" applyAlignment="1">
      <alignment wrapText="1"/>
    </xf>
    <xf numFmtId="0" fontId="29" fillId="3" borderId="15" xfId="0" applyFont="1" applyFill="1" applyBorder="1" applyAlignment="1">
      <alignment wrapText="1"/>
    </xf>
    <xf numFmtId="0" fontId="29" fillId="3" borderId="7" xfId="0" applyFont="1" applyFill="1" applyBorder="1" applyAlignment="1">
      <alignment wrapText="1"/>
    </xf>
    <xf numFmtId="0" fontId="29" fillId="3" borderId="1" xfId="0" applyFont="1" applyFill="1" applyBorder="1"/>
    <xf numFmtId="0" fontId="30" fillId="0" borderId="2" xfId="0" applyFont="1" applyBorder="1" applyAlignment="1">
      <alignment vertical="top"/>
    </xf>
    <xf numFmtId="3" fontId="31" fillId="7" borderId="1" xfId="0" applyNumberFormat="1" applyFont="1" applyFill="1" applyBorder="1" applyAlignment="1">
      <alignment wrapText="1"/>
    </xf>
    <xf numFmtId="6" fontId="32" fillId="7" borderId="1" xfId="0" applyNumberFormat="1" applyFont="1" applyFill="1" applyBorder="1" applyAlignment="1">
      <alignment wrapText="1"/>
    </xf>
    <xf numFmtId="0" fontId="31" fillId="8" borderId="0" xfId="0" applyFont="1" applyFill="1"/>
    <xf numFmtId="0" fontId="33" fillId="0" borderId="5" xfId="0" applyFont="1" applyBorder="1" applyAlignment="1">
      <alignment vertical="top"/>
    </xf>
    <xf numFmtId="0" fontId="31" fillId="7" borderId="1" xfId="0" applyFont="1" applyFill="1" applyBorder="1" applyAlignment="1">
      <alignment wrapText="1"/>
    </xf>
    <xf numFmtId="0" fontId="33" fillId="0" borderId="3" xfId="0" applyFont="1" applyBorder="1" applyAlignment="1">
      <alignment vertical="top"/>
    </xf>
    <xf numFmtId="0" fontId="31" fillId="4" borderId="1" xfId="0" applyFont="1" applyFill="1" applyBorder="1" applyAlignment="1">
      <alignment wrapText="1"/>
    </xf>
    <xf numFmtId="6" fontId="32" fillId="4" borderId="1" xfId="0" applyNumberFormat="1" applyFont="1" applyFill="1" applyBorder="1" applyAlignment="1">
      <alignment wrapText="1"/>
    </xf>
    <xf numFmtId="0" fontId="31" fillId="0" borderId="0" xfId="0" applyFont="1"/>
    <xf numFmtId="0" fontId="33" fillId="0" borderId="1" xfId="0" applyFont="1" applyBorder="1" applyAlignment="1">
      <alignment vertical="top"/>
    </xf>
    <xf numFmtId="0" fontId="33" fillId="0" borderId="0" xfId="0" applyFont="1"/>
    <xf numFmtId="0" fontId="33" fillId="0" borderId="1" xfId="0" applyFont="1" applyBorder="1"/>
    <xf numFmtId="6" fontId="31" fillId="4" borderId="1" xfId="0" applyNumberFormat="1" applyFont="1" applyFill="1" applyBorder="1" applyAlignment="1">
      <alignment wrapText="1"/>
    </xf>
    <xf numFmtId="0" fontId="29" fillId="0" borderId="21" xfId="0" applyFont="1" applyBorder="1" applyAlignment="1">
      <alignment wrapText="1"/>
    </xf>
    <xf numFmtId="0" fontId="29" fillId="0" borderId="11" xfId="0" applyFont="1" applyBorder="1" applyAlignment="1">
      <alignment wrapText="1"/>
    </xf>
    <xf numFmtId="164" fontId="26" fillId="0" borderId="1" xfId="1" applyNumberFormat="1" applyFont="1" applyBorder="1" applyAlignment="1">
      <alignment horizontal="right" wrapText="1"/>
    </xf>
    <xf numFmtId="165" fontId="26" fillId="0" borderId="1" xfId="0" applyNumberFormat="1" applyFont="1" applyBorder="1" applyAlignment="1">
      <alignment horizontal="right" wrapText="1"/>
    </xf>
    <xf numFmtId="165" fontId="27" fillId="0" borderId="1" xfId="0" applyNumberFormat="1" applyFont="1" applyBorder="1" applyAlignment="1">
      <alignment wrapText="1"/>
    </xf>
    <xf numFmtId="166" fontId="29" fillId="0" borderId="19" xfId="0" applyNumberFormat="1" applyFont="1" applyBorder="1" applyAlignment="1">
      <alignment wrapText="1"/>
    </xf>
    <xf numFmtId="166" fontId="29" fillId="0" borderId="0" xfId="0" applyNumberFormat="1" applyFont="1"/>
    <xf numFmtId="166" fontId="29" fillId="0" borderId="1" xfId="0" applyNumberFormat="1" applyFont="1" applyBorder="1" applyAlignment="1">
      <alignment wrapText="1"/>
    </xf>
    <xf numFmtId="6" fontId="1" fillId="0" borderId="0" xfId="0" applyNumberFormat="1" applyFont="1"/>
    <xf numFmtId="164" fontId="1" fillId="0" borderId="6" xfId="1" applyNumberFormat="1" applyFont="1" applyBorder="1" applyAlignment="1">
      <alignment wrapText="1"/>
    </xf>
    <xf numFmtId="164" fontId="1" fillId="0" borderId="1" xfId="1" applyNumberFormat="1" applyFont="1" applyBorder="1" applyAlignment="1">
      <alignment wrapText="1"/>
    </xf>
    <xf numFmtId="0" fontId="1" fillId="0" borderId="0" xfId="0" applyFont="1"/>
    <xf numFmtId="6" fontId="1" fillId="0" borderId="6" xfId="0" applyNumberFormat="1" applyFont="1" applyBorder="1" applyAlignment="1">
      <alignment wrapText="1"/>
    </xf>
    <xf numFmtId="6" fontId="1" fillId="0" borderId="1" xfId="0" applyNumberFormat="1" applyFont="1" applyBorder="1" applyAlignment="1">
      <alignment wrapText="1"/>
    </xf>
    <xf numFmtId="165" fontId="1" fillId="0" borderId="6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5" fontId="1" fillId="0" borderId="0" xfId="0" applyNumberFormat="1" applyFont="1"/>
    <xf numFmtId="0" fontId="4" fillId="0" borderId="0" xfId="0" applyFont="1" applyAlignment="1">
      <alignment horizontal="left" wrapText="1"/>
    </xf>
    <xf numFmtId="9" fontId="10" fillId="7" borderId="1" xfId="2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56"/>
      <c r="R28" s="5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4" zoomScale="83" zoomScaleNormal="85" workbookViewId="0">
      <selection activeCell="H18" sqref="H18"/>
    </sheetView>
  </sheetViews>
  <sheetFormatPr defaultColWidth="9.140625" defaultRowHeight="15" customHeight="1" x14ac:dyDescent="0.25"/>
  <cols>
    <col min="1" max="1" width="3.140625" customWidth="1"/>
    <col min="2" max="2" width="10.140625" customWidth="1"/>
    <col min="3" max="3" width="18.42578125" customWidth="1"/>
    <col min="4" max="4" width="13.42578125" style="6" customWidth="1"/>
    <col min="5" max="5" width="13.42578125" style="2" customWidth="1"/>
    <col min="6" max="7" width="13.42578125" customWidth="1"/>
    <col min="8" max="8" width="13.42578125" style="2" customWidth="1"/>
    <col min="9" max="9" width="13.42578125" style="7" customWidth="1"/>
    <col min="10" max="10" width="13.42578125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121" t="s">
        <v>1</v>
      </c>
      <c r="C3" s="121"/>
      <c r="D3" s="121"/>
      <c r="E3" s="121"/>
      <c r="F3" s="121"/>
      <c r="G3" s="121"/>
      <c r="H3" s="121"/>
      <c r="I3" s="121"/>
      <c r="J3" s="121"/>
    </row>
    <row r="4" spans="2:39" ht="15" customHeight="1" x14ac:dyDescent="0.25">
      <c r="B4" s="5"/>
    </row>
    <row r="5" spans="2:39" x14ac:dyDescent="0.25">
      <c r="B5" s="82" t="s">
        <v>2</v>
      </c>
      <c r="C5" s="83"/>
      <c r="D5" s="83"/>
      <c r="E5" s="83"/>
      <c r="F5" s="83"/>
      <c r="G5" s="83"/>
      <c r="H5" s="83"/>
      <c r="I5" s="83"/>
      <c r="J5" s="84"/>
    </row>
    <row r="6" spans="2:39" ht="17.100000000000001" customHeight="1" x14ac:dyDescent="0.25">
      <c r="B6" s="85" t="s">
        <v>3</v>
      </c>
      <c r="C6" s="85" t="s">
        <v>4</v>
      </c>
      <c r="D6" s="85" t="s">
        <v>5</v>
      </c>
      <c r="E6" s="86" t="s">
        <v>6</v>
      </c>
      <c r="F6" s="86" t="s">
        <v>7</v>
      </c>
      <c r="G6" s="86" t="s">
        <v>8</v>
      </c>
      <c r="H6" s="87" t="s">
        <v>9</v>
      </c>
      <c r="I6" s="88"/>
      <c r="J6" s="89" t="s">
        <v>10</v>
      </c>
    </row>
    <row r="7" spans="2:39" s="5" customFormat="1" x14ac:dyDescent="0.25">
      <c r="B7" s="90" t="s">
        <v>11</v>
      </c>
      <c r="C7" s="91"/>
      <c r="D7" s="92">
        <f>'NJDEP - C3 measure'!D11+'Measure 3 Budget'!D11+'Measure 4 Budget'!D11+'Measure 5 Budget'!D11</f>
        <v>0</v>
      </c>
      <c r="E7" s="92">
        <f>'NJDEP - C3 measure'!E11+'Measure 3 Budget'!E11+'Measure 4 Budget'!E11+'Measure 5 Budget'!E11</f>
        <v>0</v>
      </c>
      <c r="F7" s="92">
        <f>'NJDEP - C3 measure'!F11+'Measure 3 Budget'!F11+'Measure 4 Budget'!F11+'Measure 5 Budget'!F11</f>
        <v>0</v>
      </c>
      <c r="G7" s="92">
        <f>'NJDEP - C3 measure'!G11+'Measure 3 Budget'!G11+'Measure 4 Budget'!G11+'Measure 5 Budget'!G11</f>
        <v>0</v>
      </c>
      <c r="H7" s="92">
        <f>'NJDEP - C3 measure'!H11+'Measure 3 Budget'!H11+'Measure 4 Budget'!H11+'Measure 5 Budget'!H11</f>
        <v>0</v>
      </c>
      <c r="I7" s="93"/>
      <c r="J7" s="9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4.75" x14ac:dyDescent="0.25">
      <c r="B8" s="94"/>
      <c r="C8" s="95" t="s">
        <v>12</v>
      </c>
      <c r="D8" s="92">
        <f>'NJDEP - C3 measure'!D16+'Measure 3 Budget'!D16+'Measure 4 Budget'!D16+'Measure 5 Budget'!D16</f>
        <v>0</v>
      </c>
      <c r="E8" s="92">
        <f>'NJDEP - C3 measure'!E16+'Measure 3 Budget'!E16+'Measure 4 Budget'!E16</f>
        <v>0</v>
      </c>
      <c r="F8" s="92">
        <f>'NJDEP - C3 measure'!F16+'Measure 3 Budget'!F16+'Measure 4 Budget'!F16</f>
        <v>0</v>
      </c>
      <c r="G8" s="92">
        <f>'NJDEP - C3 measure'!G16+'Measure 3 Budget'!G16+'Measure 4 Budget'!G16</f>
        <v>0</v>
      </c>
      <c r="H8" s="92">
        <f>'NJDEP - C3 measure'!H16+'Measure 3 Budget'!H16+'Measure 4 Budget'!H16</f>
        <v>0</v>
      </c>
      <c r="I8" s="93"/>
      <c r="J8" s="92">
        <f t="shared" ref="J8:J14" si="0">SUM(D8:I8)</f>
        <v>0</v>
      </c>
    </row>
    <row r="9" spans="2:39" x14ac:dyDescent="0.25">
      <c r="B9" s="94"/>
      <c r="C9" s="95" t="s">
        <v>13</v>
      </c>
      <c r="D9" s="92">
        <f>'NJDEP - C3 measure'!D26+'Measure 3 Budget'!D27+'Measure 4 Budget'!D27+'Measure 5 Budget'!D27</f>
        <v>1340</v>
      </c>
      <c r="E9" s="92">
        <f>'NJDEP - C3 measure'!E26+'Measure 3 Budget'!E27+'Measure 4 Budget'!E27</f>
        <v>1340</v>
      </c>
      <c r="F9" s="92">
        <f>'NJDEP - C3 measure'!F26+'Measure 3 Budget'!F27+'Measure 4 Budget'!F27</f>
        <v>1340</v>
      </c>
      <c r="G9" s="92">
        <f>'NJDEP - C3 measure'!G26+'Measure 3 Budget'!G27+'Measure 4 Budget'!G27</f>
        <v>1340</v>
      </c>
      <c r="H9" s="92">
        <f>'NJDEP - C3 measure'!H26+'Measure 3 Budget'!H27+'Measure 4 Budget'!H27</f>
        <v>1340</v>
      </c>
      <c r="I9" s="93"/>
      <c r="J9" s="92">
        <f t="shared" si="0"/>
        <v>6700</v>
      </c>
    </row>
    <row r="10" spans="2:39" x14ac:dyDescent="0.25">
      <c r="B10" s="94"/>
      <c r="C10" s="95" t="s">
        <v>14</v>
      </c>
      <c r="D10" s="92">
        <f>'NJDEP - C3 measure'!D30+'Measure 3 Budget'!D31+'Measure 4 Budget'!D31+'Measure 5 Budget'!D31</f>
        <v>0</v>
      </c>
      <c r="E10" s="92">
        <f>'NJDEP - C3 measure'!E30+'Measure 3 Budget'!E31+'Measure 4 Budget'!E31</f>
        <v>0</v>
      </c>
      <c r="F10" s="92">
        <f>'NJDEP - C3 measure'!F30+'Measure 3 Budget'!F31+'Measure 4 Budget'!F31</f>
        <v>0</v>
      </c>
      <c r="G10" s="92">
        <f>'NJDEP - C3 measure'!G30+'Measure 3 Budget'!G31+'Measure 4 Budget'!G31</f>
        <v>0</v>
      </c>
      <c r="H10" s="92">
        <f>'NJDEP - C3 measure'!H30+'Measure 3 Budget'!H31+'Measure 4 Budget'!H31</f>
        <v>0</v>
      </c>
      <c r="I10" s="93"/>
      <c r="J10" s="92">
        <f t="shared" si="0"/>
        <v>0</v>
      </c>
    </row>
    <row r="11" spans="2:39" x14ac:dyDescent="0.25">
      <c r="B11" s="94"/>
      <c r="C11" s="95" t="s">
        <v>15</v>
      </c>
      <c r="D11" s="92">
        <f>'NJDEP - C3 measure'!D34+'Measure 3 Budget'!D35+'Measure 4 Budget'!D35+'Measure 5 Budget'!D35</f>
        <v>0</v>
      </c>
      <c r="E11" s="92">
        <f>'NJDEP - C3 measure'!E34+'Measure 3 Budget'!E35+'Measure 4 Budget'!E35</f>
        <v>0</v>
      </c>
      <c r="F11" s="92">
        <f>'NJDEP - C3 measure'!F34+'Measure 3 Budget'!F35+'Measure 4 Budget'!F35</f>
        <v>0</v>
      </c>
      <c r="G11" s="92">
        <f>'NJDEP - C3 measure'!G34+'Measure 3 Budget'!G35+'Measure 4 Budget'!G35</f>
        <v>0</v>
      </c>
      <c r="H11" s="92">
        <f>'NJDEP - C3 measure'!H34+'Measure 3 Budget'!H35+'Measure 4 Budget'!H35</f>
        <v>0</v>
      </c>
      <c r="I11" s="93"/>
      <c r="J11" s="92">
        <f t="shared" si="0"/>
        <v>0</v>
      </c>
    </row>
    <row r="12" spans="2:39" x14ac:dyDescent="0.25">
      <c r="B12" s="94"/>
      <c r="C12" s="95" t="s">
        <v>16</v>
      </c>
      <c r="D12" s="92">
        <f>'NJDEP - C3 measure'!D59+'Measure 3 Budget'!D42+'Measure 4 Budget'!D41+'Measure 5 Budget'!D41</f>
        <v>1862720.9</v>
      </c>
      <c r="E12" s="92">
        <f>'NJDEP - C3 measure'!E59+'Measure 3 Budget'!E42+'Measure 4 Budget'!E41</f>
        <v>2188765.58</v>
      </c>
      <c r="F12" s="92">
        <f>'NJDEP - C3 measure'!F59+'Measure 3 Budget'!F42+'Measure 4 Budget'!F41</f>
        <v>20845044.773499999</v>
      </c>
      <c r="G12" s="92">
        <f>'NJDEP - C3 measure'!G59+'Measure 3 Budget'!G42+'Measure 4 Budget'!G41</f>
        <v>31052260.890262503</v>
      </c>
      <c r="H12" s="92">
        <f>'NJDEP - C3 measure'!H59+'Measure 3 Budget'!H42+'Measure 4 Budget'!H41</f>
        <v>42129013.122322828</v>
      </c>
      <c r="I12" s="93"/>
      <c r="J12" s="92">
        <f t="shared" si="0"/>
        <v>98077805.266085327</v>
      </c>
    </row>
    <row r="13" spans="2:39" x14ac:dyDescent="0.25">
      <c r="B13" s="94"/>
      <c r="C13" s="95" t="s">
        <v>17</v>
      </c>
      <c r="D13" s="92">
        <f>'NJDEP - C3 measure'!D67+'Measure 3 Budget'!D50+'Measure 4 Budget'!D49+'Measure 5 Budget'!D49</f>
        <v>1335942.525472</v>
      </c>
      <c r="E13" s="92">
        <f>'NJDEP - C3 measure'!E67+'Measure 3 Budget'!E50+'Measure 4 Budget'!E49</f>
        <v>1567461.3517529999</v>
      </c>
      <c r="F13" s="92">
        <f>'NJDEP - C3 measure'!F67+'Measure 3 Budget'!F50+'Measure 4 Budget'!F49</f>
        <v>31639309.508709747</v>
      </c>
      <c r="G13" s="92">
        <f>'NJDEP - C3 measure'!G67+'Measure 3 Budget'!G50+'Measure 4 Budget'!G49</f>
        <v>50446854.005640604</v>
      </c>
      <c r="H13" s="92">
        <f>'NJDEP - C3 measure'!H67+'Measure 3 Budget'!H50+'Measure 4 Budget'!H49</f>
        <v>65863647.36956495</v>
      </c>
      <c r="I13" s="93"/>
      <c r="J13" s="92">
        <f t="shared" si="0"/>
        <v>150853214.76114029</v>
      </c>
    </row>
    <row r="14" spans="2:39" x14ac:dyDescent="0.25">
      <c r="B14" s="96"/>
      <c r="C14" s="97" t="s">
        <v>18</v>
      </c>
      <c r="D14" s="98">
        <f>D13+D12+D11+D10+D9+D8+D7</f>
        <v>3200003.4254719997</v>
      </c>
      <c r="E14" s="98">
        <f>E13+E12+E11+E10+E9+E8+E7</f>
        <v>3757566.9317530002</v>
      </c>
      <c r="F14" s="98">
        <f>F13+F12+F11+F10+F9+F8+F7</f>
        <v>52485694.282209747</v>
      </c>
      <c r="G14" s="98">
        <f>G13+G12+G11+G10+G9+G8+G7</f>
        <v>81500454.895903111</v>
      </c>
      <c r="H14" s="98">
        <f>H13+H12+H11+H10+H9+H8+H7</f>
        <v>107994000.49188778</v>
      </c>
      <c r="I14" s="99"/>
      <c r="J14" s="98">
        <f t="shared" si="0"/>
        <v>248937720.02722564</v>
      </c>
    </row>
    <row r="15" spans="2:39" x14ac:dyDescent="0.25">
      <c r="B15" s="100"/>
      <c r="C15" s="101"/>
      <c r="D15" s="101"/>
      <c r="E15" s="101"/>
      <c r="F15" s="101"/>
      <c r="G15" s="101"/>
      <c r="H15" s="101"/>
      <c r="I15" s="101"/>
      <c r="J15" s="102" t="s">
        <v>19</v>
      </c>
    </row>
    <row r="16" spans="2:39" ht="20.100000000000001" customHeight="1" x14ac:dyDescent="0.25">
      <c r="B16" s="100"/>
      <c r="C16" s="97" t="s">
        <v>20</v>
      </c>
      <c r="D16" s="103">
        <f>'NJDEP - C3 measure'!D73+'Measure 3 Budget'!D56+'Measure 4 Budget'!D55+'Measure 5 Budget'!D55</f>
        <v>0</v>
      </c>
      <c r="E16" s="103">
        <f>'NJDEP - C3 measure'!E73+'Measure 3 Budget'!E56+'Measure 4 Budget'!E55</f>
        <v>0</v>
      </c>
      <c r="F16" s="103">
        <f>'NJDEP - C3 measure'!F73+'Measure 3 Budget'!F56+'Measure 4 Budget'!F55</f>
        <v>0</v>
      </c>
      <c r="G16" s="103">
        <f>'NJDEP - C3 measure'!G73+'Measure 3 Budget'!G56+'Measure 4 Budget'!G55</f>
        <v>0</v>
      </c>
      <c r="H16" s="103">
        <f>'NJDEP - C3 measure'!H73+'Measure 3 Budget'!H56+'Measure 4 Budget'!H55</f>
        <v>0</v>
      </c>
      <c r="I16" s="99"/>
      <c r="J16" s="97">
        <f>SUM(D16:H16)</f>
        <v>0</v>
      </c>
    </row>
    <row r="17" spans="2:10" x14ac:dyDescent="0.25">
      <c r="B17" s="100"/>
      <c r="C17" s="101"/>
      <c r="D17" s="101"/>
      <c r="E17" s="101"/>
      <c r="F17" s="101"/>
      <c r="G17" s="101"/>
      <c r="H17" s="101"/>
      <c r="I17" s="101"/>
      <c r="J17" s="102" t="s">
        <v>19</v>
      </c>
    </row>
    <row r="18" spans="2:10" ht="30.95" customHeight="1" thickBot="1" x14ac:dyDescent="0.3">
      <c r="B18" s="104" t="s">
        <v>21</v>
      </c>
      <c r="C18" s="105"/>
      <c r="D18" s="109">
        <f>D14+D16</f>
        <v>3200003.4254719997</v>
      </c>
      <c r="E18" s="109">
        <f>E14+E16</f>
        <v>3757566.9317530002</v>
      </c>
      <c r="F18" s="109">
        <f>F14+F16</f>
        <v>52485694.282209747</v>
      </c>
      <c r="G18" s="109">
        <f>G14+G16</f>
        <v>81500454.895903111</v>
      </c>
      <c r="H18" s="109">
        <f>H14+H16</f>
        <v>107994000.49188778</v>
      </c>
      <c r="I18" s="110"/>
      <c r="J18" s="111">
        <f>J14+J16</f>
        <v>248937720.02722564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22</v>
      </c>
      <c r="C21" s="46"/>
      <c r="D21" s="46"/>
      <c r="E21" s="123"/>
      <c r="F21" s="123"/>
      <c r="H21"/>
      <c r="I21"/>
    </row>
    <row r="22" spans="2:10" ht="29.1" customHeight="1" x14ac:dyDescent="0.25">
      <c r="B22" s="47" t="s">
        <v>23</v>
      </c>
      <c r="C22" s="47" t="s">
        <v>24</v>
      </c>
      <c r="D22" s="50" t="s">
        <v>25</v>
      </c>
      <c r="E22" s="124" t="s">
        <v>26</v>
      </c>
      <c r="F22" s="124"/>
      <c r="H22"/>
      <c r="I22"/>
    </row>
    <row r="23" spans="2:10" ht="15" customHeight="1" x14ac:dyDescent="0.25">
      <c r="B23" s="48">
        <v>1</v>
      </c>
      <c r="C23" s="51" t="s">
        <v>27</v>
      </c>
      <c r="D23" s="52">
        <f>'NJDEP - C3 measure'!J75</f>
        <v>248937720.02722564</v>
      </c>
      <c r="E23" s="122">
        <f>D23/D$29</f>
        <v>1</v>
      </c>
      <c r="F23" s="122"/>
      <c r="H23"/>
      <c r="I23"/>
    </row>
    <row r="24" spans="2:10" ht="15" customHeight="1" x14ac:dyDescent="0.25">
      <c r="B24" s="48"/>
      <c r="C24" s="49"/>
      <c r="D24" s="52"/>
      <c r="E24" s="122"/>
      <c r="F24" s="122"/>
      <c r="H24"/>
      <c r="I24"/>
    </row>
    <row r="25" spans="2:10" ht="15" customHeight="1" x14ac:dyDescent="0.25">
      <c r="B25" s="48">
        <v>3</v>
      </c>
      <c r="C25" s="49" t="s">
        <v>28</v>
      </c>
      <c r="D25" s="52">
        <f>'Measure 3 Budget'!J58</f>
        <v>0</v>
      </c>
      <c r="E25" s="122">
        <f t="shared" ref="E25:E27" si="1">D25/D$29</f>
        <v>0</v>
      </c>
      <c r="F25" s="122"/>
      <c r="H25"/>
      <c r="I25"/>
    </row>
    <row r="26" spans="2:10" ht="15" customHeight="1" x14ac:dyDescent="0.25">
      <c r="B26" s="48">
        <v>4</v>
      </c>
      <c r="C26" s="49" t="s">
        <v>29</v>
      </c>
      <c r="D26" s="52">
        <f>'Measure 4 Budget'!J57</f>
        <v>0</v>
      </c>
      <c r="E26" s="122">
        <f t="shared" si="1"/>
        <v>0</v>
      </c>
      <c r="F26" s="122"/>
      <c r="H26"/>
      <c r="I26"/>
    </row>
    <row r="27" spans="2:10" ht="15" customHeight="1" x14ac:dyDescent="0.25">
      <c r="B27" s="48">
        <v>5</v>
      </c>
      <c r="C27" s="49" t="s">
        <v>30</v>
      </c>
      <c r="D27" s="52">
        <v>0</v>
      </c>
      <c r="E27" s="122">
        <f t="shared" si="1"/>
        <v>0</v>
      </c>
      <c r="F27" s="122"/>
      <c r="H27"/>
      <c r="I27"/>
    </row>
    <row r="28" spans="2:10" ht="15" customHeight="1" x14ac:dyDescent="0.25">
      <c r="B28" s="48"/>
      <c r="C28" s="49"/>
      <c r="D28" s="52"/>
      <c r="E28" s="122"/>
      <c r="F28" s="122"/>
      <c r="H28"/>
      <c r="I28"/>
    </row>
    <row r="29" spans="2:10" ht="15" customHeight="1" x14ac:dyDescent="0.25">
      <c r="B29" s="48" t="s">
        <v>31</v>
      </c>
      <c r="C29" s="49"/>
      <c r="D29" s="52">
        <f>SUM(D23:D28)</f>
        <v>248937720.02722564</v>
      </c>
      <c r="E29" s="122">
        <f t="shared" ref="E29" si="2">SUM(E23:E28)</f>
        <v>1</v>
      </c>
      <c r="F29" s="122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90"/>
  <sheetViews>
    <sheetView showGridLines="0" tabSelected="1" topLeftCell="A56" zoomScale="85" zoomScaleNormal="85" workbookViewId="0">
      <selection activeCell="H50" sqref="H5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5.5703125" style="2" customWidth="1"/>
    <col min="9" max="9" width="1.7109375" style="7" customWidth="1"/>
    <col min="10" max="10" width="22.1406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 t="s">
        <v>33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59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30" x14ac:dyDescent="0.25">
      <c r="B18" s="23"/>
      <c r="C18" s="60" t="s">
        <v>39</v>
      </c>
      <c r="D18" s="61" t="s">
        <v>40</v>
      </c>
      <c r="E18" s="62" t="s">
        <v>40</v>
      </c>
      <c r="F18" s="62" t="s">
        <v>40</v>
      </c>
      <c r="G18" s="62"/>
      <c r="H18" s="62"/>
      <c r="I18"/>
      <c r="J18" s="61"/>
    </row>
    <row r="19" spans="2:10" ht="26.25" x14ac:dyDescent="0.25">
      <c r="B19" s="23"/>
      <c r="C19" s="79" t="s">
        <v>41</v>
      </c>
      <c r="D19" s="80">
        <f>2000*0.67</f>
        <v>1340</v>
      </c>
      <c r="E19" s="80">
        <f t="shared" ref="E19:H19" si="3">2000*0.67</f>
        <v>1340</v>
      </c>
      <c r="F19" s="80">
        <f t="shared" si="3"/>
        <v>1340</v>
      </c>
      <c r="G19" s="80">
        <f t="shared" si="3"/>
        <v>1340</v>
      </c>
      <c r="H19" s="80">
        <f t="shared" si="3"/>
        <v>1340</v>
      </c>
      <c r="I19" s="112"/>
      <c r="J19" s="81">
        <f t="shared" ref="J19" si="4">SUM(D19:H19)</f>
        <v>6700</v>
      </c>
    </row>
    <row r="20" spans="2:10" x14ac:dyDescent="0.25">
      <c r="B20" s="23"/>
      <c r="C20" s="60"/>
      <c r="D20" s="61"/>
      <c r="E20" s="61"/>
      <c r="F20" s="61"/>
      <c r="G20" s="61"/>
      <c r="H20" s="61"/>
      <c r="I20" s="34"/>
      <c r="J20" s="61"/>
    </row>
    <row r="21" spans="2:10" x14ac:dyDescent="0.25">
      <c r="B21" s="23"/>
      <c r="C21" s="60"/>
      <c r="D21" s="61"/>
      <c r="E21" s="61"/>
      <c r="F21" s="61"/>
      <c r="G21" s="61"/>
      <c r="H21" s="61"/>
      <c r="I21" s="34"/>
      <c r="J21" s="61"/>
    </row>
    <row r="22" spans="2:10" x14ac:dyDescent="0.25">
      <c r="B22" s="23"/>
      <c r="C22" s="60"/>
      <c r="D22" s="61"/>
      <c r="E22" s="61"/>
      <c r="F22" s="61"/>
      <c r="G22" s="61"/>
      <c r="H22" s="61"/>
      <c r="I22" s="34"/>
      <c r="J22" s="61"/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/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ref="J24:J25" si="5">SUM(D24:H24)</f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5"/>
        <v>0</v>
      </c>
    </row>
    <row r="26" spans="2:10" x14ac:dyDescent="0.25">
      <c r="B26" s="23"/>
      <c r="C26" s="9" t="s">
        <v>13</v>
      </c>
      <c r="D26" s="16">
        <f>SUM(D19:D25)</f>
        <v>1340</v>
      </c>
      <c r="E26" s="16">
        <f t="shared" ref="E26:H26" si="6">SUM(E19:E25)</f>
        <v>1340</v>
      </c>
      <c r="F26" s="16">
        <f t="shared" si="6"/>
        <v>1340</v>
      </c>
      <c r="G26" s="16">
        <f t="shared" si="6"/>
        <v>1340</v>
      </c>
      <c r="H26" s="16">
        <f t="shared" si="6"/>
        <v>1340</v>
      </c>
      <c r="J26" s="16">
        <f>SUM(J18:J25)</f>
        <v>6700</v>
      </c>
    </row>
    <row r="27" spans="2:10" x14ac:dyDescent="0.25">
      <c r="B27" s="23"/>
      <c r="C27" s="14" t="s">
        <v>42</v>
      </c>
      <c r="D27" s="15"/>
      <c r="E27" s="10"/>
      <c r="F27" s="10"/>
      <c r="G27" s="10"/>
      <c r="H27" s="10"/>
      <c r="J27" s="15" t="s">
        <v>19</v>
      </c>
    </row>
    <row r="28" spans="2:10" x14ac:dyDescent="0.25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25">
      <c r="B29" s="23" t="s">
        <v>40</v>
      </c>
      <c r="C29" s="28" t="s">
        <v>40</v>
      </c>
      <c r="D29" s="13" t="s">
        <v>35</v>
      </c>
      <c r="E29" s="10"/>
      <c r="F29" s="10"/>
      <c r="G29" s="10"/>
      <c r="H29" s="10"/>
      <c r="J29" s="15">
        <f t="shared" ref="J29:J68" si="7">SUM(D29:H29)</f>
        <v>0</v>
      </c>
    </row>
    <row r="30" spans="2:10" x14ac:dyDescent="0.25">
      <c r="B30" s="23"/>
      <c r="C30" s="9" t="s">
        <v>14</v>
      </c>
      <c r="D30" s="12">
        <f>SUM(D28:D29)</f>
        <v>0</v>
      </c>
      <c r="E30" s="12">
        <f t="shared" ref="E30:H30" si="8">SUM(E28:E29)</f>
        <v>0</v>
      </c>
      <c r="F30" s="12">
        <f t="shared" si="8"/>
        <v>0</v>
      </c>
      <c r="G30" s="12">
        <f t="shared" si="8"/>
        <v>0</v>
      </c>
      <c r="H30" s="12">
        <f t="shared" si="8"/>
        <v>0</v>
      </c>
      <c r="J30" s="16">
        <f>SUM(J28:J29)</f>
        <v>0</v>
      </c>
    </row>
    <row r="31" spans="2:10" x14ac:dyDescent="0.25">
      <c r="B31" s="23"/>
      <c r="C31" s="14" t="s">
        <v>43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/>
      <c r="D32" s="15"/>
      <c r="E32" s="15"/>
      <c r="F32" s="15"/>
      <c r="G32" s="15"/>
      <c r="H32" s="15"/>
      <c r="I32" s="35"/>
      <c r="J32" s="15">
        <f t="shared" si="7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7"/>
        <v>0</v>
      </c>
    </row>
    <row r="34" spans="2:10" x14ac:dyDescent="0.25">
      <c r="B34" s="23"/>
      <c r="C34" s="9" t="s">
        <v>15</v>
      </c>
      <c r="D34" s="16">
        <f>SUM(D32:D33)</f>
        <v>0</v>
      </c>
      <c r="E34" s="16">
        <f t="shared" ref="E34:H34" si="9">SUM(E32:E33)</f>
        <v>0</v>
      </c>
      <c r="F34" s="16">
        <f t="shared" si="9"/>
        <v>0</v>
      </c>
      <c r="G34" s="16">
        <f t="shared" si="9"/>
        <v>0</v>
      </c>
      <c r="H34" s="16">
        <f t="shared" si="9"/>
        <v>0</v>
      </c>
      <c r="J34" s="16">
        <f>SUM(J32:J33)</f>
        <v>0</v>
      </c>
    </row>
    <row r="35" spans="2:10" x14ac:dyDescent="0.25">
      <c r="B35" s="23"/>
      <c r="C35" s="14" t="s">
        <v>44</v>
      </c>
      <c r="D35" s="13" t="s">
        <v>35</v>
      </c>
      <c r="E35" s="10"/>
      <c r="F35" s="10"/>
      <c r="G35" s="10"/>
      <c r="H35" s="10"/>
      <c r="J35" s="15"/>
    </row>
    <row r="36" spans="2:10" x14ac:dyDescent="0.25">
      <c r="B36" s="23"/>
      <c r="C36" s="14"/>
      <c r="D36" s="13"/>
      <c r="E36" s="10"/>
      <c r="F36" s="10"/>
      <c r="G36" s="10"/>
      <c r="H36" s="10"/>
      <c r="J36" s="15"/>
    </row>
    <row r="37" spans="2:10" ht="45" x14ac:dyDescent="0.25">
      <c r="B37" s="23"/>
      <c r="C37" s="63" t="s">
        <v>45</v>
      </c>
      <c r="D37" s="64">
        <v>350000</v>
      </c>
      <c r="E37" s="64">
        <f>D37*1.075</f>
        <v>376250</v>
      </c>
      <c r="F37" s="64">
        <f t="shared" ref="F37:H37" si="10">E37*1.075</f>
        <v>404468.75</v>
      </c>
      <c r="G37" s="64">
        <f t="shared" si="10"/>
        <v>434803.90625</v>
      </c>
      <c r="H37" s="64">
        <f t="shared" si="10"/>
        <v>467414.19921875</v>
      </c>
      <c r="I37" s="65"/>
      <c r="J37" s="64">
        <f>SUM(D37:H37)</f>
        <v>2032936.85546875</v>
      </c>
    </row>
    <row r="38" spans="2:10" ht="30" x14ac:dyDescent="0.25">
      <c r="B38" s="23"/>
      <c r="C38" s="63" t="s">
        <v>46</v>
      </c>
      <c r="D38" s="64">
        <v>75000</v>
      </c>
      <c r="E38" s="64">
        <v>28000</v>
      </c>
      <c r="F38" s="64"/>
      <c r="G38" s="64"/>
      <c r="H38" s="64"/>
      <c r="I38" s="65"/>
      <c r="J38" s="64">
        <f t="shared" ref="J38:J44" si="11">SUM(D38:H38)</f>
        <v>103000</v>
      </c>
    </row>
    <row r="39" spans="2:10" ht="30" x14ac:dyDescent="0.25">
      <c r="B39" s="23"/>
      <c r="C39" s="63" t="s">
        <v>47</v>
      </c>
      <c r="D39" s="64">
        <v>125000</v>
      </c>
      <c r="E39" s="64">
        <v>175000</v>
      </c>
      <c r="F39" s="64">
        <v>75000</v>
      </c>
      <c r="G39" s="64">
        <v>60000</v>
      </c>
      <c r="H39" s="64">
        <v>50000</v>
      </c>
      <c r="I39" s="65"/>
      <c r="J39" s="64">
        <f t="shared" si="11"/>
        <v>485000</v>
      </c>
    </row>
    <row r="40" spans="2:10" ht="45" x14ac:dyDescent="0.25">
      <c r="B40" s="23"/>
      <c r="C40" s="63" t="s">
        <v>48</v>
      </c>
      <c r="D40" s="64">
        <v>75000</v>
      </c>
      <c r="E40" s="64">
        <f>D40*1.075</f>
        <v>80625</v>
      </c>
      <c r="F40" s="64">
        <f t="shared" ref="F40:H41" si="12">E40*1.075</f>
        <v>86671.875</v>
      </c>
      <c r="G40" s="64">
        <f t="shared" si="12"/>
        <v>93172.265625</v>
      </c>
      <c r="H40" s="64">
        <f t="shared" si="12"/>
        <v>100160.185546875</v>
      </c>
      <c r="I40" s="65"/>
      <c r="J40" s="64">
        <f>SUM(D40:H40)</f>
        <v>435629.326171875</v>
      </c>
    </row>
    <row r="41" spans="2:10" x14ac:dyDescent="0.25">
      <c r="B41" s="23"/>
      <c r="C41" s="63" t="s">
        <v>49</v>
      </c>
      <c r="D41" s="64">
        <v>150000</v>
      </c>
      <c r="E41" s="64">
        <v>10000</v>
      </c>
      <c r="F41" s="64">
        <f>E41*1.075</f>
        <v>10750</v>
      </c>
      <c r="G41" s="64">
        <f t="shared" si="12"/>
        <v>11556.25</v>
      </c>
      <c r="H41" s="64">
        <f t="shared" si="12"/>
        <v>12422.96875</v>
      </c>
      <c r="I41" s="65"/>
      <c r="J41" s="64">
        <f t="shared" si="11"/>
        <v>194729.21875</v>
      </c>
    </row>
    <row r="42" spans="2:10" ht="45" x14ac:dyDescent="0.25">
      <c r="B42" s="23"/>
      <c r="C42" s="63" t="s">
        <v>50</v>
      </c>
      <c r="D42" s="64"/>
      <c r="E42" s="64">
        <v>275000</v>
      </c>
      <c r="F42" s="64">
        <v>125000</v>
      </c>
      <c r="G42" s="64">
        <v>40000</v>
      </c>
      <c r="H42" s="64">
        <f>G42*1.075</f>
        <v>43000</v>
      </c>
      <c r="I42" s="65"/>
      <c r="J42" s="64">
        <f t="shared" si="11"/>
        <v>483000</v>
      </c>
    </row>
    <row r="43" spans="2:10" ht="90" x14ac:dyDescent="0.25">
      <c r="B43" s="23"/>
      <c r="C43" s="63" t="s">
        <v>51</v>
      </c>
      <c r="D43" s="64">
        <v>50000</v>
      </c>
      <c r="E43" s="64">
        <f t="shared" ref="E43:H44" si="13">D43*1.075</f>
        <v>53750</v>
      </c>
      <c r="F43" s="64">
        <f t="shared" si="13"/>
        <v>57781.25</v>
      </c>
      <c r="G43" s="64">
        <f t="shared" si="13"/>
        <v>62114.84375</v>
      </c>
      <c r="H43" s="64">
        <f t="shared" si="13"/>
        <v>66773.45703125</v>
      </c>
      <c r="I43" s="65"/>
      <c r="J43" s="64">
        <f t="shared" si="11"/>
        <v>290419.55078125</v>
      </c>
    </row>
    <row r="44" spans="2:10" ht="45" x14ac:dyDescent="0.25">
      <c r="B44" s="23"/>
      <c r="C44" s="63" t="s">
        <v>52</v>
      </c>
      <c r="D44" s="64">
        <v>100000</v>
      </c>
      <c r="E44" s="64">
        <f>D44*1.075</f>
        <v>107500</v>
      </c>
      <c r="F44" s="64">
        <f t="shared" si="13"/>
        <v>115562.5</v>
      </c>
      <c r="G44" s="64">
        <f t="shared" si="13"/>
        <v>124229.6875</v>
      </c>
      <c r="H44" s="64">
        <f t="shared" si="13"/>
        <v>133546.9140625</v>
      </c>
      <c r="I44" s="65"/>
      <c r="J44" s="64">
        <f t="shared" si="11"/>
        <v>580839.1015625</v>
      </c>
    </row>
    <row r="45" spans="2:10" ht="30" x14ac:dyDescent="0.25">
      <c r="B45" s="23"/>
      <c r="C45" s="63" t="s">
        <v>53</v>
      </c>
      <c r="D45" s="64"/>
      <c r="E45" s="64"/>
      <c r="F45" s="64">
        <v>500000</v>
      </c>
      <c r="G45" s="64">
        <f>F45*1.075</f>
        <v>537500</v>
      </c>
      <c r="H45" s="64">
        <f>G45*1.075</f>
        <v>577812.5</v>
      </c>
      <c r="I45" s="65"/>
      <c r="J45" s="64">
        <f>SUM(D45:H45)</f>
        <v>1615312.5</v>
      </c>
    </row>
    <row r="46" spans="2:10" ht="30" x14ac:dyDescent="0.25">
      <c r="B46" s="23"/>
      <c r="C46" s="63" t="s">
        <v>54</v>
      </c>
      <c r="D46" s="64"/>
      <c r="E46" s="64"/>
      <c r="F46" s="64">
        <v>650000</v>
      </c>
      <c r="G46" s="64">
        <f>F46*1.075</f>
        <v>698750</v>
      </c>
      <c r="H46" s="64">
        <f>G46*1.075</f>
        <v>751156.25</v>
      </c>
      <c r="I46" s="65"/>
      <c r="J46" s="64">
        <f>SUM(D46:H46)</f>
        <v>2099906.25</v>
      </c>
    </row>
    <row r="47" spans="2:10" ht="42" customHeight="1" x14ac:dyDescent="0.25">
      <c r="B47" s="23"/>
      <c r="C47" s="63" t="s">
        <v>55</v>
      </c>
      <c r="D47" s="64">
        <v>86082.4</v>
      </c>
      <c r="E47" s="64">
        <f t="shared" ref="E47:H47" si="14">D47*1.075</f>
        <v>92538.579999999987</v>
      </c>
      <c r="F47" s="64">
        <f t="shared" si="14"/>
        <v>99478.973499999978</v>
      </c>
      <c r="G47" s="64">
        <f t="shared" si="14"/>
        <v>106939.89651249997</v>
      </c>
      <c r="H47" s="64">
        <f t="shared" si="14"/>
        <v>114960.38875093746</v>
      </c>
      <c r="I47" s="65"/>
      <c r="J47" s="64">
        <f>SUM(D47:H47)</f>
        <v>500000.23876343737</v>
      </c>
    </row>
    <row r="48" spans="2:10" ht="75" x14ac:dyDescent="0.25">
      <c r="B48" s="23"/>
      <c r="C48" s="66" t="s">
        <v>56</v>
      </c>
      <c r="D48" s="67"/>
      <c r="E48" s="67"/>
      <c r="F48" s="67">
        <f>J48*0.21</f>
        <v>17668067.550000001</v>
      </c>
      <c r="G48" s="67">
        <f>J48*0.33</f>
        <v>27764106.150000002</v>
      </c>
      <c r="H48" s="67">
        <f>J48*0.46</f>
        <v>38701481.300000004</v>
      </c>
      <c r="I48" s="68"/>
      <c r="J48" s="67">
        <v>84133655</v>
      </c>
    </row>
    <row r="49" spans="2:10" x14ac:dyDescent="0.25">
      <c r="B49" s="23"/>
      <c r="C49" s="69"/>
      <c r="D49" s="67"/>
      <c r="E49" s="67"/>
      <c r="F49" s="67"/>
      <c r="G49" s="67"/>
      <c r="H49" s="67"/>
      <c r="I49" s="68"/>
      <c r="J49" s="64"/>
    </row>
    <row r="50" spans="2:10" ht="77.25" x14ac:dyDescent="0.25">
      <c r="B50" s="23"/>
      <c r="C50" s="69" t="s">
        <v>57</v>
      </c>
      <c r="D50" s="67">
        <v>200000</v>
      </c>
      <c r="E50" s="67">
        <f>D50*1.075</f>
        <v>215000</v>
      </c>
      <c r="F50" s="67">
        <f t="shared" ref="F50:G51" si="15">E50*1.075</f>
        <v>231125</v>
      </c>
      <c r="G50" s="67">
        <f t="shared" si="15"/>
        <v>248459.375</v>
      </c>
      <c r="H50" s="67">
        <f>G50*1.074999</f>
        <v>267093.579665625</v>
      </c>
      <c r="I50" s="68"/>
      <c r="J50" s="67">
        <f>SUM(D50:H50)</f>
        <v>1161677.954665625</v>
      </c>
    </row>
    <row r="51" spans="2:10" ht="112.5" customHeight="1" x14ac:dyDescent="0.25">
      <c r="B51" s="23"/>
      <c r="C51" s="70" t="s">
        <v>58</v>
      </c>
      <c r="D51" s="67">
        <v>100000</v>
      </c>
      <c r="E51" s="64">
        <f t="shared" ref="E51" si="16">D51*1.075</f>
        <v>107500</v>
      </c>
      <c r="F51" s="64">
        <f t="shared" si="15"/>
        <v>115562.5</v>
      </c>
      <c r="G51" s="64">
        <f t="shared" si="15"/>
        <v>124229.6875</v>
      </c>
      <c r="H51" s="64">
        <f>G51*1.075</f>
        <v>133546.9140625</v>
      </c>
      <c r="I51" s="34"/>
      <c r="J51" s="67">
        <f>SUM(D51:H51)</f>
        <v>580839.1015625</v>
      </c>
    </row>
    <row r="52" spans="2:10" ht="57.75" customHeight="1" x14ac:dyDescent="0.25">
      <c r="B52" s="23"/>
      <c r="C52" s="71" t="s">
        <v>59</v>
      </c>
      <c r="D52" s="61">
        <f>0.125*J52</f>
        <v>80638.5</v>
      </c>
      <c r="E52" s="61">
        <f>0.25*J52</f>
        <v>161277</v>
      </c>
      <c r="F52" s="61">
        <f>0.25*J52</f>
        <v>161277</v>
      </c>
      <c r="G52" s="61">
        <f>0.25*J52</f>
        <v>161277</v>
      </c>
      <c r="H52" s="61">
        <f>0.125*J52</f>
        <v>80638.5</v>
      </c>
      <c r="I52"/>
      <c r="J52" s="67">
        <v>645108</v>
      </c>
    </row>
    <row r="53" spans="2:10" ht="45" x14ac:dyDescent="0.25">
      <c r="B53" s="23"/>
      <c r="C53" s="72" t="s">
        <v>60</v>
      </c>
      <c r="D53" s="73">
        <v>157000</v>
      </c>
      <c r="E53" s="11">
        <f>D53*1.075</f>
        <v>168775</v>
      </c>
      <c r="F53" s="11">
        <f>E53*1.075</f>
        <v>181433.125</v>
      </c>
      <c r="G53" s="11">
        <f>F53*1.075</f>
        <v>195040.609375</v>
      </c>
      <c r="H53" s="11">
        <f>G53*1.075</f>
        <v>209668.65507812498</v>
      </c>
      <c r="J53" s="73">
        <f>SUM(D53:H53)</f>
        <v>911917.38945312495</v>
      </c>
    </row>
    <row r="54" spans="2:10" ht="45" x14ac:dyDescent="0.25">
      <c r="B54" s="23"/>
      <c r="C54" s="72" t="s">
        <v>61</v>
      </c>
      <c r="D54" s="73">
        <v>157000</v>
      </c>
      <c r="E54" s="11">
        <f>D54*1.075</f>
        <v>168775</v>
      </c>
      <c r="F54" s="11">
        <f t="shared" ref="F54:H55" si="17">E54*1.075</f>
        <v>181433.125</v>
      </c>
      <c r="G54" s="11">
        <f t="shared" si="17"/>
        <v>195040.609375</v>
      </c>
      <c r="H54" s="11">
        <f t="shared" si="17"/>
        <v>209668.65507812498</v>
      </c>
      <c r="J54" s="73">
        <f>SUM(D54:H54)</f>
        <v>911917.38945312495</v>
      </c>
    </row>
    <row r="55" spans="2:10" ht="45" x14ac:dyDescent="0.25">
      <c r="B55" s="23"/>
      <c r="C55" s="72" t="s">
        <v>61</v>
      </c>
      <c r="D55" s="73">
        <v>157000</v>
      </c>
      <c r="E55" s="11">
        <f>D55*1.075</f>
        <v>168775</v>
      </c>
      <c r="F55" s="11">
        <f t="shared" si="17"/>
        <v>181433.125</v>
      </c>
      <c r="G55" s="11">
        <f t="shared" si="17"/>
        <v>195040.609375</v>
      </c>
      <c r="H55" s="11">
        <f t="shared" si="17"/>
        <v>209668.65507812498</v>
      </c>
      <c r="J55" s="73">
        <f>SUM(D55:H55)</f>
        <v>911917.38945312495</v>
      </c>
    </row>
    <row r="56" spans="2:10" x14ac:dyDescent="0.25">
      <c r="B56" s="23"/>
      <c r="C56" s="14"/>
      <c r="D56" s="13"/>
      <c r="E56" s="10"/>
      <c r="F56" s="10"/>
      <c r="G56" s="10"/>
      <c r="H56" s="10"/>
      <c r="J56" s="15"/>
    </row>
    <row r="57" spans="2:10" x14ac:dyDescent="0.25">
      <c r="B57" s="23"/>
      <c r="C57" s="25"/>
      <c r="D57" s="15"/>
      <c r="E57" s="15"/>
      <c r="F57" s="15"/>
      <c r="G57" s="15"/>
      <c r="H57" s="15"/>
      <c r="I57" s="35"/>
      <c r="J57" s="15">
        <f t="shared" si="7"/>
        <v>0</v>
      </c>
    </row>
    <row r="58" spans="2:10" x14ac:dyDescent="0.25">
      <c r="B58" s="23"/>
      <c r="C58" s="25"/>
      <c r="D58" s="15"/>
      <c r="E58" s="11"/>
      <c r="F58" s="11"/>
      <c r="G58" s="11"/>
      <c r="H58" s="11"/>
      <c r="J58" s="15">
        <f t="shared" si="7"/>
        <v>0</v>
      </c>
    </row>
    <row r="59" spans="2:10" x14ac:dyDescent="0.25">
      <c r="B59" s="23"/>
      <c r="C59" s="9" t="s">
        <v>16</v>
      </c>
      <c r="D59" s="16">
        <f t="shared" ref="D59:J59" si="18">SUM(D37:D58)</f>
        <v>1862720.9</v>
      </c>
      <c r="E59" s="16">
        <f t="shared" si="18"/>
        <v>2188765.58</v>
      </c>
      <c r="F59" s="16">
        <f t="shared" si="18"/>
        <v>20845044.773499999</v>
      </c>
      <c r="G59" s="16">
        <f t="shared" si="18"/>
        <v>31052260.890262503</v>
      </c>
      <c r="H59" s="16">
        <f t="shared" si="18"/>
        <v>42129013.122322828</v>
      </c>
      <c r="I59" s="16">
        <f t="shared" si="18"/>
        <v>0</v>
      </c>
      <c r="J59" s="16">
        <f t="shared" si="18"/>
        <v>98077805.266085327</v>
      </c>
    </row>
    <row r="60" spans="2:10" x14ac:dyDescent="0.25">
      <c r="B60" s="23"/>
      <c r="C60" s="14" t="s">
        <v>62</v>
      </c>
      <c r="D60" s="13" t="s">
        <v>35</v>
      </c>
      <c r="E60" s="10"/>
      <c r="F60" s="10"/>
      <c r="G60" s="10"/>
      <c r="H60" s="10"/>
      <c r="J60" s="15"/>
    </row>
    <row r="61" spans="2:10" ht="105" x14ac:dyDescent="0.25">
      <c r="B61" s="23"/>
      <c r="C61" s="74" t="s">
        <v>63</v>
      </c>
      <c r="D61" s="61">
        <f>0.125*J61</f>
        <v>80638.5</v>
      </c>
      <c r="E61" s="61">
        <f>0.25*J61</f>
        <v>161277</v>
      </c>
      <c r="F61" s="61">
        <f>0.25*J61</f>
        <v>161277</v>
      </c>
      <c r="G61" s="61">
        <f>0.25*J61</f>
        <v>161277</v>
      </c>
      <c r="H61" s="61">
        <f>0.125*J61</f>
        <v>80638.5</v>
      </c>
      <c r="I61"/>
      <c r="J61" s="67">
        <v>645108</v>
      </c>
    </row>
    <row r="62" spans="2:10" x14ac:dyDescent="0.25">
      <c r="B62" s="23"/>
      <c r="C62" s="75" t="s">
        <v>64</v>
      </c>
      <c r="D62" s="106">
        <v>341432.07</v>
      </c>
      <c r="E62" s="113">
        <v>391437.40278499993</v>
      </c>
      <c r="F62" s="114">
        <v>11823580.620269747</v>
      </c>
      <c r="G62" s="114">
        <v>18388845.590544607</v>
      </c>
      <c r="H62" s="114">
        <v>25489647.005460951</v>
      </c>
      <c r="I62" s="115"/>
      <c r="J62" s="81">
        <v>56434942.689060308</v>
      </c>
    </row>
    <row r="63" spans="2:10" x14ac:dyDescent="0.25">
      <c r="B63" s="23"/>
      <c r="C63" s="77" t="s">
        <v>65</v>
      </c>
      <c r="D63" s="107">
        <v>369115.45547200006</v>
      </c>
      <c r="E63" s="116">
        <v>425926.94896800001</v>
      </c>
      <c r="F63" s="117">
        <v>490336.42843999999</v>
      </c>
      <c r="G63" s="117">
        <v>554842.04509599996</v>
      </c>
      <c r="H63" s="117">
        <v>619451.19410399999</v>
      </c>
      <c r="I63" s="115"/>
      <c r="J63" s="81">
        <v>2459672.0720800003</v>
      </c>
    </row>
    <row r="64" spans="2:10" x14ac:dyDescent="0.25">
      <c r="B64" s="23"/>
      <c r="C64" s="77" t="s">
        <v>66</v>
      </c>
      <c r="D64" s="107">
        <v>246984</v>
      </c>
      <c r="E64" s="118">
        <v>244275</v>
      </c>
      <c r="F64" s="119">
        <v>16297747.029999999</v>
      </c>
      <c r="G64" s="119">
        <v>25473350.190000001</v>
      </c>
      <c r="H64" s="119">
        <v>35413272.780000001</v>
      </c>
      <c r="I64" s="120"/>
      <c r="J64" s="108">
        <v>77675629</v>
      </c>
    </row>
    <row r="65" spans="2:10" x14ac:dyDescent="0.25">
      <c r="B65" s="23"/>
      <c r="C65" s="57" t="s">
        <v>67</v>
      </c>
      <c r="D65" s="107">
        <v>297772.5</v>
      </c>
      <c r="E65" s="116">
        <v>344545</v>
      </c>
      <c r="F65" s="117">
        <v>2866368.4299999997</v>
      </c>
      <c r="G65" s="117">
        <v>5868539.1800000006</v>
      </c>
      <c r="H65" s="117">
        <v>4260637.8900000006</v>
      </c>
      <c r="I65" s="115"/>
      <c r="J65" s="81">
        <v>13637863</v>
      </c>
    </row>
    <row r="66" spans="2:10" x14ac:dyDescent="0.25">
      <c r="B66" s="23"/>
      <c r="D66" s="76"/>
      <c r="E66" s="78"/>
      <c r="F66" s="62"/>
      <c r="G66" s="62"/>
      <c r="H66" s="62"/>
      <c r="I66"/>
      <c r="J66" s="61"/>
    </row>
    <row r="67" spans="2:10" x14ac:dyDescent="0.25">
      <c r="B67" s="24"/>
      <c r="C67" s="9" t="s">
        <v>17</v>
      </c>
      <c r="D67" s="16">
        <f>SUM(D61:D66)</f>
        <v>1335942.525472</v>
      </c>
      <c r="E67" s="16">
        <f t="shared" ref="E67:J67" si="19">SUM(E61:E66)</f>
        <v>1567461.3517529999</v>
      </c>
      <c r="F67" s="16">
        <f t="shared" si="19"/>
        <v>31639309.508709747</v>
      </c>
      <c r="G67" s="16">
        <f t="shared" si="19"/>
        <v>50446854.005640604</v>
      </c>
      <c r="H67" s="16">
        <f t="shared" si="19"/>
        <v>65863647.36956495</v>
      </c>
      <c r="I67" s="16">
        <f t="shared" si="19"/>
        <v>0</v>
      </c>
      <c r="J67" s="16">
        <f t="shared" si="19"/>
        <v>150853214.76114032</v>
      </c>
    </row>
    <row r="68" spans="2:10" x14ac:dyDescent="0.25">
      <c r="B68" s="24"/>
      <c r="C68" s="9" t="s">
        <v>18</v>
      </c>
      <c r="D68" s="16">
        <f>SUM(D67,D59,D34,D30,D26,D16,D11)</f>
        <v>3200003.4254719997</v>
      </c>
      <c r="E68" s="16">
        <f>SUM(E67,E59,E34,E30,E26,E16,E11)</f>
        <v>3757566.9317530002</v>
      </c>
      <c r="F68" s="16">
        <f>SUM(F67,F59,F34,F30,F26,F16,F11)</f>
        <v>52485694.282209747</v>
      </c>
      <c r="G68" s="16">
        <f>SUM(G67,G59,G34,G30,G26,G16,G11)</f>
        <v>81500454.895903111</v>
      </c>
      <c r="H68" s="16">
        <f>SUM(H67,H59,H34,H30,H26,H16,H11)</f>
        <v>107994000.49188778</v>
      </c>
      <c r="J68" s="16">
        <f t="shared" si="7"/>
        <v>248937720.02722564</v>
      </c>
    </row>
    <row r="69" spans="2:10" x14ac:dyDescent="0.25">
      <c r="B69" s="6"/>
      <c r="D69"/>
      <c r="E69"/>
      <c r="H69"/>
      <c r="I69"/>
      <c r="J69" t="s">
        <v>19</v>
      </c>
    </row>
    <row r="70" spans="2:10" ht="30" x14ac:dyDescent="0.25">
      <c r="B70" s="59" t="s">
        <v>68</v>
      </c>
      <c r="C70" s="17" t="s">
        <v>68</v>
      </c>
      <c r="D70" s="18"/>
      <c r="E70" s="18"/>
      <c r="F70" s="18"/>
      <c r="G70" s="18"/>
      <c r="H70" s="18"/>
      <c r="I70"/>
      <c r="J70" s="18" t="s">
        <v>19</v>
      </c>
    </row>
    <row r="71" spans="2:10" x14ac:dyDescent="0.25">
      <c r="B71" s="23"/>
      <c r="C71" s="25"/>
      <c r="D71" s="13"/>
      <c r="E71" s="10"/>
      <c r="F71" s="10"/>
      <c r="G71" s="10"/>
      <c r="H71" s="10"/>
      <c r="J71" s="15">
        <f>SUM(D71:H71)</f>
        <v>0</v>
      </c>
    </row>
    <row r="72" spans="2:10" x14ac:dyDescent="0.25">
      <c r="B72" s="23"/>
      <c r="C72" s="25"/>
      <c r="D72" s="13"/>
      <c r="E72" s="10"/>
      <c r="F72" s="10"/>
      <c r="G72" s="10"/>
      <c r="H72" s="10"/>
      <c r="J72" s="15">
        <f t="shared" ref="J72" si="20">SUM(D72:H72)</f>
        <v>0</v>
      </c>
    </row>
    <row r="73" spans="2:10" x14ac:dyDescent="0.25">
      <c r="B73" s="24"/>
      <c r="C73" s="9" t="s">
        <v>20</v>
      </c>
      <c r="D73" s="16">
        <f>SUM(D71:D72)</f>
        <v>0</v>
      </c>
      <c r="E73" s="16">
        <f t="shared" ref="E73:H73" si="21">SUM(E71:E72)</f>
        <v>0</v>
      </c>
      <c r="F73" s="16">
        <f t="shared" si="21"/>
        <v>0</v>
      </c>
      <c r="G73" s="16">
        <f t="shared" si="21"/>
        <v>0</v>
      </c>
      <c r="H73" s="16">
        <f t="shared" si="21"/>
        <v>0</v>
      </c>
      <c r="J73" s="16">
        <f>SUM(J71:J72)</f>
        <v>0</v>
      </c>
    </row>
    <row r="74" spans="2:10" ht="15.75" thickBot="1" x14ac:dyDescent="0.3">
      <c r="B74" s="6"/>
      <c r="D74"/>
      <c r="E74"/>
      <c r="H74"/>
      <c r="I74"/>
      <c r="J74" t="s">
        <v>19</v>
      </c>
    </row>
    <row r="75" spans="2:10" s="1" customFormat="1" ht="30.75" thickBot="1" x14ac:dyDescent="0.3">
      <c r="B75" s="19" t="s">
        <v>21</v>
      </c>
      <c r="C75" s="19"/>
      <c r="D75" s="20">
        <f>SUM(D73,D68)</f>
        <v>3200003.4254719997</v>
      </c>
      <c r="E75" s="20">
        <f t="shared" ref="E75:J75" si="22">SUM(E73,E68)</f>
        <v>3757566.9317530002</v>
      </c>
      <c r="F75" s="20">
        <f t="shared" si="22"/>
        <v>52485694.282209747</v>
      </c>
      <c r="G75" s="20">
        <f t="shared" si="22"/>
        <v>81500454.895903111</v>
      </c>
      <c r="H75" s="20">
        <f t="shared" si="22"/>
        <v>107994000.49188778</v>
      </c>
      <c r="I75" s="7"/>
      <c r="J75" s="20">
        <f t="shared" si="22"/>
        <v>248937720.02722564</v>
      </c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</sheetData>
  <pageMargins left="0.7" right="0.7" top="0.75" bottom="0.75" header="0.3" footer="0.3"/>
  <pageSetup scale="97" fitToHeight="0" orientation="landscape" r:id="rId1"/>
  <ignoredErrors>
    <ignoredError sqref="J24:J25 J32 J57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47" activePane="bottomRight" state="frozen"/>
      <selection pane="topRight" activeCell="R20" sqref="R20:W20"/>
      <selection pane="bottomLeft" activeCell="R20" sqref="R20:W20"/>
      <selection pane="bottomRight" activeCell="M52" sqref="M52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8" t="s">
        <v>33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19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54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16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17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18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19</v>
      </c>
    </row>
    <row r="53" spans="2:10" ht="30" x14ac:dyDescent="0.25">
      <c r="B53" s="59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19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20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19</v>
      </c>
    </row>
    <row r="58" spans="2:10" s="1" customFormat="1" ht="30.75" thickBot="1" x14ac:dyDescent="0.3">
      <c r="B58" s="19" t="s">
        <v>21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8" t="s">
        <v>33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19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69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70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17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18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19</v>
      </c>
    </row>
    <row r="52" spans="2:10" ht="30" x14ac:dyDescent="0.25">
      <c r="B52" s="59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19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20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19</v>
      </c>
    </row>
    <row r="57" spans="2:10" s="1" customFormat="1" ht="30.75" thickBot="1" x14ac:dyDescent="0.3">
      <c r="B57" s="19" t="s">
        <v>21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8" t="s">
        <v>33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12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13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19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15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16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17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18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19</v>
      </c>
    </row>
    <row r="52" spans="2:10" ht="30" x14ac:dyDescent="0.25">
      <c r="B52" s="59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19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20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19</v>
      </c>
    </row>
    <row r="57" spans="2:10" s="1" customFormat="1" ht="30.75" thickBot="1" x14ac:dyDescent="0.3">
      <c r="B57" s="19" t="s">
        <v>21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72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36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73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12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74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75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76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77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78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79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80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81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13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42</v>
      </c>
      <c r="D27" s="15"/>
      <c r="E27" s="10"/>
      <c r="F27" s="10"/>
      <c r="G27" s="10"/>
      <c r="H27" s="10"/>
      <c r="J27" s="15" t="s">
        <v>19</v>
      </c>
    </row>
    <row r="28" spans="2:10" x14ac:dyDescent="0.25">
      <c r="B28" s="23"/>
      <c r="C28" s="25" t="s">
        <v>82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14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43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83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15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44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84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85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86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16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62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87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88</v>
      </c>
      <c r="D43" s="15">
        <v>10000000</v>
      </c>
      <c r="E43" s="53">
        <v>10000000</v>
      </c>
      <c r="F43" s="53">
        <v>10000000</v>
      </c>
      <c r="G43" s="53">
        <v>10000000</v>
      </c>
      <c r="H43" s="53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17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18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19</v>
      </c>
    </row>
    <row r="48" spans="2:10" x14ac:dyDescent="0.25">
      <c r="B48" s="22" t="s">
        <v>68</v>
      </c>
      <c r="C48" s="17" t="s">
        <v>68</v>
      </c>
      <c r="D48" s="18"/>
      <c r="E48" s="18"/>
      <c r="F48" s="18"/>
      <c r="G48" s="18"/>
      <c r="H48" s="18"/>
      <c r="I48"/>
      <c r="J48" s="18" t="s">
        <v>19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20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19</v>
      </c>
    </row>
    <row r="53" spans="2:10" s="1" customFormat="1" ht="30.75" thickBot="1" x14ac:dyDescent="0.3">
      <c r="B53" s="19" t="s">
        <v>21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P2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73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12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89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74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75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76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77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78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79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80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81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13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19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90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15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55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16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91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92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93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17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18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19</v>
      </c>
    </row>
    <row r="53" spans="2:10" x14ac:dyDescent="0.25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19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20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19</v>
      </c>
    </row>
    <row r="58" spans="2:10" s="1" customFormat="1" ht="30.75" thickBot="1" x14ac:dyDescent="0.3">
      <c r="B58" s="19" t="s">
        <v>21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R20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94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72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36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73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12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89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74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75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76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95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78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79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80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13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42</v>
      </c>
      <c r="D28" s="15"/>
      <c r="E28" s="10"/>
      <c r="F28" s="10"/>
      <c r="G28" s="10"/>
      <c r="H28" s="10"/>
      <c r="J28" s="15" t="s">
        <v>19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14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43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83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15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44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54" t="s">
        <v>96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97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98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99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100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16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62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101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17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18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19</v>
      </c>
    </row>
    <row r="53" spans="2:10" x14ac:dyDescent="0.25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19</v>
      </c>
    </row>
    <row r="54" spans="2:10" ht="30" x14ac:dyDescent="0.25">
      <c r="B54" s="23"/>
      <c r="C54" s="25" t="s">
        <v>102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20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19</v>
      </c>
    </row>
    <row r="58" spans="2:10" s="1" customFormat="1" ht="30.75" thickBot="1" x14ac:dyDescent="0.3">
      <c r="B58" s="19" t="s">
        <v>21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45ec368-63e2-4776-859b-90a3e5056cbb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A09636EE20B041B888791F5FD353A6" ma:contentTypeVersion="6" ma:contentTypeDescription="Create a new document." ma:contentTypeScope="" ma:versionID="795874523ab0e403e8728e4064e706be">
  <xsd:schema xmlns:xsd="http://www.w3.org/2001/XMLSchema" xmlns:xs="http://www.w3.org/2001/XMLSchema" xmlns:p="http://schemas.microsoft.com/office/2006/metadata/properties" xmlns:ns2="d9da5986-9f71-48fc-b937-e2a5cfa0c536" xmlns:ns3="d45ec368-63e2-4776-859b-90a3e5056cbb" targetNamespace="http://schemas.microsoft.com/office/2006/metadata/properties" ma:root="true" ma:fieldsID="6d35a2eb61fb956539d88e1a63484ab5" ns2:_="" ns3:_="">
    <xsd:import namespace="d9da5986-9f71-48fc-b937-e2a5cfa0c536"/>
    <xsd:import namespace="d45ec368-63e2-4776-859b-90a3e5056c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a5986-9f71-48fc-b937-e2a5cfa0c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ec368-63e2-4776-859b-90a3e5056cb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d45ec368-63e2-4776-859b-90a3e5056cbb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07F4F81-075F-4ACC-9CEF-2F387500FD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da5986-9f71-48fc-b937-e2a5cfa0c536"/>
    <ds:schemaRef ds:uri="d45ec368-63e2-4776-859b-90a3e5056c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NJDEP - C3 measure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2024-03-28T20:51:03Z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0x010100F0A09636EE20B041B888791F5FD353A6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