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jtransit-my.sharepoint.com/personal/mtuozzolo_njtransit_com/Documents/Capital Planning Commons/Grant Applications/FY24/Climate Pollution Reduction Grant/CPRG Meadowlands Solar Attacehments/"/>
    </mc:Choice>
  </mc:AlternateContent>
  <xr:revisionPtr revIDLastSave="553" documentId="8_{2E72DE83-671A-47A2-8BEA-639DBFE61C5D}" xr6:coauthVersionLast="47" xr6:coauthVersionMax="47" xr10:uidLastSave="{E8E46C0C-9DCC-4F7F-A733-5A3DF5F7A303}"/>
  <bookViews>
    <workbookView minimized="1" xWindow="11370" yWindow="4440" windowWidth="6585" windowHeight="5010" xr2:uid="{CD856CD1-9979-45B2-8D58-73FB48DB12E8}"/>
  </bookViews>
  <sheets>
    <sheet name="Final GHG Calcs" sheetId="5" r:id="rId1"/>
    <sheet name="DEQ Results" sheetId="2" r:id="rId2"/>
    <sheet name="Solar System" sheetId="3" r:id="rId3"/>
  </sheets>
  <definedNames>
    <definedName name="_Hlk156830386" localSheetId="0">'Final GHG Calcs'!$A$2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5" l="1"/>
  <c r="H2" i="5" l="1"/>
  <c r="G2" i="5"/>
  <c r="I5" i="5" l="1"/>
  <c r="I4" i="5"/>
  <c r="I3" i="5"/>
  <c r="G3" i="5"/>
  <c r="F2" i="5"/>
  <c r="D3" i="5"/>
  <c r="D2" i="5"/>
  <c r="B20" i="5"/>
  <c r="B21" i="5" s="1"/>
  <c r="B19" i="5"/>
  <c r="B30" i="3"/>
  <c r="H3" i="5"/>
  <c r="G4" i="5"/>
  <c r="H4" i="5"/>
  <c r="G5" i="5"/>
  <c r="H5" i="5"/>
  <c r="C2" i="5"/>
  <c r="C3" i="5"/>
  <c r="F3" i="5" s="1"/>
  <c r="C4" i="5"/>
  <c r="D4" i="5"/>
  <c r="F4" i="5"/>
  <c r="C5" i="5"/>
  <c r="F5" i="5" s="1"/>
  <c r="D5" i="5"/>
  <c r="B31" i="3"/>
  <c r="B32" i="3"/>
  <c r="B33" i="3"/>
  <c r="B7" i="3"/>
  <c r="B4" i="3"/>
  <c r="B6" i="3" s="1"/>
</calcChain>
</file>

<file path=xl/sharedStrings.xml><?xml version="1.0" encoding="utf-8"?>
<sst xmlns="http://schemas.openxmlformats.org/spreadsheetml/2006/main" count="485" uniqueCount="146">
  <si>
    <t xml:space="preserve">Project </t>
  </si>
  <si>
    <t>Cost</t>
  </si>
  <si>
    <t>Annual BEB GHG Reductions (MT) (1)</t>
  </si>
  <si>
    <t>Annual Solar Output kWh/Year (2)</t>
  </si>
  <si>
    <t>Annual Solar GHG Reductions  (MT) (3)</t>
  </si>
  <si>
    <t>Total Annual GHG Reductions  (MT)</t>
  </si>
  <si>
    <t>Total GHG Reductions 2025 to 2030 (MT)</t>
  </si>
  <si>
    <t>Total GHG Reductions 2025 to 2050 (MT)</t>
  </si>
  <si>
    <t>Cost Effectiveness ($/MT)</t>
  </si>
  <si>
    <t>1. Facility Option A - Charging equipment, infrastructure and 180,000 Sq Ft solar canopy for 175 BEB depot</t>
  </si>
  <si>
    <r>
      <t>2.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Facility Option B - Charging equipment, infrastructure and 142,000 Sq Ft solar canopy for 138 BEB depot</t>
    </r>
  </si>
  <si>
    <t>3. Facility Option C - Charging equipment, infrastructure and 108,000 Sq Ft solar canopy for 105 BEB depot</t>
  </si>
  <si>
    <t>4. Facility Option D - Charging equipment, infrastructure and 48,300 Sq Ft solar canopy for 46 BEB depot.</t>
  </si>
  <si>
    <t>1) EPA DEQ Results https://cfpub.epa.gov/quantifier/ (See tab DEQ Results) short tons converted to MT</t>
  </si>
  <si>
    <t>2) NREL PVWatts https://pvwatts.nrel.gov/ calculated for a 180,000 Sq Foot Solar Canopy Array at the Meadowland Garage at 2600 Penhorn Avenue, North Bergen, NJ  07047 parking lot requires a 2,675 kW DC system, See Solar System tab.</t>
  </si>
  <si>
    <t>3) EPA GHG Equivalencies Calculator https://www.epa.gov/energy/greenhouse-gas-equivalencies-calculator</t>
  </si>
  <si>
    <t>MT = Metric tons of CO2e</t>
  </si>
  <si>
    <t>Parameter</t>
  </si>
  <si>
    <t>Value</t>
  </si>
  <si>
    <t>Unit</t>
  </si>
  <si>
    <t>Efficiency</t>
  </si>
  <si>
    <t>kWh/mile</t>
  </si>
  <si>
    <t>Miles drove per day</t>
  </si>
  <si>
    <t>miles</t>
  </si>
  <si>
    <t xml:space="preserve">Number of buses </t>
  </si>
  <si>
    <t>buses</t>
  </si>
  <si>
    <t>Energy/bus</t>
  </si>
  <si>
    <t>kWh</t>
  </si>
  <si>
    <t>Energy Required</t>
  </si>
  <si>
    <t>all buses/day</t>
  </si>
  <si>
    <t>Annual Energy Required</t>
  </si>
  <si>
    <t>Erin Hill</t>
  </si>
  <si>
    <t>02/16/2024</t>
  </si>
  <si>
    <t>Detailed Report from the Diesel Emissions Quantifier</t>
  </si>
  <si>
    <t>NJ TRANSIT</t>
  </si>
  <si>
    <t>Erin</t>
  </si>
  <si>
    <t>Hill</t>
  </si>
  <si>
    <t>erhill@njtransit.com</t>
  </si>
  <si>
    <t>000-000-0000</t>
  </si>
  <si>
    <t>Type</t>
  </si>
  <si>
    <t>Sector</t>
  </si>
  <si>
    <t>Target Fleet</t>
  </si>
  <si>
    <t>Class</t>
  </si>
  <si>
    <t>Vocation</t>
  </si>
  <si>
    <t>Number of Vehicles/Engines</t>
  </si>
  <si>
    <t>Tier</t>
  </si>
  <si>
    <t>Tier 4 Standards</t>
  </si>
  <si>
    <t>Tier 4 After-treatments</t>
  </si>
  <si>
    <t>Model Year</t>
  </si>
  <si>
    <t>Retrofit Year</t>
  </si>
  <si>
    <t>Horsepower</t>
  </si>
  <si>
    <t>Displacement (liters per cylinder)</t>
  </si>
  <si>
    <t>Fuel Type</t>
  </si>
  <si>
    <t>Fuel Volume</t>
  </si>
  <si>
    <t>Calculated Fuel Volume</t>
  </si>
  <si>
    <t>Vehicle Miles Traveled/Year (VMT)</t>
  </si>
  <si>
    <t>Annual Usage Hours</t>
  </si>
  <si>
    <t>Idling Hours/Year</t>
  </si>
  <si>
    <t>Hoteling Hours/Year</t>
  </si>
  <si>
    <t>Remaining Life</t>
  </si>
  <si>
    <t>Technology Description</t>
  </si>
  <si>
    <t>New Tier</t>
  </si>
  <si>
    <t>New Tier 4 Standards</t>
  </si>
  <si>
    <t>New Tier 4 After-treatments</t>
  </si>
  <si>
    <t>New Model Year</t>
  </si>
  <si>
    <t>New Horsepower</t>
  </si>
  <si>
    <t>New Displacement (liters per cylinder)</t>
  </si>
  <si>
    <t>Diesel Fuel Reduced (gallons)</t>
  </si>
  <si>
    <t>Reduced Idling (hours)</t>
  </si>
  <si>
    <t>Reduced Hoteling (hours)</t>
  </si>
  <si>
    <t>Installation Cost</t>
  </si>
  <si>
    <t>Unit Cost</t>
  </si>
  <si>
    <t>Annual Baseline of Vehicles (NOx, short tons)</t>
  </si>
  <si>
    <t>Lifetime Baseline of Vehicles (NOx, short tons)</t>
  </si>
  <si>
    <t>Percent Reduced (NOx, %)</t>
  </si>
  <si>
    <t>Baseline of Vehicles Retrofitted per year (NOx, short tons/year)</t>
  </si>
  <si>
    <t>Amount Reduced per Year(NOx, short tons)</t>
  </si>
  <si>
    <t>Lifetime Baseline of Vehicles Retrofitted (NOx, short tons)</t>
  </si>
  <si>
    <t>Lifetime Amount Reduced (NOx, short tons)</t>
  </si>
  <si>
    <t>Lifetime Amount Emitted After Retrofit, Retrofitted Vehicles (NOx, short tons)</t>
  </si>
  <si>
    <t>Capital Cost Effectiveness ($/short ton), Retrofitted Vehicles (NOx)</t>
  </si>
  <si>
    <t>Annual Baseline of Vehicles (PM2.5, short tons)</t>
  </si>
  <si>
    <t>Lifetime Baseline of Vehicles (PM2.5, short tons)</t>
  </si>
  <si>
    <t>Percent Reduced (PM2.5, %)</t>
  </si>
  <si>
    <t>Baseline of Vehicles Retrofitted per year (PM2.5, short tons/year)</t>
  </si>
  <si>
    <t>Amount Reduced per Year(PM2.5, short tons)</t>
  </si>
  <si>
    <t>Lifetime Baseline of Vehicles Retrofitted (PM2.5, short tons)</t>
  </si>
  <si>
    <t>Lifetime Amount Reduced (PM2.5, short tons)</t>
  </si>
  <si>
    <t>Lifetime Amount Emitted After Retrofit, Retrofitted Vehicles (PM2.5, short tons)</t>
  </si>
  <si>
    <t>Capital Cost Effectiveness ($/short ton), Retrofitted Vehicles (PM2.5)</t>
  </si>
  <si>
    <t>Annual Baseline of Vehicles (HC, short tons)</t>
  </si>
  <si>
    <t>Lifetime Baseline of Vehicles (HC, short tons)</t>
  </si>
  <si>
    <t>Percent Reduced (HC, %)</t>
  </si>
  <si>
    <t>Baseline of Vehicles Retrofitted per year (HC, short tons/year)</t>
  </si>
  <si>
    <t>Amount Reduced per Year(HC, short tons)</t>
  </si>
  <si>
    <t>Lifetime Baseline of Vehicles Retrofitted (HC, short tons)</t>
  </si>
  <si>
    <t>Lifetime Amount Reduced (HC, short tons)</t>
  </si>
  <si>
    <t>Lifetime Amount Emitted After Retrofit, Retrofitted Vehicles (HC, short tons)</t>
  </si>
  <si>
    <t>Capital Cost Effectiveness ($/short ton), Retrofitted Vehicles (HC)</t>
  </si>
  <si>
    <t>Annual Baseline of Vehicles (CO, short tons)</t>
  </si>
  <si>
    <t>Lifetime Baseline of Vehicles (CO, short tons)</t>
  </si>
  <si>
    <t>Percent Reduced (CO, %)</t>
  </si>
  <si>
    <t>Baseline of Vehicles Retrofitted per year (CO, short tons/year)</t>
  </si>
  <si>
    <t>Amount Reduced per Year(CO, short tons)</t>
  </si>
  <si>
    <t>Lifetime Baseline of Vehicles Retrofitted (CO, short tons)</t>
  </si>
  <si>
    <t>Lifetime Amount Reduced (CO, short tons)</t>
  </si>
  <si>
    <t>Lifetime Amount Emitted After Retrofit, Retrofitted Vehicles (CO, short tons)</t>
  </si>
  <si>
    <t>Capital Cost Effectiveness ($/short ton), Retrofitted Vehicles (CO)</t>
  </si>
  <si>
    <t>Annual Baseline of Vehicles (CO2, short tons)</t>
  </si>
  <si>
    <t>Lifetime Baseline of Vehicles (CO2, short tons)</t>
  </si>
  <si>
    <t>Percent Reduced (CO2, %)</t>
  </si>
  <si>
    <t>Baseline of Vehicles Retrofitted per year (CO2, short tons/year)</t>
  </si>
  <si>
    <t>Amount Reduced per Year(CO2, short tons)</t>
  </si>
  <si>
    <t>Lifetime Baseline of Vehicles Retrofitted (CO2, short tons)</t>
  </si>
  <si>
    <t>Lifetime Amount Reduced (CO2, short tons)</t>
  </si>
  <si>
    <t>Lifetime Amount Emitted After Retrofit, Retrofitted Vehicles (CO2, short tons)</t>
  </si>
  <si>
    <t>Capital Cost Effectiveness ($/short ton), Retrofitted Vehicles (CO2)</t>
  </si>
  <si>
    <t>Annual Baseline of Vehicles (Fuel, gallons/year)</t>
  </si>
  <si>
    <t>Lifetime Baseline of Vehicles (Fuel, gallons/year)</t>
  </si>
  <si>
    <t>Percent Reduced (Fuel, %)</t>
  </si>
  <si>
    <t>Baseline of Vehicles Retrofitted per year (Fuel, gallons/year)</t>
  </si>
  <si>
    <t>Amount Reduced per Year (Fuel, gallons)</t>
  </si>
  <si>
    <t>Lifetime Baseline of Vehicles Retrofitted (Fuel, gallons/year)</t>
  </si>
  <si>
    <t>Lifetime Amount Reduced (Fuel, gallons)</t>
  </si>
  <si>
    <t>Lifetime Amount After Retrofit, Retrofitted Vehicles (Fuel, gallons)</t>
  </si>
  <si>
    <t>Onroad</t>
  </si>
  <si>
    <t>Transit</t>
  </si>
  <si>
    <t>Transit Bus</t>
  </si>
  <si>
    <t>Class 6-7</t>
  </si>
  <si>
    <t/>
  </si>
  <si>
    <t>ULSD (diesel)</t>
  </si>
  <si>
    <t xml:space="preserve"> Vehicle Replacement - All-Electric</t>
  </si>
  <si>
    <t>Area</t>
  </si>
  <si>
    <t>sq</t>
  </si>
  <si>
    <t>m2</t>
  </si>
  <si>
    <t>System Efficiency</t>
  </si>
  <si>
    <t>System Size</t>
  </si>
  <si>
    <t>kW</t>
  </si>
  <si>
    <t>Optimum Tilt</t>
  </si>
  <si>
    <t>Annual Energy</t>
  </si>
  <si>
    <t>Annual Degradation</t>
  </si>
  <si>
    <t>Optimu angle:</t>
  </si>
  <si>
    <t>Tilt</t>
  </si>
  <si>
    <t>Annual Energy (kWh)</t>
  </si>
  <si>
    <t>Area (sq)</t>
  </si>
  <si>
    <t>System Size (kW)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</si>
</sst>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%"/>
    <numFmt numFmtId="166" formatCode="\$#,##0"/>
    <numFmt numFmtId="167" formatCode="0.0"/>
    <numFmt numFmtId="168" formatCode="_(* #,##0.0_);_(* \(#,##0.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2"/>
    <xf numFmtId="0" fontId="5" fillId="0" borderId="1" xfId="2" applyFont="1" applyBorder="1" applyAlignment="1">
      <alignment horizontal="center" wrapText="1"/>
    </xf>
    <xf numFmtId="0" fontId="4" fillId="0" borderId="1" xfId="2" applyBorder="1" applyAlignment="1">
      <alignment horizontal="center" wrapText="1"/>
    </xf>
    <xf numFmtId="0" fontId="3" fillId="0" borderId="0" xfId="0" applyFont="1" applyAlignment="1">
      <alignment vertical="center" wrapText="1"/>
    </xf>
    <xf numFmtId="166" fontId="0" fillId="0" borderId="0" xfId="0" applyNumberFormat="1"/>
    <xf numFmtId="165" fontId="0" fillId="0" borderId="0" xfId="0" applyNumberFormat="1"/>
    <xf numFmtId="4" fontId="0" fillId="0" borderId="0" xfId="0" applyNumberFormat="1"/>
    <xf numFmtId="0" fontId="3" fillId="0" borderId="2" xfId="0" applyFont="1" applyBorder="1" applyAlignment="1">
      <alignment vertical="center" wrapText="1"/>
    </xf>
    <xf numFmtId="166" fontId="4" fillId="0" borderId="0" xfId="2" applyNumberFormat="1"/>
    <xf numFmtId="165" fontId="4" fillId="0" borderId="0" xfId="2" applyNumberFormat="1"/>
    <xf numFmtId="4" fontId="4" fillId="0" borderId="0" xfId="2" applyNumberForma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0" fontId="4" fillId="0" borderId="0" xfId="2" applyAlignment="1">
      <alignment vertical="center"/>
    </xf>
    <xf numFmtId="167" fontId="0" fillId="0" borderId="0" xfId="0" applyNumberFormat="1"/>
    <xf numFmtId="43" fontId="0" fillId="0" borderId="0" xfId="1" applyFont="1"/>
    <xf numFmtId="168" fontId="0" fillId="0" borderId="0" xfId="0" applyNumberFormat="1"/>
    <xf numFmtId="0" fontId="6" fillId="2" borderId="0" xfId="0" applyFont="1" applyFill="1"/>
    <xf numFmtId="164" fontId="6" fillId="2" borderId="0" xfId="1" applyNumberFormat="1" applyFont="1" applyFill="1"/>
    <xf numFmtId="164" fontId="0" fillId="0" borderId="0" xfId="1" applyNumberFormat="1" applyFont="1"/>
    <xf numFmtId="0" fontId="0" fillId="0" borderId="0" xfId="0" applyAlignment="1">
      <alignment horizontal="right"/>
    </xf>
    <xf numFmtId="10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/>
    <xf numFmtId="6" fontId="0" fillId="0" borderId="1" xfId="0" applyNumberFormat="1" applyFill="1" applyBorder="1" applyAlignment="1">
      <alignment horizontal="center"/>
    </xf>
    <xf numFmtId="164" fontId="0" fillId="0" borderId="1" xfId="1" applyNumberFormat="1" applyFont="1" applyFill="1" applyBorder="1" applyAlignment="1">
      <alignment vertical="center"/>
    </xf>
    <xf numFmtId="3" fontId="0" fillId="0" borderId="1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1" applyNumberFormat="1" applyFont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44" fontId="0" fillId="0" borderId="1" xfId="3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4">
    <cellStyle name="Comma" xfId="1" builtinId="3"/>
    <cellStyle name="Currency" xfId="3" builtinId="4"/>
    <cellStyle name="Normal" xfId="0" builtinId="0"/>
    <cellStyle name="Normal 2" xfId="2" xr:uid="{0FD2A47C-BF5F-465A-8885-C7D5591A33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'Solar System'!$B$18</c:f>
              <c:strCache>
                <c:ptCount val="1"/>
                <c:pt idx="0">
                  <c:v>Annual Energy (kWh)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0.44831561679790027"/>
                  <c:y val="-0.270787742441285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'Solar System'!$A$19:$A$24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50</c:v>
                </c:pt>
              </c:numCache>
            </c:numRef>
          </c:xVal>
          <c:yVal>
            <c:numRef>
              <c:f>'Solar System'!$B$19:$B$24</c:f>
              <c:numCache>
                <c:formatCode>General</c:formatCode>
                <c:ptCount val="6"/>
                <c:pt idx="0">
                  <c:v>3348734</c:v>
                </c:pt>
                <c:pt idx="1">
                  <c:v>3518108</c:v>
                </c:pt>
                <c:pt idx="2">
                  <c:v>3581786</c:v>
                </c:pt>
                <c:pt idx="3">
                  <c:v>3574851</c:v>
                </c:pt>
                <c:pt idx="4">
                  <c:v>3543507</c:v>
                </c:pt>
                <c:pt idx="5">
                  <c:v>3412970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7C-4DFA-9445-1570E83B0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234640"/>
        <c:axId val="319817584"/>
      </c:scatterChart>
      <c:valAx>
        <c:axId val="3292346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817584"/>
        <c:crosses val="autoZero"/>
        <c:crossBetween val="midCat"/>
      </c:valAx>
      <c:valAx>
        <c:axId val="31981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234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701675</xdr:colOff>
      <xdr:row>11</xdr:row>
      <xdr:rowOff>174625</xdr:rowOff>
    </xdr:from>
    <xdr:to>
      <xdr:col>10</xdr:col>
      <xdr:colOff>88900</xdr:colOff>
      <xdr:row>27</xdr:row>
      <xdr:rowOff>73025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8D3CB0CB-F8C6-D506-4FEF-31E479C143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44F84-4F93-4718-9C21-61C5D2C41E33}">
  <dimension ref="A1:I41"/>
  <sheetViews>
    <sheetView tabSelected="1" zoomScaleNormal="100" workbookViewId="0">
      <selection activeCell="I16" sqref="I16"/>
    </sheetView>
  </sheetViews>
  <sheetFormatPr defaultRowHeight="15"/>
  <cols>
    <col min="1" max="1" width="60.140625" customWidth="1"/>
    <col min="2" max="2" width="13.28515625" bestFit="1" customWidth="1"/>
    <col min="3" max="3" width="18" customWidth="1"/>
    <col min="4" max="4" width="17.85546875" customWidth="1"/>
    <col min="5" max="5" width="16.42578125" customWidth="1"/>
    <col min="6" max="6" width="17.28515625" customWidth="1"/>
    <col min="7" max="7" width="16.140625" customWidth="1"/>
    <col min="8" max="8" width="17.28515625" customWidth="1"/>
    <col min="9" max="9" width="15.5703125" style="32" customWidth="1"/>
  </cols>
  <sheetData>
    <row r="1" spans="1:9" ht="45">
      <c r="A1" s="2" t="s">
        <v>0</v>
      </c>
      <c r="B1" s="2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4" t="s">
        <v>6</v>
      </c>
      <c r="H1" s="4" t="s">
        <v>7</v>
      </c>
      <c r="I1" s="46" t="s">
        <v>8</v>
      </c>
    </row>
    <row r="2" spans="1:9" ht="25.5">
      <c r="A2" s="3" t="s">
        <v>9</v>
      </c>
      <c r="B2" s="33">
        <v>223570393</v>
      </c>
      <c r="C2" s="34">
        <f>'DEQ Results'!BV9/1.102</f>
        <v>13118.449410163339</v>
      </c>
      <c r="D2" s="34">
        <f>'Solar System'!C30</f>
        <v>3582307</v>
      </c>
      <c r="E2" s="34">
        <v>2503</v>
      </c>
      <c r="F2" s="34">
        <f>C2+E2</f>
        <v>15621.449410163339</v>
      </c>
      <c r="G2" s="34">
        <f>F2*5</f>
        <v>78107.247050816688</v>
      </c>
      <c r="H2" s="34">
        <f>F2*25</f>
        <v>390536.23525408347</v>
      </c>
      <c r="I2" s="45">
        <f>B2/G2</f>
        <v>2862.3514647052502</v>
      </c>
    </row>
    <row r="3" spans="1:9" ht="27.75">
      <c r="A3" s="3" t="s">
        <v>10</v>
      </c>
      <c r="B3" s="33">
        <v>176307612</v>
      </c>
      <c r="C3" s="35">
        <f>'DEQ Results'!BR13/1.102</f>
        <v>10344.834392014518</v>
      </c>
      <c r="D3" s="34">
        <f>'Solar System'!C31</f>
        <v>2827028</v>
      </c>
      <c r="E3" s="36">
        <v>1975</v>
      </c>
      <c r="F3" s="34">
        <f>C3+E3</f>
        <v>12319.834392014518</v>
      </c>
      <c r="G3" s="34">
        <f>F3*5</f>
        <v>61599.171960072592</v>
      </c>
      <c r="H3" s="34">
        <f>F3*25</f>
        <v>307995.85980036296</v>
      </c>
      <c r="I3" s="45">
        <f>B3/G3</f>
        <v>2862.1750323897086</v>
      </c>
    </row>
    <row r="4" spans="1:9" ht="25.5">
      <c r="A4" s="3" t="s">
        <v>11</v>
      </c>
      <c r="B4" s="33">
        <v>134142236</v>
      </c>
      <c r="C4" s="35">
        <f>'DEQ Results'!BR16/1.102</f>
        <v>7871.0696460980034</v>
      </c>
      <c r="D4" s="34">
        <f>'Solar System'!C32</f>
        <v>2149955</v>
      </c>
      <c r="E4" s="35">
        <v>1502</v>
      </c>
      <c r="F4" s="34">
        <f>C4+E4</f>
        <v>9373.0696460980034</v>
      </c>
      <c r="G4" s="34">
        <f>F4*5</f>
        <v>46865.348230490017</v>
      </c>
      <c r="H4" s="34">
        <f>F4*25</f>
        <v>234326.74115245009</v>
      </c>
      <c r="I4" s="45">
        <f>B4/G4</f>
        <v>2862.2903928990486</v>
      </c>
    </row>
    <row r="5" spans="1:9" ht="25.5">
      <c r="A5" s="3" t="s">
        <v>12</v>
      </c>
      <c r="B5" s="33">
        <v>58767074</v>
      </c>
      <c r="C5" s="35">
        <f>'DEQ Results'!BR20/1.102</f>
        <v>3448.278130671506</v>
      </c>
      <c r="D5" s="34">
        <f>'Solar System'!C33</f>
        <v>961581</v>
      </c>
      <c r="E5" s="37">
        <v>672</v>
      </c>
      <c r="F5" s="34">
        <f>C5+E5</f>
        <v>4120.278130671506</v>
      </c>
      <c r="G5" s="34">
        <f>F5*5</f>
        <v>20601.390653357528</v>
      </c>
      <c r="H5" s="34">
        <f>F5*25</f>
        <v>103006.95326678765</v>
      </c>
      <c r="I5" s="45">
        <f>B5/G5</f>
        <v>2852.5780122723118</v>
      </c>
    </row>
    <row r="8" spans="1:9" ht="32.25" customHeight="1">
      <c r="A8" s="9" t="s">
        <v>13</v>
      </c>
    </row>
    <row r="9" spans="1:9">
      <c r="A9" s="1" t="s">
        <v>14</v>
      </c>
    </row>
    <row r="10" spans="1:9">
      <c r="A10" s="1" t="s">
        <v>15</v>
      </c>
    </row>
    <row r="11" spans="1:9">
      <c r="A11" s="13" t="s">
        <v>16</v>
      </c>
    </row>
    <row r="14" spans="1:9">
      <c r="B14" s="47"/>
      <c r="C14" s="47"/>
      <c r="D14" s="47"/>
      <c r="E14" s="47"/>
    </row>
    <row r="15" spans="1:9">
      <c r="A15" s="44" t="s">
        <v>17</v>
      </c>
      <c r="B15" s="44" t="s">
        <v>18</v>
      </c>
      <c r="C15" s="44" t="s">
        <v>19</v>
      </c>
      <c r="D15" s="38"/>
      <c r="E15" s="38"/>
      <c r="F15" s="38"/>
    </row>
    <row r="16" spans="1:9">
      <c r="A16" s="39" t="s">
        <v>20</v>
      </c>
      <c r="B16" s="39">
        <v>2.5</v>
      </c>
      <c r="C16" s="39" t="s">
        <v>21</v>
      </c>
      <c r="D16" s="29"/>
      <c r="E16" s="29"/>
    </row>
    <row r="17" spans="1:5">
      <c r="A17" s="39" t="s">
        <v>22</v>
      </c>
      <c r="B17" s="39">
        <v>150</v>
      </c>
      <c r="C17" s="39" t="s">
        <v>23</v>
      </c>
      <c r="D17" s="29"/>
      <c r="E17" s="29"/>
    </row>
    <row r="18" spans="1:5">
      <c r="A18" s="39" t="s">
        <v>24</v>
      </c>
      <c r="B18" s="39">
        <v>175</v>
      </c>
      <c r="C18" s="39" t="s">
        <v>25</v>
      </c>
      <c r="D18" s="29"/>
      <c r="E18" s="29"/>
    </row>
    <row r="19" spans="1:5">
      <c r="A19" s="39" t="s">
        <v>26</v>
      </c>
      <c r="B19" s="40">
        <f>B17/B16</f>
        <v>60</v>
      </c>
      <c r="C19" s="39" t="s">
        <v>27</v>
      </c>
      <c r="D19" s="29"/>
      <c r="E19" s="29"/>
    </row>
    <row r="20" spans="1:5">
      <c r="A20" s="39" t="s">
        <v>28</v>
      </c>
      <c r="B20" s="41">
        <f>B19*B18</f>
        <v>10500</v>
      </c>
      <c r="C20" s="39" t="s">
        <v>29</v>
      </c>
      <c r="D20" s="29"/>
      <c r="E20" s="29"/>
    </row>
    <row r="21" spans="1:5">
      <c r="A21" s="39" t="s">
        <v>30</v>
      </c>
      <c r="B21" s="42">
        <f>B20*365</f>
        <v>3832500</v>
      </c>
      <c r="C21" s="43" t="s">
        <v>27</v>
      </c>
      <c r="D21" s="29"/>
      <c r="E21" s="29"/>
    </row>
    <row r="22" spans="1:5">
      <c r="A22" s="27"/>
      <c r="B22" s="29"/>
      <c r="C22" s="29"/>
      <c r="D22" s="29"/>
      <c r="E22" s="29"/>
    </row>
    <row r="23" spans="1:5">
      <c r="A23" s="27"/>
      <c r="B23" s="29"/>
      <c r="C23" s="29"/>
      <c r="D23" s="29"/>
      <c r="E23" s="29"/>
    </row>
    <row r="24" spans="1:5">
      <c r="A24" s="27"/>
      <c r="B24" s="29"/>
      <c r="C24" s="29"/>
      <c r="D24" s="29"/>
      <c r="E24" s="29"/>
    </row>
    <row r="25" spans="1:5">
      <c r="A25" s="27"/>
      <c r="B25" s="29"/>
      <c r="C25" s="29"/>
      <c r="D25" s="29"/>
      <c r="E25" s="29"/>
    </row>
    <row r="26" spans="1:5">
      <c r="A26" s="27"/>
      <c r="B26" s="29"/>
      <c r="C26" s="29"/>
      <c r="D26" s="29"/>
      <c r="E26" s="29"/>
    </row>
    <row r="27" spans="1:5">
      <c r="A27" s="27"/>
      <c r="B27" s="29"/>
      <c r="C27" s="29"/>
      <c r="D27" s="29"/>
      <c r="E27" s="29"/>
    </row>
    <row r="28" spans="1:5">
      <c r="A28" s="27"/>
      <c r="B28" s="29"/>
      <c r="C28" s="29"/>
      <c r="D28" s="29"/>
      <c r="E28" s="29"/>
    </row>
    <row r="29" spans="1:5">
      <c r="A29" s="27"/>
      <c r="B29" s="29"/>
      <c r="C29" s="29"/>
      <c r="D29" s="29"/>
      <c r="E29" s="29"/>
    </row>
    <row r="30" spans="1:5">
      <c r="A30" s="27"/>
      <c r="B30" s="29"/>
      <c r="C30" s="29"/>
      <c r="D30" s="29"/>
      <c r="E30" s="29"/>
    </row>
    <row r="31" spans="1:5">
      <c r="A31" s="27"/>
      <c r="B31" s="29"/>
      <c r="C31" s="29"/>
      <c r="D31" s="29"/>
      <c r="E31" s="29"/>
    </row>
    <row r="32" spans="1:5">
      <c r="A32" s="27"/>
      <c r="B32" s="29"/>
      <c r="C32" s="29"/>
      <c r="D32" s="29"/>
      <c r="E32" s="29"/>
    </row>
    <row r="33" spans="1:5">
      <c r="A33" s="27"/>
      <c r="B33" s="29"/>
      <c r="C33" s="29"/>
      <c r="D33" s="29"/>
      <c r="E33" s="29"/>
    </row>
    <row r="34" spans="1:5">
      <c r="A34" s="27"/>
      <c r="B34" s="29"/>
      <c r="C34" s="29"/>
      <c r="D34" s="29"/>
      <c r="E34" s="29"/>
    </row>
    <row r="35" spans="1:5">
      <c r="A35" s="27"/>
      <c r="B35" s="29"/>
      <c r="C35" s="29"/>
      <c r="D35" s="29"/>
      <c r="E35" s="29"/>
    </row>
    <row r="36" spans="1:5">
      <c r="A36" s="27"/>
      <c r="B36" s="29"/>
      <c r="C36" s="29"/>
      <c r="D36" s="29"/>
      <c r="E36" s="29"/>
    </row>
    <row r="37" spans="1:5">
      <c r="A37" s="27"/>
      <c r="B37" s="29"/>
      <c r="C37" s="29"/>
      <c r="D37" s="29"/>
      <c r="E37" s="29"/>
    </row>
    <row r="38" spans="1:5">
      <c r="A38" s="27"/>
      <c r="B38" s="29"/>
      <c r="C38" s="29"/>
      <c r="D38" s="29"/>
      <c r="E38" s="29"/>
    </row>
    <row r="39" spans="1:5">
      <c r="A39" s="27"/>
      <c r="B39" s="29"/>
      <c r="C39" s="29"/>
      <c r="D39" s="29"/>
      <c r="E39" s="29"/>
    </row>
    <row r="40" spans="1:5">
      <c r="A40" s="27"/>
      <c r="B40" s="29"/>
      <c r="C40" s="29"/>
      <c r="D40" s="29"/>
      <c r="E40" s="29"/>
    </row>
    <row r="41" spans="1:5">
      <c r="A41" s="27"/>
      <c r="B41" s="29"/>
      <c r="C41" s="29"/>
      <c r="D41" s="29"/>
      <c r="E41" s="29"/>
    </row>
  </sheetData>
  <mergeCells count="1">
    <mergeCell ref="B14:E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667E4-0450-4C2C-BCA0-7A6010A6267B}">
  <dimension ref="A1:CH20"/>
  <sheetViews>
    <sheetView topLeftCell="A2" workbookViewId="0">
      <selection activeCell="BV6" sqref="BV6"/>
    </sheetView>
  </sheetViews>
  <sheetFormatPr defaultColWidth="9.140625" defaultRowHeight="15"/>
  <cols>
    <col min="1" max="6" width="12.5703125" style="6" customWidth="1"/>
    <col min="7" max="13" width="12.5703125" style="6" hidden="1" customWidth="1"/>
    <col min="14" max="33" width="12.5703125" style="6" customWidth="1"/>
    <col min="34" max="86" width="18" style="6" customWidth="1"/>
    <col min="87" max="16384" width="9.140625" style="6"/>
  </cols>
  <sheetData>
    <row r="1" spans="1:86" ht="75">
      <c r="A1" s="7" t="s">
        <v>31</v>
      </c>
      <c r="B1" s="7" t="s">
        <v>32</v>
      </c>
      <c r="C1" s="7" t="s">
        <v>33</v>
      </c>
    </row>
    <row r="2" spans="1:86">
      <c r="A2" s="8"/>
      <c r="B2" s="8"/>
      <c r="C2" s="8"/>
    </row>
    <row r="3" spans="1:86">
      <c r="A3" s="8"/>
      <c r="B3" s="8"/>
      <c r="C3" s="8"/>
    </row>
    <row r="4" spans="1:86">
      <c r="A4" s="8" t="s">
        <v>34</v>
      </c>
      <c r="B4" s="8"/>
      <c r="C4" s="8"/>
    </row>
    <row r="5" spans="1:86">
      <c r="A5" s="8" t="s">
        <v>35</v>
      </c>
      <c r="B5" s="8" t="s">
        <v>36</v>
      </c>
      <c r="C5" s="8"/>
    </row>
    <row r="6" spans="1:86" ht="30">
      <c r="A6" s="8" t="s">
        <v>37</v>
      </c>
      <c r="B6" s="8"/>
      <c r="C6" s="8"/>
    </row>
    <row r="7" spans="1:86">
      <c r="A7" s="8" t="s">
        <v>38</v>
      </c>
      <c r="B7" s="8"/>
      <c r="C7" s="8"/>
    </row>
    <row r="8" spans="1:86" s="18" customFormat="1" ht="55.5" customHeight="1">
      <c r="A8" s="17" t="s">
        <v>39</v>
      </c>
      <c r="B8" s="17" t="s">
        <v>40</v>
      </c>
      <c r="C8" s="17" t="s">
        <v>41</v>
      </c>
      <c r="D8" s="17" t="s">
        <v>42</v>
      </c>
      <c r="E8" s="17" t="s">
        <v>43</v>
      </c>
      <c r="F8" s="17" t="s">
        <v>44</v>
      </c>
      <c r="G8" s="17" t="s">
        <v>45</v>
      </c>
      <c r="H8" s="17" t="s">
        <v>46</v>
      </c>
      <c r="I8" s="17" t="s">
        <v>47</v>
      </c>
      <c r="J8" s="17" t="s">
        <v>48</v>
      </c>
      <c r="K8" s="17" t="s">
        <v>49</v>
      </c>
      <c r="L8" s="17" t="s">
        <v>50</v>
      </c>
      <c r="M8" s="17" t="s">
        <v>51</v>
      </c>
      <c r="N8" s="17" t="s">
        <v>52</v>
      </c>
      <c r="O8" s="17" t="s">
        <v>53</v>
      </c>
      <c r="P8" s="17" t="s">
        <v>54</v>
      </c>
      <c r="Q8" s="17" t="s">
        <v>55</v>
      </c>
      <c r="R8" s="17" t="s">
        <v>56</v>
      </c>
      <c r="S8" s="17" t="s">
        <v>57</v>
      </c>
      <c r="T8" s="17" t="s">
        <v>58</v>
      </c>
      <c r="U8" s="17" t="s">
        <v>59</v>
      </c>
      <c r="V8" s="17" t="s">
        <v>60</v>
      </c>
      <c r="W8" s="17" t="s">
        <v>61</v>
      </c>
      <c r="X8" s="17" t="s">
        <v>62</v>
      </c>
      <c r="Y8" s="17" t="s">
        <v>63</v>
      </c>
      <c r="Z8" s="17" t="s">
        <v>64</v>
      </c>
      <c r="AA8" s="17" t="s">
        <v>65</v>
      </c>
      <c r="AB8" s="17" t="s">
        <v>66</v>
      </c>
      <c r="AC8" s="17" t="s">
        <v>67</v>
      </c>
      <c r="AD8" s="17" t="s">
        <v>68</v>
      </c>
      <c r="AE8" s="17" t="s">
        <v>69</v>
      </c>
      <c r="AF8" s="17" t="s">
        <v>70</v>
      </c>
      <c r="AG8" s="17" t="s">
        <v>71</v>
      </c>
      <c r="AH8" s="17" t="s">
        <v>72</v>
      </c>
      <c r="AI8" s="17" t="s">
        <v>73</v>
      </c>
      <c r="AJ8" s="17" t="s">
        <v>74</v>
      </c>
      <c r="AK8" s="17" t="s">
        <v>75</v>
      </c>
      <c r="AL8" s="17" t="s">
        <v>76</v>
      </c>
      <c r="AM8" s="17" t="s">
        <v>77</v>
      </c>
      <c r="AN8" s="17" t="s">
        <v>78</v>
      </c>
      <c r="AO8" s="17" t="s">
        <v>79</v>
      </c>
      <c r="AP8" s="17" t="s">
        <v>80</v>
      </c>
      <c r="AQ8" s="17" t="s">
        <v>81</v>
      </c>
      <c r="AR8" s="17" t="s">
        <v>82</v>
      </c>
      <c r="AS8" s="17" t="s">
        <v>83</v>
      </c>
      <c r="AT8" s="17" t="s">
        <v>84</v>
      </c>
      <c r="AU8" s="17" t="s">
        <v>85</v>
      </c>
      <c r="AV8" s="17" t="s">
        <v>86</v>
      </c>
      <c r="AW8" s="17" t="s">
        <v>87</v>
      </c>
      <c r="AX8" s="17" t="s">
        <v>88</v>
      </c>
      <c r="AY8" s="17" t="s">
        <v>89</v>
      </c>
      <c r="AZ8" s="17" t="s">
        <v>90</v>
      </c>
      <c r="BA8" s="17" t="s">
        <v>91</v>
      </c>
      <c r="BB8" s="17" t="s">
        <v>92</v>
      </c>
      <c r="BC8" s="17" t="s">
        <v>93</v>
      </c>
      <c r="BD8" s="17" t="s">
        <v>94</v>
      </c>
      <c r="BE8" s="17" t="s">
        <v>95</v>
      </c>
      <c r="BF8" s="17" t="s">
        <v>96</v>
      </c>
      <c r="BG8" s="17" t="s">
        <v>97</v>
      </c>
      <c r="BH8" s="17" t="s">
        <v>98</v>
      </c>
      <c r="BI8" s="17" t="s">
        <v>99</v>
      </c>
      <c r="BJ8" s="17" t="s">
        <v>100</v>
      </c>
      <c r="BK8" s="17" t="s">
        <v>101</v>
      </c>
      <c r="BL8" s="17" t="s">
        <v>102</v>
      </c>
      <c r="BM8" s="17" t="s">
        <v>103</v>
      </c>
      <c r="BN8" s="17" t="s">
        <v>104</v>
      </c>
      <c r="BO8" s="17" t="s">
        <v>105</v>
      </c>
      <c r="BP8" s="17" t="s">
        <v>106</v>
      </c>
      <c r="BQ8" s="17" t="s">
        <v>107</v>
      </c>
      <c r="BR8" s="17" t="s">
        <v>108</v>
      </c>
      <c r="BS8" s="17" t="s">
        <v>109</v>
      </c>
      <c r="BT8" s="17" t="s">
        <v>110</v>
      </c>
      <c r="BU8" s="17" t="s">
        <v>111</v>
      </c>
      <c r="BV8" s="17" t="s">
        <v>112</v>
      </c>
      <c r="BW8" s="17" t="s">
        <v>113</v>
      </c>
      <c r="BX8" s="17" t="s">
        <v>114</v>
      </c>
      <c r="BY8" s="17" t="s">
        <v>115</v>
      </c>
      <c r="BZ8" s="17" t="s">
        <v>116</v>
      </c>
      <c r="CA8" s="17" t="s">
        <v>117</v>
      </c>
      <c r="CB8" s="17" t="s">
        <v>118</v>
      </c>
      <c r="CC8" s="17" t="s">
        <v>119</v>
      </c>
      <c r="CD8" s="17" t="s">
        <v>120</v>
      </c>
      <c r="CE8" s="17" t="s">
        <v>121</v>
      </c>
      <c r="CF8" s="17" t="s">
        <v>122</v>
      </c>
      <c r="CG8" s="17" t="s">
        <v>123</v>
      </c>
      <c r="CH8" s="17" t="s">
        <v>124</v>
      </c>
    </row>
    <row r="9" spans="1:86" customFormat="1">
      <c r="A9" t="s">
        <v>125</v>
      </c>
      <c r="B9" t="s">
        <v>126</v>
      </c>
      <c r="C9" t="s">
        <v>127</v>
      </c>
      <c r="D9" t="s">
        <v>128</v>
      </c>
      <c r="E9" t="s">
        <v>127</v>
      </c>
      <c r="F9">
        <v>175</v>
      </c>
      <c r="G9" t="s">
        <v>129</v>
      </c>
      <c r="H9" t="s">
        <v>129</v>
      </c>
      <c r="I9" t="s">
        <v>129</v>
      </c>
      <c r="J9">
        <v>2010</v>
      </c>
      <c r="K9">
        <v>2023</v>
      </c>
      <c r="L9" t="s">
        <v>129</v>
      </c>
      <c r="M9" t="s">
        <v>129</v>
      </c>
      <c r="N9" t="s">
        <v>130</v>
      </c>
      <c r="O9">
        <v>7343</v>
      </c>
      <c r="P9">
        <v>7343</v>
      </c>
      <c r="Q9">
        <v>26144</v>
      </c>
      <c r="R9" t="s">
        <v>129</v>
      </c>
      <c r="S9">
        <v>340</v>
      </c>
      <c r="T9" t="s">
        <v>129</v>
      </c>
      <c r="U9">
        <v>12</v>
      </c>
      <c r="V9" t="s">
        <v>131</v>
      </c>
      <c r="W9" t="s">
        <v>129</v>
      </c>
      <c r="Z9" t="s">
        <v>129</v>
      </c>
      <c r="AA9" t="s">
        <v>129</v>
      </c>
      <c r="AB9" t="s">
        <v>129</v>
      </c>
      <c r="AC9" t="s">
        <v>129</v>
      </c>
      <c r="AD9" t="s">
        <v>129</v>
      </c>
      <c r="AE9" t="s">
        <v>129</v>
      </c>
      <c r="AF9" s="10">
        <v>0</v>
      </c>
      <c r="AG9" s="10">
        <v>0</v>
      </c>
      <c r="AH9">
        <v>16.796866960399999</v>
      </c>
      <c r="AI9">
        <v>201.56240352399999</v>
      </c>
      <c r="AJ9" s="11">
        <v>1</v>
      </c>
      <c r="AK9">
        <v>16.796866960399999</v>
      </c>
      <c r="AL9">
        <v>16.796866960399999</v>
      </c>
      <c r="AM9">
        <v>201.56240352399999</v>
      </c>
      <c r="AN9">
        <v>201.56240352399999</v>
      </c>
      <c r="AO9">
        <v>0</v>
      </c>
      <c r="AP9" s="12">
        <v>0</v>
      </c>
      <c r="AQ9">
        <v>0.269848398436</v>
      </c>
      <c r="AR9">
        <v>3.2381807812400001</v>
      </c>
      <c r="AS9" s="11">
        <v>1</v>
      </c>
      <c r="AT9">
        <v>0.269848398436</v>
      </c>
      <c r="AU9">
        <v>0.269848398436</v>
      </c>
      <c r="AV9">
        <v>3.2381807812400001</v>
      </c>
      <c r="AW9">
        <v>3.2381807812400001</v>
      </c>
      <c r="AX9">
        <v>0</v>
      </c>
      <c r="AY9" s="12">
        <v>0</v>
      </c>
      <c r="AZ9">
        <v>0.71155079931099996</v>
      </c>
      <c r="BA9">
        <v>8.5386095917299993</v>
      </c>
      <c r="BB9" s="11">
        <v>1</v>
      </c>
      <c r="BC9">
        <v>0.71155079931099996</v>
      </c>
      <c r="BD9">
        <v>0.71155079931099996</v>
      </c>
      <c r="BE9">
        <v>8.5386095917299993</v>
      </c>
      <c r="BF9">
        <v>8.5386095917299993</v>
      </c>
      <c r="BG9">
        <v>0</v>
      </c>
      <c r="BH9" s="12">
        <v>0</v>
      </c>
      <c r="BI9">
        <v>7.7002500855699996</v>
      </c>
      <c r="BJ9">
        <v>92.403001026799998</v>
      </c>
      <c r="BK9" s="11">
        <v>1</v>
      </c>
      <c r="BL9">
        <v>7.7002500855699996</v>
      </c>
      <c r="BM9">
        <v>7.7002500855699996</v>
      </c>
      <c r="BN9">
        <v>92.403001026799998</v>
      </c>
      <c r="BO9">
        <v>92.403001026799998</v>
      </c>
      <c r="BP9">
        <v>0</v>
      </c>
      <c r="BQ9" s="12">
        <v>0</v>
      </c>
      <c r="BR9">
        <v>14456.53125</v>
      </c>
      <c r="BS9">
        <v>173478.375</v>
      </c>
      <c r="BT9" s="11">
        <v>1</v>
      </c>
      <c r="BU9">
        <v>14456.53125</v>
      </c>
      <c r="BV9">
        <v>14456.53125</v>
      </c>
      <c r="BW9">
        <v>173478.375</v>
      </c>
      <c r="BX9">
        <v>173478.375</v>
      </c>
      <c r="BY9">
        <v>0</v>
      </c>
      <c r="BZ9" s="12">
        <v>0</v>
      </c>
      <c r="CA9">
        <v>1285025</v>
      </c>
      <c r="CB9">
        <v>15420300</v>
      </c>
      <c r="CC9" s="11">
        <v>1</v>
      </c>
      <c r="CD9">
        <v>1285025</v>
      </c>
      <c r="CE9">
        <v>1285025</v>
      </c>
      <c r="CF9">
        <v>15420300</v>
      </c>
      <c r="CG9">
        <v>15420300</v>
      </c>
      <c r="CH9">
        <v>0</v>
      </c>
    </row>
    <row r="12" spans="1:86" s="18" customFormat="1" ht="55.5" customHeight="1">
      <c r="A12" s="17" t="s">
        <v>39</v>
      </c>
      <c r="B12" s="17" t="s">
        <v>40</v>
      </c>
      <c r="C12" s="17" t="s">
        <v>41</v>
      </c>
      <c r="D12" s="17" t="s">
        <v>42</v>
      </c>
      <c r="E12" s="17" t="s">
        <v>43</v>
      </c>
      <c r="F12" s="17" t="s">
        <v>44</v>
      </c>
      <c r="G12" s="17" t="s">
        <v>45</v>
      </c>
      <c r="H12" s="17" t="s">
        <v>46</v>
      </c>
      <c r="I12" s="17" t="s">
        <v>47</v>
      </c>
      <c r="J12" s="17" t="s">
        <v>48</v>
      </c>
      <c r="K12" s="17" t="s">
        <v>49</v>
      </c>
      <c r="L12" s="17" t="s">
        <v>50</v>
      </c>
      <c r="M12" s="17" t="s">
        <v>51</v>
      </c>
      <c r="N12" s="17" t="s">
        <v>52</v>
      </c>
      <c r="O12" s="17" t="s">
        <v>53</v>
      </c>
      <c r="P12" s="17" t="s">
        <v>54</v>
      </c>
      <c r="Q12" s="17" t="s">
        <v>55</v>
      </c>
      <c r="R12" s="17" t="s">
        <v>56</v>
      </c>
      <c r="S12" s="17" t="s">
        <v>57</v>
      </c>
      <c r="T12" s="17" t="s">
        <v>58</v>
      </c>
      <c r="U12" s="17" t="s">
        <v>59</v>
      </c>
      <c r="V12" s="17" t="s">
        <v>60</v>
      </c>
      <c r="W12" s="17" t="s">
        <v>61</v>
      </c>
      <c r="X12" s="17" t="s">
        <v>62</v>
      </c>
      <c r="Y12" s="17" t="s">
        <v>63</v>
      </c>
      <c r="Z12" s="17" t="s">
        <v>64</v>
      </c>
      <c r="AA12" s="17" t="s">
        <v>65</v>
      </c>
      <c r="AB12" s="17" t="s">
        <v>66</v>
      </c>
      <c r="AC12" s="17" t="s">
        <v>67</v>
      </c>
      <c r="AD12" s="17" t="s">
        <v>68</v>
      </c>
      <c r="AE12" s="17" t="s">
        <v>69</v>
      </c>
      <c r="AF12" s="17" t="s">
        <v>70</v>
      </c>
      <c r="AG12" s="17" t="s">
        <v>71</v>
      </c>
      <c r="AH12" s="17" t="s">
        <v>72</v>
      </c>
      <c r="AI12" s="17" t="s">
        <v>73</v>
      </c>
      <c r="AJ12" s="17" t="s">
        <v>74</v>
      </c>
      <c r="AK12" s="17" t="s">
        <v>75</v>
      </c>
      <c r="AL12" s="17" t="s">
        <v>76</v>
      </c>
      <c r="AM12" s="17" t="s">
        <v>77</v>
      </c>
      <c r="AN12" s="17" t="s">
        <v>78</v>
      </c>
      <c r="AO12" s="17" t="s">
        <v>79</v>
      </c>
      <c r="AP12" s="17" t="s">
        <v>80</v>
      </c>
      <c r="AQ12" s="17" t="s">
        <v>81</v>
      </c>
      <c r="AR12" s="17" t="s">
        <v>82</v>
      </c>
      <c r="AS12" s="17" t="s">
        <v>83</v>
      </c>
      <c r="AT12" s="17" t="s">
        <v>84</v>
      </c>
      <c r="AU12" s="17" t="s">
        <v>85</v>
      </c>
      <c r="AV12" s="17" t="s">
        <v>86</v>
      </c>
      <c r="AW12" s="17" t="s">
        <v>87</v>
      </c>
      <c r="AX12" s="17" t="s">
        <v>88</v>
      </c>
      <c r="AY12" s="17" t="s">
        <v>89</v>
      </c>
      <c r="AZ12" s="17" t="s">
        <v>90</v>
      </c>
      <c r="BA12" s="17" t="s">
        <v>91</v>
      </c>
      <c r="BB12" s="17" t="s">
        <v>92</v>
      </c>
      <c r="BC12" s="17" t="s">
        <v>93</v>
      </c>
      <c r="BD12" s="17" t="s">
        <v>94</v>
      </c>
      <c r="BE12" s="17" t="s">
        <v>95</v>
      </c>
      <c r="BF12" s="17" t="s">
        <v>96</v>
      </c>
      <c r="BG12" s="17" t="s">
        <v>97</v>
      </c>
      <c r="BH12" s="17" t="s">
        <v>98</v>
      </c>
      <c r="BI12" s="17" t="s">
        <v>99</v>
      </c>
      <c r="BJ12" s="17" t="s">
        <v>100</v>
      </c>
      <c r="BK12" s="17" t="s">
        <v>101</v>
      </c>
      <c r="BL12" s="17" t="s">
        <v>102</v>
      </c>
      <c r="BM12" s="17" t="s">
        <v>103</v>
      </c>
      <c r="BN12" s="17" t="s">
        <v>104</v>
      </c>
      <c r="BO12" s="17" t="s">
        <v>105</v>
      </c>
      <c r="BP12" s="17" t="s">
        <v>106</v>
      </c>
      <c r="BQ12" s="17" t="s">
        <v>107</v>
      </c>
      <c r="BR12" s="17" t="s">
        <v>108</v>
      </c>
      <c r="BS12" s="17" t="s">
        <v>109</v>
      </c>
      <c r="BT12" s="17" t="s">
        <v>110</v>
      </c>
      <c r="BU12" s="17" t="s">
        <v>111</v>
      </c>
      <c r="BV12" s="17" t="s">
        <v>112</v>
      </c>
      <c r="BW12" s="17" t="s">
        <v>113</v>
      </c>
      <c r="BX12" s="17" t="s">
        <v>114</v>
      </c>
      <c r="BY12" s="17" t="s">
        <v>115</v>
      </c>
      <c r="BZ12" s="17" t="s">
        <v>116</v>
      </c>
      <c r="CA12" s="17" t="s">
        <v>117</v>
      </c>
      <c r="CB12" s="17" t="s">
        <v>118</v>
      </c>
      <c r="CC12" s="17" t="s">
        <v>119</v>
      </c>
      <c r="CD12" s="17" t="s">
        <v>120</v>
      </c>
      <c r="CE12" s="17" t="s">
        <v>121</v>
      </c>
      <c r="CF12" s="17" t="s">
        <v>122</v>
      </c>
      <c r="CG12" s="17" t="s">
        <v>123</v>
      </c>
      <c r="CH12" s="17" t="s">
        <v>124</v>
      </c>
    </row>
    <row r="13" spans="1:86" customFormat="1">
      <c r="A13" t="s">
        <v>125</v>
      </c>
      <c r="B13" t="s">
        <v>126</v>
      </c>
      <c r="C13" t="s">
        <v>127</v>
      </c>
      <c r="D13" t="s">
        <v>128</v>
      </c>
      <c r="E13" t="s">
        <v>127</v>
      </c>
      <c r="F13">
        <v>138</v>
      </c>
      <c r="G13" t="s">
        <v>129</v>
      </c>
      <c r="H13" t="s">
        <v>129</v>
      </c>
      <c r="I13" t="s">
        <v>129</v>
      </c>
      <c r="J13">
        <v>2010</v>
      </c>
      <c r="K13">
        <v>2023</v>
      </c>
      <c r="L13" t="s">
        <v>129</v>
      </c>
      <c r="M13" t="s">
        <v>129</v>
      </c>
      <c r="N13" t="s">
        <v>130</v>
      </c>
      <c r="O13">
        <v>7343</v>
      </c>
      <c r="P13">
        <v>7343</v>
      </c>
      <c r="Q13">
        <v>26144</v>
      </c>
      <c r="R13" t="s">
        <v>129</v>
      </c>
      <c r="S13">
        <v>340</v>
      </c>
      <c r="T13" t="s">
        <v>129</v>
      </c>
      <c r="U13">
        <v>12</v>
      </c>
      <c r="V13" t="s">
        <v>131</v>
      </c>
      <c r="W13" t="s">
        <v>129</v>
      </c>
      <c r="Z13" t="s">
        <v>129</v>
      </c>
      <c r="AA13" t="s">
        <v>129</v>
      </c>
      <c r="AB13" t="s">
        <v>129</v>
      </c>
      <c r="AC13" t="s">
        <v>129</v>
      </c>
      <c r="AD13" t="s">
        <v>129</v>
      </c>
      <c r="AE13" t="s">
        <v>129</v>
      </c>
      <c r="AF13" s="10">
        <v>0</v>
      </c>
      <c r="AG13" s="10">
        <v>0</v>
      </c>
      <c r="AH13">
        <v>13.2455293745</v>
      </c>
      <c r="AI13">
        <v>158.94635249300001</v>
      </c>
      <c r="AJ13" s="11">
        <v>1</v>
      </c>
      <c r="AK13">
        <v>13.2455293745</v>
      </c>
      <c r="AL13">
        <v>13.2455293745</v>
      </c>
      <c r="AM13">
        <v>158.94635249300001</v>
      </c>
      <c r="AN13">
        <v>158.94635249300001</v>
      </c>
      <c r="AO13">
        <v>0</v>
      </c>
      <c r="AP13" s="12">
        <v>0</v>
      </c>
      <c r="AQ13">
        <v>0.212794737053</v>
      </c>
      <c r="AR13">
        <v>2.55353684463</v>
      </c>
      <c r="AS13" s="11">
        <v>1</v>
      </c>
      <c r="AT13">
        <v>0.212794737053</v>
      </c>
      <c r="AU13">
        <v>0.212794737053</v>
      </c>
      <c r="AV13">
        <v>2.55353684463</v>
      </c>
      <c r="AW13">
        <v>2.55353684463</v>
      </c>
      <c r="AX13">
        <v>0</v>
      </c>
      <c r="AY13" s="12">
        <v>0</v>
      </c>
      <c r="AZ13">
        <v>0.56110863031400005</v>
      </c>
      <c r="BA13">
        <v>6.7333035637699998</v>
      </c>
      <c r="BB13" s="11">
        <v>1</v>
      </c>
      <c r="BC13">
        <v>0.56110863031400005</v>
      </c>
      <c r="BD13">
        <v>0.56110863031400005</v>
      </c>
      <c r="BE13">
        <v>6.7333035637699998</v>
      </c>
      <c r="BF13">
        <v>6.7333035637699998</v>
      </c>
      <c r="BG13">
        <v>0</v>
      </c>
      <c r="BH13" s="12">
        <v>0</v>
      </c>
      <c r="BI13">
        <v>6.0721972103299997</v>
      </c>
      <c r="BJ13">
        <v>72.866366524</v>
      </c>
      <c r="BK13" s="11">
        <v>1</v>
      </c>
      <c r="BL13">
        <v>6.0721972103299997</v>
      </c>
      <c r="BM13">
        <v>6.0721972103299997</v>
      </c>
      <c r="BN13">
        <v>72.866366524</v>
      </c>
      <c r="BO13">
        <v>72.866366524</v>
      </c>
      <c r="BP13">
        <v>0</v>
      </c>
      <c r="BQ13" s="12">
        <v>0</v>
      </c>
      <c r="BR13">
        <v>11400.0075</v>
      </c>
      <c r="BS13">
        <v>136800.09</v>
      </c>
      <c r="BT13" s="11">
        <v>1</v>
      </c>
      <c r="BU13">
        <v>11400.0075</v>
      </c>
      <c r="BV13">
        <v>11400.0075</v>
      </c>
      <c r="BW13">
        <v>136800.09</v>
      </c>
      <c r="BX13">
        <v>136800.09</v>
      </c>
      <c r="BY13">
        <v>0</v>
      </c>
      <c r="BZ13" s="12">
        <v>0</v>
      </c>
      <c r="CA13">
        <v>1013334</v>
      </c>
      <c r="CB13">
        <v>12160008</v>
      </c>
      <c r="CC13" s="11">
        <v>1</v>
      </c>
      <c r="CD13">
        <v>1013334</v>
      </c>
      <c r="CE13">
        <v>1013334</v>
      </c>
      <c r="CF13">
        <v>12160008</v>
      </c>
      <c r="CG13">
        <v>12160008</v>
      </c>
      <c r="CH13">
        <v>0</v>
      </c>
    </row>
    <row r="15" spans="1:86" s="18" customFormat="1" ht="55.5" customHeight="1">
      <c r="A15" s="19" t="s">
        <v>39</v>
      </c>
      <c r="B15" s="19" t="s">
        <v>40</v>
      </c>
      <c r="C15" s="19" t="s">
        <v>41</v>
      </c>
      <c r="D15" s="19" t="s">
        <v>42</v>
      </c>
      <c r="E15" s="19" t="s">
        <v>43</v>
      </c>
      <c r="F15" s="19" t="s">
        <v>44</v>
      </c>
      <c r="G15" s="19" t="s">
        <v>45</v>
      </c>
      <c r="H15" s="19" t="s">
        <v>46</v>
      </c>
      <c r="I15" s="19" t="s">
        <v>47</v>
      </c>
      <c r="J15" s="19" t="s">
        <v>48</v>
      </c>
      <c r="K15" s="19" t="s">
        <v>49</v>
      </c>
      <c r="L15" s="19" t="s">
        <v>50</v>
      </c>
      <c r="M15" s="19" t="s">
        <v>51</v>
      </c>
      <c r="N15" s="19" t="s">
        <v>52</v>
      </c>
      <c r="O15" s="19" t="s">
        <v>53</v>
      </c>
      <c r="P15" s="19" t="s">
        <v>54</v>
      </c>
      <c r="Q15" s="19" t="s">
        <v>55</v>
      </c>
      <c r="R15" s="19" t="s">
        <v>56</v>
      </c>
      <c r="S15" s="19" t="s">
        <v>57</v>
      </c>
      <c r="T15" s="19" t="s">
        <v>58</v>
      </c>
      <c r="U15" s="19" t="s">
        <v>59</v>
      </c>
      <c r="V15" s="19" t="s">
        <v>60</v>
      </c>
      <c r="W15" s="19" t="s">
        <v>61</v>
      </c>
      <c r="X15" s="19" t="s">
        <v>62</v>
      </c>
      <c r="Y15" s="19" t="s">
        <v>63</v>
      </c>
      <c r="Z15" s="19" t="s">
        <v>64</v>
      </c>
      <c r="AA15" s="19" t="s">
        <v>65</v>
      </c>
      <c r="AB15" s="19" t="s">
        <v>66</v>
      </c>
      <c r="AC15" s="19" t="s">
        <v>67</v>
      </c>
      <c r="AD15" s="19" t="s">
        <v>68</v>
      </c>
      <c r="AE15" s="19" t="s">
        <v>69</v>
      </c>
      <c r="AF15" s="19" t="s">
        <v>70</v>
      </c>
      <c r="AG15" s="19" t="s">
        <v>71</v>
      </c>
      <c r="AH15" s="19" t="s">
        <v>72</v>
      </c>
      <c r="AI15" s="19" t="s">
        <v>73</v>
      </c>
      <c r="AJ15" s="19" t="s">
        <v>74</v>
      </c>
      <c r="AK15" s="19" t="s">
        <v>75</v>
      </c>
      <c r="AL15" s="19" t="s">
        <v>76</v>
      </c>
      <c r="AM15" s="19" t="s">
        <v>77</v>
      </c>
      <c r="AN15" s="19" t="s">
        <v>78</v>
      </c>
      <c r="AO15" s="19" t="s">
        <v>79</v>
      </c>
      <c r="AP15" s="19" t="s">
        <v>80</v>
      </c>
      <c r="AQ15" s="19" t="s">
        <v>81</v>
      </c>
      <c r="AR15" s="19" t="s">
        <v>82</v>
      </c>
      <c r="AS15" s="19" t="s">
        <v>83</v>
      </c>
      <c r="AT15" s="19" t="s">
        <v>84</v>
      </c>
      <c r="AU15" s="19" t="s">
        <v>85</v>
      </c>
      <c r="AV15" s="19" t="s">
        <v>86</v>
      </c>
      <c r="AW15" s="19" t="s">
        <v>87</v>
      </c>
      <c r="AX15" s="19" t="s">
        <v>88</v>
      </c>
      <c r="AY15" s="19" t="s">
        <v>89</v>
      </c>
      <c r="AZ15" s="19" t="s">
        <v>90</v>
      </c>
      <c r="BA15" s="19" t="s">
        <v>91</v>
      </c>
      <c r="BB15" s="19" t="s">
        <v>92</v>
      </c>
      <c r="BC15" s="19" t="s">
        <v>93</v>
      </c>
      <c r="BD15" s="19" t="s">
        <v>94</v>
      </c>
      <c r="BE15" s="19" t="s">
        <v>95</v>
      </c>
      <c r="BF15" s="19" t="s">
        <v>96</v>
      </c>
      <c r="BG15" s="19" t="s">
        <v>97</v>
      </c>
      <c r="BH15" s="19" t="s">
        <v>98</v>
      </c>
      <c r="BI15" s="19" t="s">
        <v>99</v>
      </c>
      <c r="BJ15" s="19" t="s">
        <v>100</v>
      </c>
      <c r="BK15" s="19" t="s">
        <v>101</v>
      </c>
      <c r="BL15" s="19" t="s">
        <v>102</v>
      </c>
      <c r="BM15" s="19" t="s">
        <v>103</v>
      </c>
      <c r="BN15" s="19" t="s">
        <v>104</v>
      </c>
      <c r="BO15" s="19" t="s">
        <v>105</v>
      </c>
      <c r="BP15" s="19" t="s">
        <v>106</v>
      </c>
      <c r="BQ15" s="19" t="s">
        <v>107</v>
      </c>
      <c r="BR15" s="19" t="s">
        <v>108</v>
      </c>
      <c r="BS15" s="19" t="s">
        <v>109</v>
      </c>
      <c r="BT15" s="19" t="s">
        <v>110</v>
      </c>
      <c r="BU15" s="19" t="s">
        <v>111</v>
      </c>
      <c r="BV15" s="19" t="s">
        <v>112</v>
      </c>
      <c r="BW15" s="19" t="s">
        <v>113</v>
      </c>
      <c r="BX15" s="19" t="s">
        <v>114</v>
      </c>
      <c r="BY15" s="19" t="s">
        <v>115</v>
      </c>
      <c r="BZ15" s="19" t="s">
        <v>116</v>
      </c>
      <c r="CA15" s="19" t="s">
        <v>117</v>
      </c>
      <c r="CB15" s="19" t="s">
        <v>118</v>
      </c>
      <c r="CC15" s="19" t="s">
        <v>119</v>
      </c>
      <c r="CD15" s="19" t="s">
        <v>120</v>
      </c>
      <c r="CE15" s="19" t="s">
        <v>121</v>
      </c>
      <c r="CF15" s="19" t="s">
        <v>122</v>
      </c>
      <c r="CG15" s="19" t="s">
        <v>123</v>
      </c>
      <c r="CH15" s="19" t="s">
        <v>124</v>
      </c>
    </row>
    <row r="16" spans="1:86" customFormat="1">
      <c r="A16" s="6" t="s">
        <v>125</v>
      </c>
      <c r="B16" s="6" t="s">
        <v>126</v>
      </c>
      <c r="C16" s="6" t="s">
        <v>127</v>
      </c>
      <c r="D16" s="6" t="s">
        <v>128</v>
      </c>
      <c r="E16" s="6" t="s">
        <v>127</v>
      </c>
      <c r="F16" s="6">
        <v>105</v>
      </c>
      <c r="G16" s="6" t="s">
        <v>129</v>
      </c>
      <c r="H16" s="6" t="s">
        <v>129</v>
      </c>
      <c r="I16" s="6" t="s">
        <v>129</v>
      </c>
      <c r="J16" s="6">
        <v>2010</v>
      </c>
      <c r="K16" s="6">
        <v>2023</v>
      </c>
      <c r="L16" s="6" t="s">
        <v>129</v>
      </c>
      <c r="M16" s="6" t="s">
        <v>129</v>
      </c>
      <c r="N16" s="6" t="s">
        <v>130</v>
      </c>
      <c r="O16" s="6">
        <v>7343</v>
      </c>
      <c r="P16" s="6">
        <v>7343</v>
      </c>
      <c r="Q16" s="6">
        <v>26144</v>
      </c>
      <c r="R16" s="6" t="s">
        <v>129</v>
      </c>
      <c r="S16" s="6">
        <v>340</v>
      </c>
      <c r="T16" s="6" t="s">
        <v>129</v>
      </c>
      <c r="U16" s="6">
        <v>12</v>
      </c>
      <c r="V16" s="6" t="s">
        <v>131</v>
      </c>
      <c r="W16" s="6" t="s">
        <v>129</v>
      </c>
      <c r="X16" s="6"/>
      <c r="Y16" s="6"/>
      <c r="Z16" s="6" t="s">
        <v>129</v>
      </c>
      <c r="AA16" s="6" t="s">
        <v>129</v>
      </c>
      <c r="AB16" s="6" t="s">
        <v>129</v>
      </c>
      <c r="AC16" s="6" t="s">
        <v>129</v>
      </c>
      <c r="AD16" s="6" t="s">
        <v>129</v>
      </c>
      <c r="AE16" s="6" t="s">
        <v>129</v>
      </c>
      <c r="AF16" s="14">
        <v>0</v>
      </c>
      <c r="AG16" s="14">
        <v>0</v>
      </c>
      <c r="AH16" s="6">
        <v>10.078120176200001</v>
      </c>
      <c r="AI16" s="6">
        <v>120.937442115</v>
      </c>
      <c r="AJ16" s="15">
        <v>1</v>
      </c>
      <c r="AK16" s="6">
        <v>10.078120176200001</v>
      </c>
      <c r="AL16" s="6">
        <v>10.078120176200001</v>
      </c>
      <c r="AM16" s="6">
        <v>120.937442115</v>
      </c>
      <c r="AN16" s="6">
        <v>120.937442115</v>
      </c>
      <c r="AO16" s="6">
        <v>0</v>
      </c>
      <c r="AP16" s="16">
        <v>0</v>
      </c>
      <c r="AQ16" s="6">
        <v>0.16190903906199999</v>
      </c>
      <c r="AR16" s="6">
        <v>1.94290846874</v>
      </c>
      <c r="AS16" s="15">
        <v>1</v>
      </c>
      <c r="AT16" s="6">
        <v>0.16190903906199999</v>
      </c>
      <c r="AU16" s="6">
        <v>0.16190903906199999</v>
      </c>
      <c r="AV16" s="6">
        <v>1.94290846874</v>
      </c>
      <c r="AW16" s="6">
        <v>1.94290846874</v>
      </c>
      <c r="AX16" s="6">
        <v>0</v>
      </c>
      <c r="AY16" s="16">
        <v>0</v>
      </c>
      <c r="AZ16" s="6">
        <v>0.42693047958699998</v>
      </c>
      <c r="BA16" s="6">
        <v>5.1231657550399996</v>
      </c>
      <c r="BB16" s="15">
        <v>1</v>
      </c>
      <c r="BC16" s="6">
        <v>0.42693047958699998</v>
      </c>
      <c r="BD16" s="6">
        <v>0.42693047958699998</v>
      </c>
      <c r="BE16" s="6">
        <v>5.1231657550399996</v>
      </c>
      <c r="BF16" s="6">
        <v>5.1231657550399996</v>
      </c>
      <c r="BG16" s="6">
        <v>0</v>
      </c>
      <c r="BH16" s="16">
        <v>0</v>
      </c>
      <c r="BI16" s="6">
        <v>4.6201500513399996</v>
      </c>
      <c r="BJ16" s="6">
        <v>55.441800616099997</v>
      </c>
      <c r="BK16" s="15">
        <v>1</v>
      </c>
      <c r="BL16" s="6">
        <v>4.6201500513399996</v>
      </c>
      <c r="BM16" s="6">
        <v>4.6201500513399996</v>
      </c>
      <c r="BN16" s="6">
        <v>55.441800616099997</v>
      </c>
      <c r="BO16" s="6">
        <v>55.441800616099997</v>
      </c>
      <c r="BP16" s="6">
        <v>0</v>
      </c>
      <c r="BQ16" s="16">
        <v>0</v>
      </c>
      <c r="BR16" s="6">
        <v>8673.9187500000007</v>
      </c>
      <c r="BS16" s="6">
        <v>104087.02499999999</v>
      </c>
      <c r="BT16" s="15">
        <v>1</v>
      </c>
      <c r="BU16" s="6">
        <v>8673.9187500000007</v>
      </c>
      <c r="BV16" s="6">
        <v>8673.9187500000007</v>
      </c>
      <c r="BW16" s="6">
        <v>104087.02499999999</v>
      </c>
      <c r="BX16" s="6">
        <v>104087.02499999999</v>
      </c>
      <c r="BY16" s="6">
        <v>0</v>
      </c>
      <c r="BZ16" s="16">
        <v>0</v>
      </c>
      <c r="CA16" s="6">
        <v>771015</v>
      </c>
      <c r="CB16" s="6">
        <v>9252180</v>
      </c>
      <c r="CC16" s="15">
        <v>1</v>
      </c>
      <c r="CD16" s="6">
        <v>771015</v>
      </c>
      <c r="CE16" s="6">
        <v>771015</v>
      </c>
      <c r="CF16" s="6">
        <v>9252180</v>
      </c>
      <c r="CG16" s="6">
        <v>9252180</v>
      </c>
      <c r="CH16" s="6">
        <v>0</v>
      </c>
    </row>
    <row r="19" spans="1:86" s="20" customFormat="1" ht="55.5" customHeight="1">
      <c r="A19" s="19" t="s">
        <v>39</v>
      </c>
      <c r="B19" s="19" t="s">
        <v>40</v>
      </c>
      <c r="C19" s="19" t="s">
        <v>41</v>
      </c>
      <c r="D19" s="19" t="s">
        <v>42</v>
      </c>
      <c r="E19" s="19" t="s">
        <v>43</v>
      </c>
      <c r="F19" s="19" t="s">
        <v>44</v>
      </c>
      <c r="G19" s="19" t="s">
        <v>45</v>
      </c>
      <c r="H19" s="19" t="s">
        <v>46</v>
      </c>
      <c r="I19" s="19" t="s">
        <v>47</v>
      </c>
      <c r="J19" s="19" t="s">
        <v>48</v>
      </c>
      <c r="K19" s="19" t="s">
        <v>49</v>
      </c>
      <c r="L19" s="19" t="s">
        <v>50</v>
      </c>
      <c r="M19" s="19" t="s">
        <v>51</v>
      </c>
      <c r="N19" s="19" t="s">
        <v>52</v>
      </c>
      <c r="O19" s="19" t="s">
        <v>53</v>
      </c>
      <c r="P19" s="19" t="s">
        <v>54</v>
      </c>
      <c r="Q19" s="19" t="s">
        <v>55</v>
      </c>
      <c r="R19" s="19" t="s">
        <v>56</v>
      </c>
      <c r="S19" s="19" t="s">
        <v>57</v>
      </c>
      <c r="T19" s="19" t="s">
        <v>58</v>
      </c>
      <c r="U19" s="19" t="s">
        <v>59</v>
      </c>
      <c r="V19" s="19" t="s">
        <v>60</v>
      </c>
      <c r="W19" s="19" t="s">
        <v>61</v>
      </c>
      <c r="X19" s="19" t="s">
        <v>62</v>
      </c>
      <c r="Y19" s="19" t="s">
        <v>63</v>
      </c>
      <c r="Z19" s="19" t="s">
        <v>64</v>
      </c>
      <c r="AA19" s="19" t="s">
        <v>65</v>
      </c>
      <c r="AB19" s="19" t="s">
        <v>66</v>
      </c>
      <c r="AC19" s="19" t="s">
        <v>67</v>
      </c>
      <c r="AD19" s="19" t="s">
        <v>68</v>
      </c>
      <c r="AE19" s="19" t="s">
        <v>69</v>
      </c>
      <c r="AF19" s="19" t="s">
        <v>70</v>
      </c>
      <c r="AG19" s="19" t="s">
        <v>71</v>
      </c>
      <c r="AH19" s="19" t="s">
        <v>72</v>
      </c>
      <c r="AI19" s="19" t="s">
        <v>73</v>
      </c>
      <c r="AJ19" s="19" t="s">
        <v>74</v>
      </c>
      <c r="AK19" s="19" t="s">
        <v>75</v>
      </c>
      <c r="AL19" s="19" t="s">
        <v>76</v>
      </c>
      <c r="AM19" s="19" t="s">
        <v>77</v>
      </c>
      <c r="AN19" s="19" t="s">
        <v>78</v>
      </c>
      <c r="AO19" s="19" t="s">
        <v>79</v>
      </c>
      <c r="AP19" s="19" t="s">
        <v>80</v>
      </c>
      <c r="AQ19" s="19" t="s">
        <v>81</v>
      </c>
      <c r="AR19" s="19" t="s">
        <v>82</v>
      </c>
      <c r="AS19" s="19" t="s">
        <v>83</v>
      </c>
      <c r="AT19" s="19" t="s">
        <v>84</v>
      </c>
      <c r="AU19" s="19" t="s">
        <v>85</v>
      </c>
      <c r="AV19" s="19" t="s">
        <v>86</v>
      </c>
      <c r="AW19" s="19" t="s">
        <v>87</v>
      </c>
      <c r="AX19" s="19" t="s">
        <v>88</v>
      </c>
      <c r="AY19" s="19" t="s">
        <v>89</v>
      </c>
      <c r="AZ19" s="19" t="s">
        <v>90</v>
      </c>
      <c r="BA19" s="19" t="s">
        <v>91</v>
      </c>
      <c r="BB19" s="19" t="s">
        <v>92</v>
      </c>
      <c r="BC19" s="19" t="s">
        <v>93</v>
      </c>
      <c r="BD19" s="19" t="s">
        <v>94</v>
      </c>
      <c r="BE19" s="19" t="s">
        <v>95</v>
      </c>
      <c r="BF19" s="19" t="s">
        <v>96</v>
      </c>
      <c r="BG19" s="19" t="s">
        <v>97</v>
      </c>
      <c r="BH19" s="19" t="s">
        <v>98</v>
      </c>
      <c r="BI19" s="19" t="s">
        <v>99</v>
      </c>
      <c r="BJ19" s="19" t="s">
        <v>100</v>
      </c>
      <c r="BK19" s="19" t="s">
        <v>101</v>
      </c>
      <c r="BL19" s="19" t="s">
        <v>102</v>
      </c>
      <c r="BM19" s="19" t="s">
        <v>103</v>
      </c>
      <c r="BN19" s="19" t="s">
        <v>104</v>
      </c>
      <c r="BO19" s="19" t="s">
        <v>105</v>
      </c>
      <c r="BP19" s="19" t="s">
        <v>106</v>
      </c>
      <c r="BQ19" s="19" t="s">
        <v>107</v>
      </c>
      <c r="BR19" s="19" t="s">
        <v>108</v>
      </c>
      <c r="BS19" s="19" t="s">
        <v>109</v>
      </c>
      <c r="BT19" s="19" t="s">
        <v>110</v>
      </c>
      <c r="BU19" s="19" t="s">
        <v>111</v>
      </c>
      <c r="BV19" s="19" t="s">
        <v>112</v>
      </c>
      <c r="BW19" s="19" t="s">
        <v>113</v>
      </c>
      <c r="BX19" s="19" t="s">
        <v>114</v>
      </c>
      <c r="BY19" s="19" t="s">
        <v>115</v>
      </c>
      <c r="BZ19" s="19" t="s">
        <v>116</v>
      </c>
      <c r="CA19" s="19" t="s">
        <v>117</v>
      </c>
      <c r="CB19" s="19" t="s">
        <v>118</v>
      </c>
      <c r="CC19" s="19" t="s">
        <v>119</v>
      </c>
      <c r="CD19" s="19" t="s">
        <v>120</v>
      </c>
      <c r="CE19" s="19" t="s">
        <v>121</v>
      </c>
      <c r="CF19" s="19" t="s">
        <v>122</v>
      </c>
      <c r="CG19" s="19" t="s">
        <v>123</v>
      </c>
      <c r="CH19" s="19" t="s">
        <v>124</v>
      </c>
    </row>
    <row r="20" spans="1:86">
      <c r="A20" s="6" t="s">
        <v>125</v>
      </c>
      <c r="B20" s="6" t="s">
        <v>126</v>
      </c>
      <c r="C20" s="6" t="s">
        <v>127</v>
      </c>
      <c r="D20" s="6" t="s">
        <v>128</v>
      </c>
      <c r="E20" s="6" t="s">
        <v>127</v>
      </c>
      <c r="F20" s="6">
        <v>46</v>
      </c>
      <c r="G20" s="6" t="s">
        <v>129</v>
      </c>
      <c r="H20" s="6" t="s">
        <v>129</v>
      </c>
      <c r="I20" s="6" t="s">
        <v>129</v>
      </c>
      <c r="J20" s="6">
        <v>2010</v>
      </c>
      <c r="K20" s="6">
        <v>2023</v>
      </c>
      <c r="L20" s="6" t="s">
        <v>129</v>
      </c>
      <c r="M20" s="6" t="s">
        <v>129</v>
      </c>
      <c r="N20" s="6" t="s">
        <v>130</v>
      </c>
      <c r="O20" s="6">
        <v>7343</v>
      </c>
      <c r="P20" s="6">
        <v>7343</v>
      </c>
      <c r="Q20" s="6">
        <v>26144</v>
      </c>
      <c r="R20" s="6" t="s">
        <v>129</v>
      </c>
      <c r="S20" s="6">
        <v>340</v>
      </c>
      <c r="T20" s="6" t="s">
        <v>129</v>
      </c>
      <c r="U20" s="6">
        <v>12</v>
      </c>
      <c r="V20" s="6" t="s">
        <v>131</v>
      </c>
      <c r="W20" s="6" t="s">
        <v>129</v>
      </c>
      <c r="Z20" s="6" t="s">
        <v>129</v>
      </c>
      <c r="AA20" s="6" t="s">
        <v>129</v>
      </c>
      <c r="AB20" s="6" t="s">
        <v>129</v>
      </c>
      <c r="AC20" s="6" t="s">
        <v>129</v>
      </c>
      <c r="AD20" s="6" t="s">
        <v>129</v>
      </c>
      <c r="AE20" s="6" t="s">
        <v>129</v>
      </c>
      <c r="AF20" s="14">
        <v>0</v>
      </c>
      <c r="AG20" s="14">
        <v>0</v>
      </c>
      <c r="AH20" s="6">
        <v>4.4151764581500004</v>
      </c>
      <c r="AI20" s="6">
        <v>52.982117497799997</v>
      </c>
      <c r="AJ20" s="15">
        <v>1</v>
      </c>
      <c r="AK20" s="6">
        <v>4.4151764581500004</v>
      </c>
      <c r="AL20" s="6">
        <v>4.4151764581500004</v>
      </c>
      <c r="AM20" s="6">
        <v>52.982117497799997</v>
      </c>
      <c r="AN20" s="6">
        <v>52.982117497799997</v>
      </c>
      <c r="AO20" s="6">
        <v>0</v>
      </c>
      <c r="AP20" s="16">
        <v>0</v>
      </c>
      <c r="AQ20" s="6">
        <v>7.0931579017599999E-2</v>
      </c>
      <c r="AR20" s="6">
        <v>0.85117894821100004</v>
      </c>
      <c r="AS20" s="15">
        <v>1</v>
      </c>
      <c r="AT20" s="6">
        <v>7.0931579017599999E-2</v>
      </c>
      <c r="AU20" s="6">
        <v>7.0931579017599999E-2</v>
      </c>
      <c r="AV20" s="6">
        <v>0.85117894821100004</v>
      </c>
      <c r="AW20" s="6">
        <v>0.85117894821100004</v>
      </c>
      <c r="AX20" s="6">
        <v>0</v>
      </c>
      <c r="AY20" s="16">
        <v>0</v>
      </c>
      <c r="AZ20" s="6">
        <v>0.18703621010499999</v>
      </c>
      <c r="BA20" s="6">
        <v>2.2444345212600001</v>
      </c>
      <c r="BB20" s="15">
        <v>1</v>
      </c>
      <c r="BC20" s="6">
        <v>0.18703621010499999</v>
      </c>
      <c r="BD20" s="6">
        <v>0.18703621010499999</v>
      </c>
      <c r="BE20" s="6">
        <v>2.2444345212600001</v>
      </c>
      <c r="BF20" s="6">
        <v>2.2444345212600001</v>
      </c>
      <c r="BG20" s="6">
        <v>0</v>
      </c>
      <c r="BH20" s="16">
        <v>0</v>
      </c>
      <c r="BI20" s="6">
        <v>2.0240657367799999</v>
      </c>
      <c r="BJ20" s="6">
        <v>24.288788841300001</v>
      </c>
      <c r="BK20" s="15">
        <v>1</v>
      </c>
      <c r="BL20" s="6">
        <v>2.0240657367799999</v>
      </c>
      <c r="BM20" s="6">
        <v>2.0240657367799999</v>
      </c>
      <c r="BN20" s="6">
        <v>24.288788841300001</v>
      </c>
      <c r="BO20" s="6">
        <v>24.288788841300001</v>
      </c>
      <c r="BP20" s="6">
        <v>0</v>
      </c>
      <c r="BQ20" s="16">
        <v>0</v>
      </c>
      <c r="BR20" s="6">
        <v>3800.0025000000001</v>
      </c>
      <c r="BS20" s="6">
        <v>45600.03</v>
      </c>
      <c r="BT20" s="15">
        <v>1</v>
      </c>
      <c r="BU20" s="6">
        <v>3800.0025000000001</v>
      </c>
      <c r="BV20" s="6">
        <v>3800.0025000000001</v>
      </c>
      <c r="BW20" s="6">
        <v>45600.03</v>
      </c>
      <c r="BX20" s="6">
        <v>45600.03</v>
      </c>
      <c r="BY20" s="6">
        <v>0</v>
      </c>
      <c r="BZ20" s="16">
        <v>0</v>
      </c>
      <c r="CA20" s="6">
        <v>337778</v>
      </c>
      <c r="CB20" s="6">
        <v>4053336</v>
      </c>
      <c r="CC20" s="15">
        <v>1</v>
      </c>
      <c r="CD20" s="6">
        <v>337778</v>
      </c>
      <c r="CE20" s="6">
        <v>337778</v>
      </c>
      <c r="CF20" s="6">
        <v>4053336</v>
      </c>
      <c r="CG20" s="6">
        <v>4053336</v>
      </c>
      <c r="CH20" s="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9C82A-5938-4638-AC16-4782170D7586}">
  <dimension ref="A1:C34"/>
  <sheetViews>
    <sheetView showGridLines="0" workbookViewId="0">
      <selection activeCell="K28" sqref="K28"/>
    </sheetView>
  </sheetViews>
  <sheetFormatPr defaultRowHeight="15"/>
  <cols>
    <col min="1" max="1" width="17" customWidth="1"/>
    <col min="2" max="2" width="17.140625" customWidth="1"/>
    <col min="3" max="3" width="12.5703125" bestFit="1" customWidth="1"/>
  </cols>
  <sheetData>
    <row r="1" spans="1:3">
      <c r="A1" s="1" t="s">
        <v>14</v>
      </c>
    </row>
    <row r="3" spans="1:3">
      <c r="A3" t="s">
        <v>132</v>
      </c>
      <c r="B3">
        <v>180000</v>
      </c>
      <c r="C3" t="s">
        <v>133</v>
      </c>
    </row>
    <row r="4" spans="1:3">
      <c r="B4" s="22">
        <f>B3/10.76391</f>
        <v>16722.547847390029</v>
      </c>
      <c r="C4" t="s">
        <v>134</v>
      </c>
    </row>
    <row r="5" spans="1:3">
      <c r="A5" t="s">
        <v>135</v>
      </c>
      <c r="B5">
        <v>0.16</v>
      </c>
    </row>
    <row r="6" spans="1:3">
      <c r="A6" t="s">
        <v>136</v>
      </c>
      <c r="B6" s="23">
        <f>B5*B4*1</f>
        <v>2675.6076555824047</v>
      </c>
      <c r="C6" t="s">
        <v>137</v>
      </c>
    </row>
    <row r="7" spans="1:3">
      <c r="A7" t="s">
        <v>138</v>
      </c>
      <c r="B7" s="21">
        <f>-(31527)/(2*(-499.9))</f>
        <v>31.533306661332269</v>
      </c>
    </row>
    <row r="8" spans="1:3">
      <c r="A8" s="24" t="s">
        <v>139</v>
      </c>
      <c r="B8" s="25">
        <v>3582307</v>
      </c>
      <c r="C8" s="24" t="s">
        <v>27</v>
      </c>
    </row>
    <row r="9" spans="1:3">
      <c r="A9" t="s">
        <v>140</v>
      </c>
      <c r="B9" s="28">
        <v>5.0000000000000001E-3</v>
      </c>
    </row>
    <row r="17" spans="1:3">
      <c r="A17" t="s">
        <v>141</v>
      </c>
    </row>
    <row r="18" spans="1:3">
      <c r="A18" s="30" t="s">
        <v>142</v>
      </c>
      <c r="B18" s="31" t="s">
        <v>143</v>
      </c>
    </row>
    <row r="19" spans="1:3">
      <c r="A19" s="30">
        <v>10</v>
      </c>
      <c r="B19" s="30">
        <v>3348734</v>
      </c>
    </row>
    <row r="20" spans="1:3">
      <c r="A20" s="30">
        <v>20</v>
      </c>
      <c r="B20" s="30">
        <v>3518108</v>
      </c>
    </row>
    <row r="21" spans="1:3">
      <c r="A21" s="30">
        <v>30</v>
      </c>
      <c r="B21" s="30">
        <v>3581786</v>
      </c>
    </row>
    <row r="22" spans="1:3">
      <c r="A22" s="30">
        <v>35</v>
      </c>
      <c r="B22" s="30">
        <v>3574851</v>
      </c>
    </row>
    <row r="23" spans="1:3">
      <c r="A23" s="30">
        <v>40</v>
      </c>
      <c r="B23" s="30">
        <v>3543507</v>
      </c>
    </row>
    <row r="24" spans="1:3">
      <c r="A24" s="30">
        <v>50</v>
      </c>
      <c r="B24" s="30">
        <v>3412970</v>
      </c>
    </row>
    <row r="29" spans="1:3">
      <c r="A29" t="s">
        <v>144</v>
      </c>
      <c r="B29" t="s">
        <v>145</v>
      </c>
      <c r="C29" t="s">
        <v>143</v>
      </c>
    </row>
    <row r="30" spans="1:3">
      <c r="A30" s="26">
        <v>180000</v>
      </c>
      <c r="B30" s="23">
        <f>A30/10.76391*$B$5</f>
        <v>2675.6076555824047</v>
      </c>
      <c r="C30" s="26">
        <v>3582307</v>
      </c>
    </row>
    <row r="31" spans="1:3">
      <c r="A31" s="26">
        <v>142000</v>
      </c>
      <c r="B31" s="23">
        <f>A31/10.76391*$B$5</f>
        <v>2110.7571505150081</v>
      </c>
      <c r="C31" s="26">
        <v>2827028</v>
      </c>
    </row>
    <row r="32" spans="1:3">
      <c r="A32" s="26">
        <v>108000</v>
      </c>
      <c r="B32" s="23">
        <f>A32/10.76391*$B$5</f>
        <v>1605.3645933494429</v>
      </c>
      <c r="C32" s="26">
        <v>2149955</v>
      </c>
    </row>
    <row r="33" spans="1:3">
      <c r="A33" s="26">
        <v>48300</v>
      </c>
      <c r="B33" s="23">
        <f>A33/10.76391*$B$5</f>
        <v>717.95472091461204</v>
      </c>
      <c r="C33" s="26">
        <v>961581</v>
      </c>
    </row>
    <row r="34" spans="1:3">
      <c r="A34" s="2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Hill, Erin R.   (CCAPERH)</dc:creator>
  <cp:keywords/>
  <dc:description/>
  <cp:lastModifiedBy>Kempton, Robert O.   (CCAPROK)</cp:lastModifiedBy>
  <cp:revision/>
  <dcterms:created xsi:type="dcterms:W3CDTF">2024-02-16T14:56:40Z</dcterms:created>
  <dcterms:modified xsi:type="dcterms:W3CDTF">2024-03-18T12:50:39Z</dcterms:modified>
  <cp:category/>
  <cp:contentStatus/>
</cp:coreProperties>
</file>