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22" documentId="8_{7444238E-7B0B-4172-9392-8C38F92D0C9F}" xr6:coauthVersionLast="47" xr6:coauthVersionMax="47" xr10:uidLastSave="{2D1E2913-A29E-4D71-949F-7E0274D7E18F}"/>
  <bookViews>
    <workbookView xWindow="-23148" yWindow="-108" windowWidth="23256" windowHeight="14016" tabRatio="979" activeTab="3" xr2:uid="{AAC398A2-E95D-4231-A920-55B8B1C73F3F}"/>
  </bookViews>
  <sheets>
    <sheet name="Overview" sheetId="26" r:id="rId1"/>
    <sheet name="Consolidated Budget" sheetId="30" r:id="rId2"/>
    <sheet name="Measure 1 EV Charging Budget" sheetId="27" r:id="rId3"/>
    <sheet name="Measure 2 GSE Voucher Budget" sheetId="16" r:id="rId4"/>
  </sheets>
  <definedNames>
    <definedName name="_xlnm._FilterDatabase" localSheetId="1" hidden="1">'Consolidated Budget'!#REF!</definedName>
    <definedName name="_xlnm._FilterDatabase" localSheetId="2" hidden="1">'Measure 1 EV Charging Budget'!#REF!</definedName>
    <definedName name="_xlnm._FilterDatabase" localSheetId="3" hidden="1">'Measure 2 GSE Voucher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6" l="1"/>
  <c r="J33" i="16"/>
  <c r="D23" i="30"/>
  <c r="D9" i="27"/>
  <c r="D8" i="27"/>
  <c r="D19" i="27" s="1"/>
  <c r="E16" i="30"/>
  <c r="F16" i="30"/>
  <c r="G16" i="30"/>
  <c r="H16" i="30"/>
  <c r="D16" i="30"/>
  <c r="E13" i="30"/>
  <c r="F13" i="30"/>
  <c r="G13" i="30"/>
  <c r="H13" i="30"/>
  <c r="D13" i="30"/>
  <c r="E9" i="30"/>
  <c r="F9" i="30"/>
  <c r="G9" i="30"/>
  <c r="H9" i="30"/>
  <c r="D9" i="30"/>
  <c r="E9" i="27" l="1"/>
  <c r="E20" i="27" s="1"/>
  <c r="D20" i="27"/>
  <c r="F9" i="27" l="1"/>
  <c r="F20" i="27" s="1"/>
  <c r="J9" i="27" l="1"/>
  <c r="E8" i="27" l="1"/>
  <c r="E17" i="27" s="1"/>
  <c r="E7" i="30" s="1"/>
  <c r="D17" i="27"/>
  <c r="E18" i="16"/>
  <c r="E26" i="16" s="1"/>
  <c r="F18" i="16"/>
  <c r="F26" i="16" s="1"/>
  <c r="G18" i="16"/>
  <c r="G26" i="16" s="1"/>
  <c r="H18" i="16"/>
  <c r="H26" i="16" s="1"/>
  <c r="D18" i="16"/>
  <c r="D26" i="16" s="1"/>
  <c r="J41" i="27"/>
  <c r="J42" i="27"/>
  <c r="J43" i="27"/>
  <c r="J44" i="27"/>
  <c r="J20" i="27"/>
  <c r="J10" i="16"/>
  <c r="J18" i="16"/>
  <c r="J9" i="16"/>
  <c r="E16" i="16"/>
  <c r="F16" i="16"/>
  <c r="I62" i="27"/>
  <c r="H60" i="27"/>
  <c r="G60" i="27"/>
  <c r="F60" i="27"/>
  <c r="E60" i="27"/>
  <c r="D60" i="27"/>
  <c r="J59" i="27"/>
  <c r="J58" i="27"/>
  <c r="H54" i="27"/>
  <c r="G54" i="27"/>
  <c r="F54" i="27"/>
  <c r="E54" i="27"/>
  <c r="D54" i="27"/>
  <c r="J53" i="27"/>
  <c r="J52" i="27"/>
  <c r="J51" i="27"/>
  <c r="J50" i="27"/>
  <c r="J49" i="27"/>
  <c r="J48" i="27"/>
  <c r="H46" i="27"/>
  <c r="G46" i="27"/>
  <c r="F46" i="27"/>
  <c r="E46" i="27"/>
  <c r="D46" i="27"/>
  <c r="J45" i="27"/>
  <c r="H39" i="27"/>
  <c r="G39" i="27"/>
  <c r="F39" i="27"/>
  <c r="E39" i="27"/>
  <c r="D39" i="27"/>
  <c r="J38" i="27"/>
  <c r="J37" i="27"/>
  <c r="J39" i="27" s="1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29" i="27"/>
  <c r="J28" i="27"/>
  <c r="J27" i="27"/>
  <c r="J26" i="27"/>
  <c r="J25" i="27"/>
  <c r="J24" i="27"/>
  <c r="I22" i="27"/>
  <c r="J21" i="27"/>
  <c r="I17" i="27"/>
  <c r="D22" i="27"/>
  <c r="D8" i="30" s="1"/>
  <c r="E51" i="16"/>
  <c r="F51" i="16"/>
  <c r="G51" i="16"/>
  <c r="H51" i="16"/>
  <c r="D51" i="16"/>
  <c r="J50" i="16"/>
  <c r="J49" i="16"/>
  <c r="J51" i="16" s="1"/>
  <c r="E45" i="16"/>
  <c r="F45" i="16"/>
  <c r="G45" i="16"/>
  <c r="H45" i="16"/>
  <c r="D45" i="16"/>
  <c r="E40" i="16"/>
  <c r="E12" i="30" s="1"/>
  <c r="F40" i="16"/>
  <c r="F12" i="30" s="1"/>
  <c r="G40" i="16"/>
  <c r="G12" i="30" s="1"/>
  <c r="H40" i="16"/>
  <c r="H12" i="30" s="1"/>
  <c r="D40" i="16"/>
  <c r="D12" i="30" s="1"/>
  <c r="J39" i="16"/>
  <c r="E34" i="16"/>
  <c r="E11" i="30" s="1"/>
  <c r="F34" i="16"/>
  <c r="F11" i="30" s="1"/>
  <c r="G34" i="16"/>
  <c r="G11" i="30" s="1"/>
  <c r="H34" i="16"/>
  <c r="H11" i="30" s="1"/>
  <c r="D34" i="16"/>
  <c r="D11" i="30" s="1"/>
  <c r="J32" i="16"/>
  <c r="J36" i="16"/>
  <c r="J37" i="16"/>
  <c r="J38" i="16"/>
  <c r="J42" i="16"/>
  <c r="J43" i="16"/>
  <c r="J44" i="16"/>
  <c r="E30" i="16"/>
  <c r="E10" i="30" s="1"/>
  <c r="F30" i="16"/>
  <c r="F10" i="30" s="1"/>
  <c r="G30" i="16"/>
  <c r="G10" i="30" s="1"/>
  <c r="H30" i="16"/>
  <c r="H10" i="30" s="1"/>
  <c r="D30" i="16"/>
  <c r="D10" i="30" s="1"/>
  <c r="J28" i="16"/>
  <c r="J30" i="16" s="1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7" i="30" l="1"/>
  <c r="H46" i="16"/>
  <c r="H53" i="16" s="1"/>
  <c r="G46" i="16"/>
  <c r="G53" i="16" s="1"/>
  <c r="J31" i="27"/>
  <c r="J54" i="27"/>
  <c r="F8" i="27"/>
  <c r="F17" i="27" s="1"/>
  <c r="F7" i="30" s="1"/>
  <c r="E19" i="27"/>
  <c r="E22" i="27" s="1"/>
  <c r="J46" i="27"/>
  <c r="D46" i="16"/>
  <c r="J45" i="16"/>
  <c r="J34" i="16"/>
  <c r="J16" i="30"/>
  <c r="J26" i="16"/>
  <c r="J40" i="16"/>
  <c r="J10" i="30"/>
  <c r="D55" i="27"/>
  <c r="D62" i="27" s="1"/>
  <c r="J11" i="16"/>
  <c r="J13" i="16"/>
  <c r="J16" i="16" s="1"/>
  <c r="J60" i="27"/>
  <c r="E46" i="16"/>
  <c r="E53" i="16" s="1"/>
  <c r="F46" i="16"/>
  <c r="F53" i="16" s="1"/>
  <c r="E55" i="27" l="1"/>
  <c r="E62" i="27" s="1"/>
  <c r="E8" i="30"/>
  <c r="E14" i="30" s="1"/>
  <c r="E18" i="30" s="1"/>
  <c r="D53" i="16"/>
  <c r="J46" i="16"/>
  <c r="G8" i="27"/>
  <c r="G19" i="27" s="1"/>
  <c r="F19" i="27"/>
  <c r="F22" i="27" s="1"/>
  <c r="F8" i="30" s="1"/>
  <c r="J11" i="30"/>
  <c r="J12" i="30"/>
  <c r="J9" i="30"/>
  <c r="D14" i="30"/>
  <c r="J13" i="30"/>
  <c r="J53" i="16"/>
  <c r="D24" i="30" s="1"/>
  <c r="G17" i="27" l="1"/>
  <c r="G7" i="30" s="1"/>
  <c r="H8" i="27"/>
  <c r="J8" i="27" s="1"/>
  <c r="J17" i="27" s="1"/>
  <c r="F55" i="27"/>
  <c r="F62" i="27" s="1"/>
  <c r="F14" i="30"/>
  <c r="F18" i="30" s="1"/>
  <c r="G22" i="27"/>
  <c r="G8" i="30" s="1"/>
  <c r="G55" i="27"/>
  <c r="D18" i="30"/>
  <c r="H19" i="27" l="1"/>
  <c r="J19" i="27" s="1"/>
  <c r="J22" i="27" s="1"/>
  <c r="H17" i="27"/>
  <c r="H7" i="30" s="1"/>
  <c r="J7" i="30" s="1"/>
  <c r="G14" i="30"/>
  <c r="G18" i="30" s="1"/>
  <c r="H22" i="27"/>
  <c r="H55" i="27" s="1"/>
  <c r="H62" i="27" s="1"/>
  <c r="G62" i="27"/>
  <c r="H8" i="30" l="1"/>
  <c r="J8" i="30" s="1"/>
  <c r="J55" i="27"/>
  <c r="H14" i="30" l="1"/>
  <c r="H18" i="30" s="1"/>
  <c r="J62" i="27"/>
  <c r="D26" i="30" s="1"/>
  <c r="J14" i="30" l="1"/>
  <c r="J18" i="30" s="1"/>
  <c r="E24" i="30"/>
  <c r="E23" i="30"/>
  <c r="E26" i="30" l="1"/>
</calcChain>
</file>

<file path=xl/sharedStrings.xml><?xml version="1.0" encoding="utf-8"?>
<sst xmlns="http://schemas.openxmlformats.org/spreadsheetml/2006/main" count="143" uniqueCount="56">
  <si>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</si>
  <si>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</si>
  <si>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</si>
  <si>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</si>
  <si>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</si>
  <si>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</si>
  <si>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</si>
  <si>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</si>
  <si>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</si>
  <si>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</si>
  <si>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</si>
  <si>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</si>
  <si>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</si>
  <si>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</si>
  <si>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</si>
  <si>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</si>
  <si>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</si>
  <si>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</si>
  <si>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</si>
  <si>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</si>
  <si>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</si>
  <si>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</si>
  <si>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</si>
  <si>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</si>
  <si>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</si>
  <si>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</si>
  <si>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</si>
  <si>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</si>
  <si>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</si>
  <si>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</si>
  <si>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</si>
  <si>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</si>
  <si>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</si>
  <si>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</si>
  <si>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</si>
  <si>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>Airport visits 9/yr via public tranist</t>
  </si>
  <si>
    <t xml:space="preserve"> Equipment </t>
  </si>
  <si>
    <t>Laptop</t>
  </si>
  <si>
    <t xml:space="preserve"> </t>
  </si>
  <si>
    <t>Work station</t>
  </si>
  <si>
    <t xml:space="preserve"> Supplies </t>
  </si>
  <si>
    <t xml:space="preserve"> Contractual </t>
  </si>
  <si>
    <t>Contractor to establish and administer program  (unsued funds would be rolled into vouchers)</t>
  </si>
  <si>
    <t>Contractor to conduct EV mechanic training</t>
  </si>
  <si>
    <t>GSE/Shuttle Vouchers to cover incremental cost difference in ICE vs Electric model</t>
  </si>
  <si>
    <t xml:space="preserve">Contracted Project Manager @$100,000K/yr </t>
  </si>
  <si>
    <t>OTHER</t>
  </si>
  <si>
    <t>Indirect Costs</t>
  </si>
  <si>
    <t>Contractor(s) to complete conceptual design and final design for JFK, LGA, and EWR</t>
  </si>
  <si>
    <t>Contractor(s) to complete construction for JFK, LGA, and EWR</t>
  </si>
  <si>
    <t>Project management and facility personnel benefits: life insurance, medical, dental, FICA, and NYS retirement payroll contributions (at 68.01%)</t>
  </si>
  <si>
    <t>Engineering personnel benefits: life insurance, medical, dental, FICA, and NYS retirement payroll contributions (at 68.01%)</t>
  </si>
  <si>
    <t>Project management and facility personnel time for JFK, LGA, EWR @$157,848K/yr, 1.5FTE for first 3 years, 0.5 FTE for last 2 years, with increase</t>
  </si>
  <si>
    <t>Engineering personnel to review design and oversee construction for JFK, LGA, and EWR, 2.25 FTE at 192,277/yr, with increase</t>
  </si>
  <si>
    <t>EV Charging Infrastructure</t>
  </si>
  <si>
    <t>GSE Voucher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</si>
</sst>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0_);_(&quot;$&quot;* \(#,##0.0000\);_(&quot;$&quot;* &quot;-&quot;????_);_(@_)"/>
    <numFmt numFmtId="166" formatCode="_(&quot;$&quot;* #,##0_);_(&quot;$&quot;* \(#,##0\);_(&quot;$&quot;* &quot;-&quot;??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2" fillId="0" borderId="0" xfId="0" applyNumberFormat="1" applyFont="1"/>
    <xf numFmtId="0" fontId="13" fillId="0" borderId="1" xfId="0" applyFont="1" applyBorder="1" applyAlignment="1">
      <alignment horizontal="left" wrapText="1" indent="2"/>
    </xf>
    <xf numFmtId="6" fontId="13" fillId="0" borderId="1" xfId="0" applyNumberFormat="1" applyFont="1" applyBorder="1" applyAlignment="1">
      <alignment wrapText="1"/>
    </xf>
    <xf numFmtId="6" fontId="14" fillId="0" borderId="0" xfId="0" applyNumberFormat="1" applyFont="1"/>
    <xf numFmtId="0" fontId="14" fillId="0" borderId="0" xfId="0" applyFont="1"/>
    <xf numFmtId="6" fontId="14" fillId="0" borderId="1" xfId="0" applyNumberFormat="1" applyFont="1" applyBorder="1" applyAlignment="1">
      <alignment wrapText="1"/>
    </xf>
    <xf numFmtId="0" fontId="14" fillId="4" borderId="1" xfId="0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3" fillId="0" borderId="1" xfId="0" applyFont="1" applyBorder="1" applyAlignment="1">
      <alignment horizontal="left" wrapText="1" indent="4"/>
    </xf>
    <xf numFmtId="6" fontId="13" fillId="4" borderId="4" xfId="0" applyNumberFormat="1" applyFont="1" applyFill="1" applyBorder="1" applyAlignment="1">
      <alignment wrapText="1"/>
    </xf>
    <xf numFmtId="164" fontId="0" fillId="0" borderId="0" xfId="1" applyNumberFormat="1" applyFont="1"/>
    <xf numFmtId="164" fontId="0" fillId="0" borderId="0" xfId="0" applyNumberFormat="1"/>
    <xf numFmtId="44" fontId="0" fillId="0" borderId="0" xfId="0" applyNumberFormat="1"/>
    <xf numFmtId="164" fontId="2" fillId="0" borderId="0" xfId="1" applyNumberFormat="1" applyFont="1"/>
    <xf numFmtId="165" fontId="0" fillId="0" borderId="0" xfId="0" applyNumberFormat="1"/>
    <xf numFmtId="164" fontId="13" fillId="0" borderId="1" xfId="0" applyNumberFormat="1" applyFont="1" applyBorder="1" applyAlignment="1">
      <alignment wrapText="1"/>
    </xf>
    <xf numFmtId="166" fontId="13" fillId="0" borderId="1" xfId="0" applyNumberFormat="1" applyFont="1" applyBorder="1" applyAlignment="1">
      <alignment wrapText="1"/>
    </xf>
    <xf numFmtId="6" fontId="13" fillId="7" borderId="1" xfId="0" applyNumberFormat="1" applyFont="1" applyFill="1" applyBorder="1" applyAlignment="1">
      <alignment wrapText="1"/>
    </xf>
    <xf numFmtId="0" fontId="14" fillId="8" borderId="0" xfId="0" applyFont="1" applyFill="1"/>
    <xf numFmtId="6" fontId="13" fillId="7" borderId="8" xfId="0" applyNumberFormat="1" applyFont="1" applyFill="1" applyBorder="1" applyAlignment="1">
      <alignment wrapText="1"/>
    </xf>
    <xf numFmtId="6" fontId="13" fillId="7" borderId="1" xfId="0" applyNumberFormat="1" applyFont="1" applyFill="1" applyBorder="1" applyAlignment="1">
      <alignment horizontal="left" vertical="top" wrapText="1"/>
    </xf>
    <xf numFmtId="0" fontId="15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15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wrapText="1" indent="2"/>
    </xf>
    <xf numFmtId="0" fontId="15" fillId="0" borderId="1" xfId="0" applyFont="1" applyBorder="1"/>
    <xf numFmtId="0" fontId="3" fillId="0" borderId="0" xfId="0" applyFont="1" applyAlignment="1">
      <alignment horizontal="left" wrapText="1"/>
    </xf>
    <xf numFmtId="9" fontId="13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26"/>
      <c r="K2" s="3"/>
    </row>
    <row r="3" spans="4:11" x14ac:dyDescent="0.25">
      <c r="D3" s="3"/>
      <c r="E3" s="3"/>
      <c r="J3" s="24"/>
      <c r="K3" s="25"/>
    </row>
    <row r="4" spans="4:11" x14ac:dyDescent="0.25">
      <c r="D4" s="4"/>
      <c r="E4" s="3"/>
    </row>
    <row r="9" spans="4:11" x14ac:dyDescent="0.25">
      <c r="J9" s="17"/>
    </row>
    <row r="17" spans="5:18" x14ac:dyDescent="0.25">
      <c r="E17" s="27"/>
      <c r="F17" s="27"/>
      <c r="G17" s="27"/>
      <c r="H17" s="27"/>
      <c r="I17" s="27"/>
    </row>
    <row r="18" spans="5:18" x14ac:dyDescent="0.25">
      <c r="E18" s="27"/>
      <c r="F18" s="27"/>
      <c r="G18" s="27"/>
      <c r="H18" s="27"/>
      <c r="I18" s="27"/>
    </row>
    <row r="27" spans="5:18" ht="23.25" x14ac:dyDescent="0.35">
      <c r="Q27" s="23"/>
    </row>
    <row r="28" spans="5:18" x14ac:dyDescent="0.25">
      <c r="Q28" s="48"/>
      <c r="R28" s="49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7"/>
  <sheetViews>
    <sheetView showGridLines="0" zoomScale="83" zoomScaleNormal="85" workbookViewId="0">
      <selection activeCell="N18" sqref="N1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7.140625" style="2" customWidth="1"/>
    <col min="6" max="6" width="12.140625" customWidth="1"/>
    <col min="7" max="7" width="13.1406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23" t="s">
        <v>0</v>
      </c>
    </row>
    <row r="3" spans="2:39" ht="26.45" customHeight="1" x14ac:dyDescent="0.25">
      <c r="B3" s="86" t="s">
        <v>1</v>
      </c>
      <c r="C3" s="86"/>
      <c r="D3" s="86"/>
      <c r="E3" s="86"/>
      <c r="F3" s="86"/>
      <c r="G3" s="86"/>
      <c r="H3" s="86"/>
      <c r="I3" s="86"/>
      <c r="J3" s="86"/>
    </row>
    <row r="4" spans="2:39" ht="15" customHeight="1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52"/>
    </row>
    <row r="6" spans="2:39" ht="17.100000000000001" customHeight="1" x14ac:dyDescent="0.25">
      <c r="B6" s="38" t="s">
        <v>3</v>
      </c>
      <c r="C6" s="38" t="s">
        <v>4</v>
      </c>
      <c r="D6" s="38" t="s">
        <v>5</v>
      </c>
      <c r="E6" s="39" t="s">
        <v>6</v>
      </c>
      <c r="F6" s="39" t="s">
        <v>7</v>
      </c>
      <c r="G6" s="39" t="s">
        <v>8</v>
      </c>
      <c r="H6" s="40" t="s">
        <v>9</v>
      </c>
      <c r="I6" s="41"/>
      <c r="J6" s="53" t="s">
        <v>10</v>
      </c>
    </row>
    <row r="7" spans="2:39" s="5" customFormat="1" x14ac:dyDescent="0.25">
      <c r="B7" s="18" t="s">
        <v>11</v>
      </c>
      <c r="C7" s="42" t="s">
        <v>12</v>
      </c>
      <c r="D7" s="77">
        <f>'Measure 2 GSE Voucher Budget'!D11+'Measure 1 EV Charging Budget'!D17</f>
        <v>669395.25</v>
      </c>
      <c r="E7" s="77">
        <f>'Measure 2 GSE Voucher Budget'!E11+'Measure 1 EV Charging Budget'!E17</f>
        <v>689477.10750000004</v>
      </c>
      <c r="F7" s="77">
        <f>'Measure 2 GSE Voucher Budget'!F11+'Measure 1 EV Charging Budget'!F17</f>
        <v>710161.42072499997</v>
      </c>
      <c r="G7" s="77">
        <f>'Measure 2 GSE Voucher Budget'!G11+'Measure 1 EV Charging Budget'!G17</f>
        <v>86242.385748000001</v>
      </c>
      <c r="H7" s="77">
        <f>'Measure 2 GSE Voucher Budget'!H11+'Measure 1 EV Charging Budget'!H17</f>
        <v>88829.657320440005</v>
      </c>
      <c r="I7" s="78"/>
      <c r="J7" s="77">
        <f>SUM(D7:I7)</f>
        <v>2244105.8212934397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42" t="s">
        <v>13</v>
      </c>
      <c r="D8" s="77">
        <f>'Measure 2 GSE Voucher Budget'!D16+'Measure 1 EV Charging Budget'!D22</f>
        <v>455255.70952500001</v>
      </c>
      <c r="E8" s="77">
        <f>'Measure 2 GSE Voucher Budget'!E16+'Measure 1 EV Charging Budget'!E22</f>
        <v>468913.38081075001</v>
      </c>
      <c r="F8" s="77">
        <f>'Measure 2 GSE Voucher Budget'!F16+'Measure 1 EV Charging Budget'!F22</f>
        <v>482980.78223507258</v>
      </c>
      <c r="G8" s="77">
        <f>'Measure 2 GSE Voucher Budget'!G16+'Measure 1 EV Charging Budget'!G22</f>
        <v>58653.4465472148</v>
      </c>
      <c r="H8" s="77">
        <f>'Measure 2 GSE Voucher Budget'!H16+'Measure 1 EV Charging Budget'!H22</f>
        <v>60413.049943631253</v>
      </c>
      <c r="I8" s="78"/>
      <c r="J8" s="77">
        <f t="shared" ref="J8:J14" si="0">SUM(D8:I8)</f>
        <v>1526216.3690616686</v>
      </c>
    </row>
    <row r="9" spans="2:39" x14ac:dyDescent="0.25">
      <c r="B9" s="19"/>
      <c r="C9" s="42" t="s">
        <v>14</v>
      </c>
      <c r="D9" s="77">
        <f>'Measure 2 GSE Voucher Budget'!D26+'Measure 1 EV Charging Budget'!D31</f>
        <v>288</v>
      </c>
      <c r="E9" s="77">
        <f>'Measure 2 GSE Voucher Budget'!E26+'Measure 1 EV Charging Budget'!E31</f>
        <v>288</v>
      </c>
      <c r="F9" s="77">
        <f>'Measure 2 GSE Voucher Budget'!F26+'Measure 1 EV Charging Budget'!F31</f>
        <v>288</v>
      </c>
      <c r="G9" s="77">
        <f>'Measure 2 GSE Voucher Budget'!G26+'Measure 1 EV Charging Budget'!G31</f>
        <v>288</v>
      </c>
      <c r="H9" s="77">
        <f>'Measure 2 GSE Voucher Budget'!H26+'Measure 1 EV Charging Budget'!H31</f>
        <v>288</v>
      </c>
      <c r="I9" s="78"/>
      <c r="J9" s="77">
        <f t="shared" si="0"/>
        <v>1440</v>
      </c>
    </row>
    <row r="10" spans="2:39" x14ac:dyDescent="0.25">
      <c r="B10" s="19"/>
      <c r="C10" s="42" t="s">
        <v>15</v>
      </c>
      <c r="D10" s="77">
        <f>'Measure 2 GSE Voucher Budget'!D30+'Measure 1 EV Charging Budget'!D35</f>
        <v>0</v>
      </c>
      <c r="E10" s="77">
        <f>'Measure 2 GSE Voucher Budget'!E30+'Measure 1 EV Charging Budget'!E35</f>
        <v>0</v>
      </c>
      <c r="F10" s="77">
        <f>'Measure 2 GSE Voucher Budget'!F30+'Measure 1 EV Charging Budget'!F35</f>
        <v>0</v>
      </c>
      <c r="G10" s="77">
        <f>'Measure 2 GSE Voucher Budget'!G30+'Measure 1 EV Charging Budget'!G35</f>
        <v>0</v>
      </c>
      <c r="H10" s="77">
        <f>'Measure 2 GSE Voucher Budget'!H30+'Measure 1 EV Charging Budget'!H35</f>
        <v>0</v>
      </c>
      <c r="I10" s="78"/>
      <c r="J10" s="77">
        <f t="shared" si="0"/>
        <v>0</v>
      </c>
    </row>
    <row r="11" spans="2:39" x14ac:dyDescent="0.25">
      <c r="B11" s="19"/>
      <c r="C11" s="42" t="s">
        <v>16</v>
      </c>
      <c r="D11" s="77">
        <f>'Measure 2 GSE Voucher Budget'!D34+'Measure 1 EV Charging Budget'!D39</f>
        <v>5700</v>
      </c>
      <c r="E11" s="77">
        <f>'Measure 2 GSE Voucher Budget'!E34+'Measure 1 EV Charging Budget'!E39</f>
        <v>0</v>
      </c>
      <c r="F11" s="77">
        <f>'Measure 2 GSE Voucher Budget'!F34+'Measure 1 EV Charging Budget'!F39</f>
        <v>0</v>
      </c>
      <c r="G11" s="77">
        <f>'Measure 2 GSE Voucher Budget'!G34+'Measure 1 EV Charging Budget'!G39</f>
        <v>0</v>
      </c>
      <c r="H11" s="77">
        <f>'Measure 2 GSE Voucher Budget'!H34+'Measure 1 EV Charging Budget'!H39</f>
        <v>0</v>
      </c>
      <c r="I11" s="78"/>
      <c r="J11" s="77">
        <f t="shared" si="0"/>
        <v>5700</v>
      </c>
    </row>
    <row r="12" spans="2:39" x14ac:dyDescent="0.25">
      <c r="B12" s="19"/>
      <c r="C12" s="42" t="s">
        <v>17</v>
      </c>
      <c r="D12" s="77">
        <f>'Measure 2 GSE Voucher Budget'!D40+'Measure 1 EV Charging Budget'!D46</f>
        <v>2000000</v>
      </c>
      <c r="E12" s="77">
        <f>'Measure 2 GSE Voucher Budget'!E40+'Measure 1 EV Charging Budget'!E46</f>
        <v>21455175</v>
      </c>
      <c r="F12" s="77">
        <f>'Measure 2 GSE Voucher Budget'!F40+'Measure 1 EV Charging Budget'!F46</f>
        <v>30428590</v>
      </c>
      <c r="G12" s="77">
        <f>'Measure 2 GSE Voucher Budget'!G40+'Measure 1 EV Charging Budget'!G46</f>
        <v>28431772.699999999</v>
      </c>
      <c r="H12" s="77">
        <f>'Measure 2 GSE Voucher Budget'!H40+'Measure 1 EV Charging Budget'!H46</f>
        <v>935050.88100000005</v>
      </c>
      <c r="I12" s="78"/>
      <c r="J12" s="77">
        <f t="shared" si="0"/>
        <v>83250588.581</v>
      </c>
    </row>
    <row r="13" spans="2:39" x14ac:dyDescent="0.25">
      <c r="B13" s="19"/>
      <c r="C13" s="42" t="s">
        <v>18</v>
      </c>
      <c r="D13" s="77">
        <f>'Measure 2 GSE Voucher Budget'!D45+'Measure 1 EV Charging Budget'!D54</f>
        <v>0</v>
      </c>
      <c r="E13" s="77">
        <f>'Measure 2 GSE Voucher Budget'!E45+'Measure 1 EV Charging Budget'!E54</f>
        <v>0</v>
      </c>
      <c r="F13" s="77">
        <f>'Measure 2 GSE Voucher Budget'!F45+'Measure 1 EV Charging Budget'!F54</f>
        <v>0</v>
      </c>
      <c r="G13" s="77">
        <f>'Measure 2 GSE Voucher Budget'!G45+'Measure 1 EV Charging Budget'!G54</f>
        <v>0</v>
      </c>
      <c r="H13" s="77">
        <f>'Measure 2 GSE Voucher Budget'!H45+'Measure 1 EV Charging Budget'!H54</f>
        <v>0</v>
      </c>
      <c r="I13" s="78"/>
      <c r="J13" s="77">
        <f t="shared" si="0"/>
        <v>0</v>
      </c>
    </row>
    <row r="14" spans="2:39" x14ac:dyDescent="0.25">
      <c r="B14" s="20"/>
      <c r="C14" s="9" t="s">
        <v>19</v>
      </c>
      <c r="D14" s="63">
        <f>D13+D12+D11+D10+D9+D8+D7</f>
        <v>3130638.9595249998</v>
      </c>
      <c r="E14" s="63">
        <f>E13+E12+E11+E10+E9+E8+E7</f>
        <v>22613853.488310751</v>
      </c>
      <c r="F14" s="63">
        <f>F13+F12+F11+F10+F9+F8+F7</f>
        <v>31622020.20296007</v>
      </c>
      <c r="G14" s="63">
        <f>G13+G12+G11+G10+G9+G8+G7</f>
        <v>28576956.532295212</v>
      </c>
      <c r="H14" s="63">
        <f>H13+H12+H11+H10+H9+H8+H7</f>
        <v>1084581.5882640714</v>
      </c>
      <c r="I14" s="60"/>
      <c r="J14" s="63">
        <f t="shared" si="0"/>
        <v>87028050.771355107</v>
      </c>
    </row>
    <row r="15" spans="2:39" x14ac:dyDescent="0.25">
      <c r="B15" s="51"/>
      <c r="D15"/>
      <c r="E15"/>
      <c r="H15"/>
      <c r="I15"/>
      <c r="J15" s="15" t="s">
        <v>20</v>
      </c>
    </row>
    <row r="16" spans="2:39" ht="20.100000000000001" customHeight="1" x14ac:dyDescent="0.25">
      <c r="B16" s="51"/>
      <c r="C16" s="9" t="s">
        <v>21</v>
      </c>
      <c r="D16" s="47">
        <f>'Measure 2 GSE Voucher Budget'!D51+'Measure 1 EV Charging Budget'!D60</f>
        <v>0</v>
      </c>
      <c r="E16" s="47">
        <f>'Measure 2 GSE Voucher Budget'!E51+'Measure 1 EV Charging Budget'!E60</f>
        <v>0</v>
      </c>
      <c r="F16" s="47">
        <f>'Measure 2 GSE Voucher Budget'!F51+'Measure 1 EV Charging Budget'!F60</f>
        <v>0</v>
      </c>
      <c r="G16" s="47">
        <f>'Measure 2 GSE Voucher Budget'!G51+'Measure 1 EV Charging Budget'!G60</f>
        <v>0</v>
      </c>
      <c r="H16" s="47">
        <f>'Measure 2 GSE Voucher Budget'!H51+'Measure 1 EV Charging Budget'!H60</f>
        <v>0</v>
      </c>
      <c r="J16" s="9">
        <f>SUM(D16:H16)</f>
        <v>0</v>
      </c>
    </row>
    <row r="17" spans="2:10" ht="15.75" thickBot="1" x14ac:dyDescent="0.3">
      <c r="B17" s="51"/>
      <c r="D17"/>
      <c r="E17"/>
      <c r="H17"/>
      <c r="I17"/>
      <c r="J17" s="15" t="s">
        <v>20</v>
      </c>
    </row>
    <row r="18" spans="2:10" ht="30.95" customHeight="1" thickBot="1" x14ac:dyDescent="0.3">
      <c r="B18" s="50" t="s">
        <v>22</v>
      </c>
      <c r="C18" s="16"/>
      <c r="D18" s="44">
        <f>D14+D16</f>
        <v>3130638.9595249998</v>
      </c>
      <c r="E18" s="44">
        <f>E14+E16</f>
        <v>22613853.488310751</v>
      </c>
      <c r="F18" s="44">
        <f>F14+F16</f>
        <v>31622020.20296007</v>
      </c>
      <c r="G18" s="44">
        <f>G14+G16</f>
        <v>28576956.532295212</v>
      </c>
      <c r="H18" s="44">
        <f>H14+H16</f>
        <v>1084581.5882640714</v>
      </c>
      <c r="I18" s="45"/>
      <c r="J18" s="54">
        <f>J14+J16</f>
        <v>87028050.771355107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36" t="s">
        <v>23</v>
      </c>
      <c r="C21" s="37"/>
      <c r="D21" s="37"/>
      <c r="E21" s="88"/>
      <c r="F21" s="88"/>
      <c r="H21"/>
      <c r="I21"/>
    </row>
    <row r="22" spans="2:10" ht="29.1" customHeight="1" x14ac:dyDescent="0.25">
      <c r="B22" s="38" t="s">
        <v>24</v>
      </c>
      <c r="C22" s="38" t="s">
        <v>25</v>
      </c>
      <c r="D22" s="46" t="s">
        <v>26</v>
      </c>
      <c r="E22" s="89" t="s">
        <v>27</v>
      </c>
      <c r="F22" s="89"/>
      <c r="H22"/>
      <c r="I22"/>
    </row>
    <row r="23" spans="2:10" ht="15" customHeight="1" x14ac:dyDescent="0.25">
      <c r="B23" s="42">
        <v>1</v>
      </c>
      <c r="C23" s="80" t="s">
        <v>54</v>
      </c>
      <c r="D23" s="79">
        <f>'Measure 1 EV Charging Budget'!J62</f>
        <v>35999997.190355115</v>
      </c>
      <c r="E23" s="87">
        <f>D23/D$26</f>
        <v>0.41365969789368584</v>
      </c>
      <c r="F23" s="87"/>
      <c r="H23"/>
      <c r="I23"/>
    </row>
    <row r="24" spans="2:10" ht="15" customHeight="1" x14ac:dyDescent="0.25">
      <c r="B24" s="42">
        <v>2</v>
      </c>
      <c r="C24" s="77" t="s">
        <v>55</v>
      </c>
      <c r="D24" s="79">
        <f>'Measure 2 GSE Voucher Budget'!J53</f>
        <v>51028053.581</v>
      </c>
      <c r="E24" s="87">
        <f>D24/D$26</f>
        <v>0.58634030210631405</v>
      </c>
      <c r="F24" s="87"/>
      <c r="H24"/>
      <c r="I24"/>
    </row>
    <row r="25" spans="2:10" ht="15" customHeight="1" x14ac:dyDescent="0.25">
      <c r="B25" s="42"/>
      <c r="C25" s="43"/>
      <c r="D25" s="79"/>
      <c r="E25" s="87"/>
      <c r="F25" s="87"/>
      <c r="H25"/>
      <c r="I25"/>
    </row>
    <row r="26" spans="2:10" ht="15" customHeight="1" x14ac:dyDescent="0.25">
      <c r="B26" s="42" t="s">
        <v>28</v>
      </c>
      <c r="C26" s="43"/>
      <c r="D26" s="79">
        <f>SUM(D23:D25)</f>
        <v>87028050.771355122</v>
      </c>
      <c r="E26" s="87">
        <f>SUM(E23:E25)</f>
        <v>0.99999999999999989</v>
      </c>
      <c r="F26" s="87"/>
      <c r="H26"/>
      <c r="I26"/>
    </row>
    <row r="27" spans="2:10" ht="15" customHeight="1" x14ac:dyDescent="0.25">
      <c r="H27"/>
      <c r="I27"/>
    </row>
  </sheetData>
  <mergeCells count="7">
    <mergeCell ref="B3:J3"/>
    <mergeCell ref="E25:F25"/>
    <mergeCell ref="E26:F26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7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L41" sqref="L41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9.85546875" customWidth="1"/>
    <col min="4" max="4" width="15.140625" style="6" bestFit="1" customWidth="1"/>
    <col min="5" max="5" width="14.8554687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4.140625" customWidth="1"/>
    <col min="12" max="12" width="23.5703125" customWidth="1"/>
    <col min="13" max="13" width="10.5703125" bestFit="1" customWidth="1"/>
    <col min="14" max="14" width="11.5703125" bestFit="1" customWidth="1"/>
  </cols>
  <sheetData>
    <row r="2" spans="2:39" ht="23.25" x14ac:dyDescent="0.35">
      <c r="B2" s="23" t="s">
        <v>29</v>
      </c>
    </row>
    <row r="3" spans="2:39" x14ac:dyDescent="0.25">
      <c r="B3" s="5" t="s">
        <v>30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x14ac:dyDescent="0.25">
      <c r="B7" s="18" t="s">
        <v>11</v>
      </c>
      <c r="C7" s="22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5" x14ac:dyDescent="0.25">
      <c r="B8" s="19"/>
      <c r="C8" s="57" t="s">
        <v>52</v>
      </c>
      <c r="D8" s="75">
        <f>157848*1.5</f>
        <v>236772</v>
      </c>
      <c r="E8" s="58">
        <f t="shared" ref="E8:H8" si="0">D8*1.03</f>
        <v>243875.16</v>
      </c>
      <c r="F8" s="58">
        <f t="shared" si="0"/>
        <v>251191.4148</v>
      </c>
      <c r="G8" s="58">
        <f>(F8*1.03)/3</f>
        <v>86242.385748000001</v>
      </c>
      <c r="H8" s="58">
        <f t="shared" si="0"/>
        <v>88829.657320440005</v>
      </c>
      <c r="I8" s="59">
        <v>450000</v>
      </c>
      <c r="J8" s="58">
        <f t="shared" ref="J8" si="1">SUM(D8:H8)</f>
        <v>906910.61786844011</v>
      </c>
      <c r="M8" s="1"/>
      <c r="N8" s="1"/>
    </row>
    <row r="9" spans="2:39" ht="45" x14ac:dyDescent="0.25">
      <c r="B9" s="19"/>
      <c r="C9" s="57" t="s">
        <v>53</v>
      </c>
      <c r="D9" s="58">
        <f>192277*2.25</f>
        <v>432623.25</v>
      </c>
      <c r="E9" s="58">
        <f>D9*1.03</f>
        <v>445601.94750000001</v>
      </c>
      <c r="F9" s="58">
        <f>E9*1.03</f>
        <v>458970.005925</v>
      </c>
      <c r="G9" s="58"/>
      <c r="H9" s="58"/>
      <c r="I9" s="60"/>
      <c r="J9" s="58">
        <f>SUM(D9:H9)</f>
        <v>1337195.203425</v>
      </c>
      <c r="L9" s="1"/>
      <c r="M9" s="73"/>
    </row>
    <row r="10" spans="2:39" x14ac:dyDescent="0.25">
      <c r="B10" s="19"/>
      <c r="C10" s="57"/>
      <c r="D10" s="58"/>
      <c r="E10" s="58"/>
      <c r="F10" s="58"/>
      <c r="G10" s="58"/>
      <c r="H10" s="58"/>
      <c r="I10" s="60"/>
      <c r="J10" s="58"/>
      <c r="M10" s="70"/>
      <c r="N10" s="71"/>
    </row>
    <row r="11" spans="2:39" x14ac:dyDescent="0.25">
      <c r="B11" s="19"/>
      <c r="C11" s="57"/>
      <c r="D11" s="58"/>
      <c r="E11" s="58"/>
      <c r="F11" s="58"/>
      <c r="G11" s="58"/>
      <c r="H11" s="58"/>
      <c r="I11" s="60"/>
      <c r="J11" s="58"/>
      <c r="M11" s="70"/>
      <c r="N11" s="71"/>
    </row>
    <row r="12" spans="2:39" x14ac:dyDescent="0.25">
      <c r="B12" s="19"/>
      <c r="C12" s="57"/>
      <c r="D12" s="58"/>
      <c r="E12" s="58"/>
      <c r="F12" s="58"/>
      <c r="G12" s="58"/>
      <c r="H12" s="58"/>
      <c r="I12" s="60"/>
      <c r="J12" s="58"/>
      <c r="L12" s="1"/>
      <c r="M12" s="70"/>
      <c r="N12" s="71"/>
    </row>
    <row r="13" spans="2:39" x14ac:dyDescent="0.25">
      <c r="B13" s="19"/>
      <c r="C13" s="57"/>
      <c r="D13" s="58"/>
      <c r="E13" s="58"/>
      <c r="F13" s="58"/>
      <c r="G13" s="58"/>
      <c r="H13" s="58"/>
      <c r="I13" s="60"/>
      <c r="J13" s="58"/>
      <c r="M13" s="74"/>
      <c r="N13" s="71"/>
    </row>
    <row r="14" spans="2:39" x14ac:dyDescent="0.25">
      <c r="B14" s="19"/>
      <c r="C14" s="57"/>
      <c r="D14" s="58"/>
      <c r="E14" s="58"/>
      <c r="F14" s="58"/>
      <c r="G14" s="58"/>
      <c r="H14" s="58"/>
      <c r="I14" s="60"/>
      <c r="J14" s="58"/>
      <c r="M14" s="72"/>
      <c r="N14" s="71"/>
    </row>
    <row r="15" spans="2:39" x14ac:dyDescent="0.25">
      <c r="B15" s="19"/>
      <c r="C15" s="57"/>
      <c r="D15" s="58"/>
      <c r="E15" s="58"/>
      <c r="F15" s="58"/>
      <c r="G15" s="58"/>
      <c r="H15" s="58"/>
      <c r="I15" s="60"/>
      <c r="J15" s="58"/>
    </row>
    <row r="16" spans="2:39" x14ac:dyDescent="0.25">
      <c r="B16" s="19"/>
      <c r="C16" s="57"/>
      <c r="D16" s="58"/>
      <c r="E16" s="58"/>
      <c r="F16" s="58"/>
      <c r="G16" s="58"/>
      <c r="H16" s="58"/>
      <c r="I16" s="60"/>
      <c r="J16" s="58"/>
    </row>
    <row r="17" spans="2:10" x14ac:dyDescent="0.25">
      <c r="B17" s="19"/>
      <c r="C17" s="62" t="s">
        <v>12</v>
      </c>
      <c r="D17" s="63">
        <f>SUM(D8:D16)</f>
        <v>669395.25</v>
      </c>
      <c r="E17" s="63">
        <f>SUM(E8:E16)</f>
        <v>689477.10750000004</v>
      </c>
      <c r="F17" s="63">
        <f>SUM(F8:F16)</f>
        <v>710161.42072499997</v>
      </c>
      <c r="G17" s="63">
        <f t="shared" ref="G17:I17" si="2">SUM(G8:G10)</f>
        <v>86242.385748000001</v>
      </c>
      <c r="H17" s="63">
        <f t="shared" si="2"/>
        <v>88829.657320440005</v>
      </c>
      <c r="I17" s="60">
        <f t="shared" si="2"/>
        <v>450000</v>
      </c>
      <c r="J17" s="63">
        <f>SUM(J8:J16)</f>
        <v>2244105.8212934402</v>
      </c>
    </row>
    <row r="18" spans="2:10" x14ac:dyDescent="0.25">
      <c r="B18" s="19"/>
      <c r="C18" s="64" t="s">
        <v>33</v>
      </c>
      <c r="D18" s="65" t="s">
        <v>32</v>
      </c>
      <c r="E18" s="66"/>
      <c r="F18" s="66"/>
      <c r="G18" s="66"/>
      <c r="H18" s="66"/>
      <c r="I18" s="60"/>
      <c r="J18" s="67" t="s">
        <v>32</v>
      </c>
    </row>
    <row r="19" spans="2:10" ht="45" x14ac:dyDescent="0.25">
      <c r="B19" s="19"/>
      <c r="C19" s="57" t="s">
        <v>50</v>
      </c>
      <c r="D19" s="76">
        <f>D8*0.6801</f>
        <v>161028.6372</v>
      </c>
      <c r="E19" s="76">
        <f>E8*0.6801</f>
        <v>165859.496316</v>
      </c>
      <c r="F19" s="76">
        <f>F8*0.6801</f>
        <v>170835.28120548002</v>
      </c>
      <c r="G19" s="76">
        <f>G8*0.6801</f>
        <v>58653.4465472148</v>
      </c>
      <c r="H19" s="76">
        <f>H8*0.6801</f>
        <v>60413.049943631253</v>
      </c>
      <c r="I19" s="60"/>
      <c r="J19" s="58">
        <f>SUM(D19:H19)</f>
        <v>616789.91121232603</v>
      </c>
    </row>
    <row r="20" spans="2:10" ht="45" x14ac:dyDescent="0.25">
      <c r="B20" s="19"/>
      <c r="C20" s="57" t="s">
        <v>51</v>
      </c>
      <c r="D20" s="76">
        <f>D9*0.6801</f>
        <v>294227.07232500002</v>
      </c>
      <c r="E20" s="76">
        <f>E9*0.6801</f>
        <v>303053.88449475</v>
      </c>
      <c r="F20" s="76">
        <f>F9*0.6801</f>
        <v>312145.50102959253</v>
      </c>
      <c r="G20" s="76"/>
      <c r="H20" s="61"/>
      <c r="I20" s="60"/>
      <c r="J20" s="58">
        <f>SUM(D20:H20)</f>
        <v>909426.45784934261</v>
      </c>
    </row>
    <row r="21" spans="2:10" x14ac:dyDescent="0.25">
      <c r="B21" s="19"/>
      <c r="C21" s="66"/>
      <c r="D21" s="58"/>
      <c r="E21" s="61"/>
      <c r="F21" s="61"/>
      <c r="G21" s="61"/>
      <c r="H21" s="61"/>
      <c r="I21" s="60"/>
      <c r="J21" s="58">
        <f t="shared" ref="J21" si="3">SUM(D21:H21)</f>
        <v>0</v>
      </c>
    </row>
    <row r="22" spans="2:10" x14ac:dyDescent="0.25">
      <c r="B22" s="19"/>
      <c r="C22" s="62" t="s">
        <v>13</v>
      </c>
      <c r="D22" s="63">
        <f t="shared" ref="D22:J22" si="4">SUM(D19:D21)</f>
        <v>455255.70952500001</v>
      </c>
      <c r="E22" s="63">
        <f t="shared" si="4"/>
        <v>468913.38081075001</v>
      </c>
      <c r="F22" s="63">
        <f t="shared" si="4"/>
        <v>482980.78223507258</v>
      </c>
      <c r="G22" s="63">
        <f t="shared" si="4"/>
        <v>58653.4465472148</v>
      </c>
      <c r="H22" s="63">
        <f t="shared" si="4"/>
        <v>60413.049943631253</v>
      </c>
      <c r="I22" s="60">
        <f t="shared" si="4"/>
        <v>0</v>
      </c>
      <c r="J22" s="63">
        <f t="shared" si="4"/>
        <v>1526216.3690616686</v>
      </c>
    </row>
    <row r="23" spans="2:10" x14ac:dyDescent="0.25">
      <c r="B23" s="19"/>
      <c r="C23" s="64" t="s">
        <v>34</v>
      </c>
      <c r="D23" s="65" t="s">
        <v>32</v>
      </c>
      <c r="E23" s="66"/>
      <c r="F23" s="66"/>
      <c r="G23" s="66"/>
      <c r="H23" s="66"/>
      <c r="I23" s="60"/>
      <c r="J23" s="67" t="s">
        <v>32</v>
      </c>
    </row>
    <row r="24" spans="2:10" x14ac:dyDescent="0.25">
      <c r="B24" s="19"/>
      <c r="C24" s="68"/>
      <c r="D24" s="58"/>
      <c r="E24" s="58"/>
      <c r="F24" s="58"/>
      <c r="G24" s="58"/>
      <c r="H24" s="58"/>
      <c r="I24" s="59">
        <v>2000</v>
      </c>
      <c r="J24" s="58">
        <f>SUM(D24:H24)</f>
        <v>0</v>
      </c>
    </row>
    <row r="25" spans="2:10" x14ac:dyDescent="0.25">
      <c r="B25" s="19"/>
      <c r="C25" s="68"/>
      <c r="D25" s="58"/>
      <c r="E25" s="58"/>
      <c r="F25" s="58"/>
      <c r="G25" s="58"/>
      <c r="H25" s="58"/>
      <c r="I25" s="59">
        <v>250</v>
      </c>
      <c r="J25" s="58">
        <f t="shared" ref="J25:J30" si="5">SUM(D25:H25)</f>
        <v>0</v>
      </c>
    </row>
    <row r="26" spans="2:10" x14ac:dyDescent="0.25">
      <c r="B26" s="19"/>
      <c r="C26" s="57"/>
      <c r="D26" s="58"/>
      <c r="E26" s="58"/>
      <c r="F26" s="58"/>
      <c r="G26" s="58"/>
      <c r="H26" s="58"/>
      <c r="I26" s="59">
        <v>2250</v>
      </c>
      <c r="J26" s="58">
        <f t="shared" si="5"/>
        <v>0</v>
      </c>
    </row>
    <row r="27" spans="2:10" x14ac:dyDescent="0.25">
      <c r="B27" s="19"/>
      <c r="C27" s="68"/>
      <c r="D27" s="58"/>
      <c r="E27" s="58"/>
      <c r="F27" s="58"/>
      <c r="G27" s="58"/>
      <c r="H27" s="58"/>
      <c r="I27" s="59">
        <v>1243</v>
      </c>
      <c r="J27" s="58">
        <f t="shared" si="5"/>
        <v>0</v>
      </c>
    </row>
    <row r="28" spans="2:10" x14ac:dyDescent="0.25">
      <c r="B28" s="19"/>
      <c r="C28" s="68"/>
      <c r="D28" s="58"/>
      <c r="E28" s="58"/>
      <c r="F28" s="58"/>
      <c r="G28" s="58"/>
      <c r="H28" s="58"/>
      <c r="I28" s="59">
        <v>225</v>
      </c>
      <c r="J28" s="58">
        <f t="shared" si="5"/>
        <v>0</v>
      </c>
    </row>
    <row r="29" spans="2:10" x14ac:dyDescent="0.25">
      <c r="B29" s="19"/>
      <c r="C29" s="68"/>
      <c r="D29" s="58"/>
      <c r="E29" s="58"/>
      <c r="F29" s="58"/>
      <c r="G29" s="58"/>
      <c r="H29" s="58"/>
      <c r="I29" s="59">
        <v>400</v>
      </c>
      <c r="J29" s="58">
        <f t="shared" si="5"/>
        <v>0</v>
      </c>
    </row>
    <row r="30" spans="2:10" x14ac:dyDescent="0.25">
      <c r="B30" s="19"/>
      <c r="C30" s="57"/>
      <c r="D30" s="58"/>
      <c r="E30" s="58"/>
      <c r="F30" s="58"/>
      <c r="G30" s="58"/>
      <c r="H30" s="58"/>
      <c r="I30" s="59">
        <v>1638</v>
      </c>
      <c r="J30" s="58">
        <f t="shared" si="5"/>
        <v>0</v>
      </c>
    </row>
    <row r="31" spans="2:10" x14ac:dyDescent="0.25">
      <c r="B31" s="19"/>
      <c r="C31" s="62" t="s">
        <v>14</v>
      </c>
      <c r="D31" s="63">
        <f>SUM(D24:D30)</f>
        <v>0</v>
      </c>
      <c r="E31" s="63">
        <f t="shared" ref="E31:H31" si="6">SUM(E24:E30)</f>
        <v>0</v>
      </c>
      <c r="F31" s="63">
        <f t="shared" si="6"/>
        <v>0</v>
      </c>
      <c r="G31" s="63">
        <f t="shared" si="6"/>
        <v>0</v>
      </c>
      <c r="H31" s="63">
        <f t="shared" si="6"/>
        <v>0</v>
      </c>
      <c r="I31" s="60"/>
      <c r="J31" s="63">
        <f>SUM(J24:J30)</f>
        <v>0</v>
      </c>
    </row>
    <row r="32" spans="2:10" x14ac:dyDescent="0.25">
      <c r="B32" s="19"/>
      <c r="C32" s="64" t="s">
        <v>36</v>
      </c>
      <c r="D32" s="58"/>
      <c r="E32" s="66"/>
      <c r="F32" s="66"/>
      <c r="G32" s="66"/>
      <c r="H32" s="66"/>
      <c r="I32" s="60"/>
      <c r="J32" s="58" t="s">
        <v>20</v>
      </c>
    </row>
    <row r="33" spans="2:12" x14ac:dyDescent="0.25">
      <c r="B33" s="19"/>
      <c r="C33" s="57"/>
      <c r="D33" s="58"/>
      <c r="E33" s="66"/>
      <c r="F33" s="66"/>
      <c r="G33" s="66"/>
      <c r="H33" s="66"/>
      <c r="I33" s="60"/>
      <c r="J33" s="58">
        <f>SUM(D33:H33)</f>
        <v>0</v>
      </c>
    </row>
    <row r="34" spans="2:12" x14ac:dyDescent="0.25">
      <c r="B34" s="19" t="s">
        <v>38</v>
      </c>
      <c r="C34" s="65" t="s">
        <v>38</v>
      </c>
      <c r="D34" s="65" t="s">
        <v>32</v>
      </c>
      <c r="E34" s="66"/>
      <c r="F34" s="66"/>
      <c r="G34" s="66"/>
      <c r="H34" s="66"/>
      <c r="I34" s="60"/>
      <c r="J34" s="58">
        <f t="shared" ref="J34:J55" si="7">SUM(D34:H34)</f>
        <v>0</v>
      </c>
    </row>
    <row r="35" spans="2:12" x14ac:dyDescent="0.25">
      <c r="B35" s="19"/>
      <c r="C35" s="62" t="s">
        <v>15</v>
      </c>
      <c r="D35" s="69">
        <f>SUM(D33:D34)</f>
        <v>0</v>
      </c>
      <c r="E35" s="69">
        <f t="shared" ref="E35:H35" si="8">SUM(E33:E34)</f>
        <v>0</v>
      </c>
      <c r="F35" s="69">
        <f t="shared" si="8"/>
        <v>0</v>
      </c>
      <c r="G35" s="69">
        <f t="shared" si="8"/>
        <v>0</v>
      </c>
      <c r="H35" s="69">
        <f t="shared" si="8"/>
        <v>0</v>
      </c>
      <c r="I35" s="60"/>
      <c r="J35" s="63">
        <f>SUM(J33:J34)</f>
        <v>0</v>
      </c>
    </row>
    <row r="36" spans="2:12" x14ac:dyDescent="0.25">
      <c r="B36" s="19"/>
      <c r="C36" s="64" t="s">
        <v>40</v>
      </c>
      <c r="D36" s="65" t="s">
        <v>32</v>
      </c>
      <c r="E36" s="66"/>
      <c r="F36" s="66"/>
      <c r="G36" s="66"/>
      <c r="H36" s="66"/>
      <c r="I36" s="60"/>
      <c r="J36" s="58"/>
    </row>
    <row r="37" spans="2:12" x14ac:dyDescent="0.25">
      <c r="B37" s="19"/>
      <c r="C37" s="57"/>
      <c r="D37" s="58"/>
      <c r="E37" s="58"/>
      <c r="F37" s="58"/>
      <c r="G37" s="58"/>
      <c r="H37" s="58"/>
      <c r="I37" s="59">
        <v>5000</v>
      </c>
      <c r="J37" s="58">
        <f t="shared" si="7"/>
        <v>0</v>
      </c>
    </row>
    <row r="38" spans="2:12" x14ac:dyDescent="0.25">
      <c r="B38" s="19"/>
      <c r="C38" s="57"/>
      <c r="D38" s="58"/>
      <c r="E38" s="61"/>
      <c r="F38" s="61"/>
      <c r="G38" s="61"/>
      <c r="H38" s="61"/>
      <c r="I38" s="60"/>
      <c r="J38" s="58">
        <f t="shared" si="7"/>
        <v>0</v>
      </c>
    </row>
    <row r="39" spans="2:12" x14ac:dyDescent="0.25">
      <c r="B39" s="19"/>
      <c r="C39" s="62" t="s">
        <v>16</v>
      </c>
      <c r="D39" s="63">
        <f>SUM(D37:D38)</f>
        <v>0</v>
      </c>
      <c r="E39" s="63">
        <f t="shared" ref="E39:H39" si="9">SUM(E37:E38)</f>
        <v>0</v>
      </c>
      <c r="F39" s="63">
        <f t="shared" si="9"/>
        <v>0</v>
      </c>
      <c r="G39" s="63">
        <f t="shared" si="9"/>
        <v>0</v>
      </c>
      <c r="H39" s="63">
        <f t="shared" si="9"/>
        <v>0</v>
      </c>
      <c r="I39" s="60"/>
      <c r="J39" s="63">
        <f>SUM(J37:J38)</f>
        <v>0</v>
      </c>
    </row>
    <row r="40" spans="2:12" x14ac:dyDescent="0.25">
      <c r="B40" s="19"/>
      <c r="C40" s="64" t="s">
        <v>41</v>
      </c>
      <c r="D40" s="65" t="s">
        <v>32</v>
      </c>
      <c r="E40" s="66"/>
      <c r="F40" s="66"/>
      <c r="G40" s="66"/>
      <c r="H40" s="66"/>
      <c r="I40" s="60"/>
      <c r="J40" s="58"/>
    </row>
    <row r="41" spans="2:12" ht="30" x14ac:dyDescent="0.25">
      <c r="B41" s="19"/>
      <c r="C41" s="65" t="s">
        <v>48</v>
      </c>
      <c r="D41" s="58">
        <v>1800000</v>
      </c>
      <c r="E41" s="58">
        <v>429675</v>
      </c>
      <c r="F41" s="58"/>
      <c r="G41" s="58"/>
      <c r="H41" s="58"/>
      <c r="I41" s="59"/>
      <c r="J41" s="58">
        <f t="shared" si="7"/>
        <v>2229675</v>
      </c>
      <c r="L41" s="27"/>
    </row>
    <row r="42" spans="2:12" ht="30" x14ac:dyDescent="0.25">
      <c r="B42" s="19"/>
      <c r="C42" s="65" t="s">
        <v>49</v>
      </c>
      <c r="D42" s="58"/>
      <c r="E42" s="58">
        <v>20000000</v>
      </c>
      <c r="F42" s="58">
        <v>10000000</v>
      </c>
      <c r="G42" s="58"/>
      <c r="H42" s="58"/>
      <c r="I42" s="59"/>
      <c r="J42" s="58">
        <f t="shared" si="7"/>
        <v>30000000</v>
      </c>
    </row>
    <row r="43" spans="2:12" x14ac:dyDescent="0.25">
      <c r="B43" s="19"/>
      <c r="C43" s="65"/>
      <c r="D43" s="58"/>
      <c r="E43" s="58"/>
      <c r="F43" s="58"/>
      <c r="G43" s="58"/>
      <c r="H43" s="58"/>
      <c r="I43" s="59"/>
      <c r="J43" s="58">
        <f t="shared" si="7"/>
        <v>0</v>
      </c>
    </row>
    <row r="44" spans="2:12" x14ac:dyDescent="0.25">
      <c r="B44" s="19"/>
      <c r="C44" s="65"/>
      <c r="D44" s="58"/>
      <c r="E44" s="58"/>
      <c r="F44" s="58"/>
      <c r="G44" s="58"/>
      <c r="H44" s="58"/>
      <c r="I44" s="59"/>
      <c r="J44" s="58">
        <f t="shared" si="7"/>
        <v>0</v>
      </c>
    </row>
    <row r="45" spans="2:12" x14ac:dyDescent="0.25">
      <c r="B45" s="19"/>
      <c r="C45" s="57"/>
      <c r="D45" s="58"/>
      <c r="E45" s="61"/>
      <c r="F45" s="61"/>
      <c r="G45" s="61"/>
      <c r="H45" s="61"/>
      <c r="I45" s="60"/>
      <c r="J45" s="58">
        <f t="shared" si="7"/>
        <v>0</v>
      </c>
    </row>
    <row r="46" spans="2:12" x14ac:dyDescent="0.25">
      <c r="B46" s="19"/>
      <c r="C46" s="62" t="s">
        <v>17</v>
      </c>
      <c r="D46" s="63">
        <f>SUM(D41:D45)</f>
        <v>1800000</v>
      </c>
      <c r="E46" s="63">
        <f t="shared" ref="E46:H46" si="10">SUM(E41:E45)</f>
        <v>20429675</v>
      </c>
      <c r="F46" s="63">
        <f t="shared" si="10"/>
        <v>10000000</v>
      </c>
      <c r="G46" s="63">
        <f t="shared" si="10"/>
        <v>0</v>
      </c>
      <c r="H46" s="63">
        <f t="shared" si="10"/>
        <v>0</v>
      </c>
      <c r="I46" s="60"/>
      <c r="J46" s="63">
        <f>SUM(J41:J45)</f>
        <v>32229675</v>
      </c>
    </row>
    <row r="47" spans="2:12" x14ac:dyDescent="0.25">
      <c r="B47" s="19"/>
      <c r="C47" s="64" t="s">
        <v>46</v>
      </c>
      <c r="D47" s="65" t="s">
        <v>32</v>
      </c>
      <c r="E47" s="66"/>
      <c r="F47" s="66"/>
      <c r="G47" s="66"/>
      <c r="H47" s="66"/>
      <c r="I47" s="60"/>
      <c r="J47" s="58"/>
    </row>
    <row r="48" spans="2:12" x14ac:dyDescent="0.25">
      <c r="B48" s="19"/>
      <c r="C48" s="57"/>
      <c r="D48" s="58"/>
      <c r="E48" s="58"/>
      <c r="F48" s="58"/>
      <c r="G48" s="58"/>
      <c r="H48" s="58"/>
      <c r="I48" s="59">
        <v>375000</v>
      </c>
      <c r="J48" s="58">
        <f t="shared" si="7"/>
        <v>0</v>
      </c>
    </row>
    <row r="49" spans="2:12" x14ac:dyDescent="0.25">
      <c r="B49" s="19"/>
      <c r="C49" s="57"/>
      <c r="D49" s="58"/>
      <c r="E49" s="58"/>
      <c r="F49" s="58"/>
      <c r="G49" s="58"/>
      <c r="H49" s="58"/>
      <c r="I49" s="59">
        <v>781250</v>
      </c>
      <c r="J49" s="58">
        <f t="shared" si="7"/>
        <v>0</v>
      </c>
    </row>
    <row r="50" spans="2:12" x14ac:dyDescent="0.25">
      <c r="B50" s="19"/>
      <c r="C50" s="57"/>
      <c r="D50" s="58"/>
      <c r="E50" s="58"/>
      <c r="F50" s="58"/>
      <c r="G50" s="58"/>
      <c r="H50" s="58"/>
      <c r="I50" s="59">
        <v>2083335</v>
      </c>
      <c r="J50" s="58">
        <f t="shared" si="7"/>
        <v>0</v>
      </c>
    </row>
    <row r="51" spans="2:12" x14ac:dyDescent="0.25">
      <c r="B51" s="19"/>
      <c r="C51" s="57"/>
      <c r="D51" s="58"/>
      <c r="E51" s="61"/>
      <c r="F51" s="61"/>
      <c r="G51" s="61"/>
      <c r="H51" s="61"/>
      <c r="I51" s="60"/>
      <c r="J51" s="58">
        <f t="shared" si="7"/>
        <v>0</v>
      </c>
      <c r="L51" s="27"/>
    </row>
    <row r="52" spans="2:12" x14ac:dyDescent="0.25">
      <c r="B52" s="19"/>
      <c r="C52" s="57"/>
      <c r="D52" s="58"/>
      <c r="E52" s="61"/>
      <c r="F52" s="61"/>
      <c r="G52" s="61"/>
      <c r="H52" s="61"/>
      <c r="I52" s="60"/>
      <c r="J52" s="58">
        <f t="shared" si="7"/>
        <v>0</v>
      </c>
      <c r="L52" s="27"/>
    </row>
    <row r="53" spans="2:12" x14ac:dyDescent="0.25">
      <c r="B53" s="19"/>
      <c r="C53" s="66"/>
      <c r="D53" s="58"/>
      <c r="E53" s="61"/>
      <c r="F53" s="61"/>
      <c r="G53" s="61"/>
      <c r="H53" s="61"/>
      <c r="I53" s="60"/>
      <c r="J53" s="58">
        <f t="shared" si="7"/>
        <v>0</v>
      </c>
    </row>
    <row r="54" spans="2:12" x14ac:dyDescent="0.25">
      <c r="B54" s="20"/>
      <c r="C54" s="62" t="s">
        <v>18</v>
      </c>
      <c r="D54" s="63">
        <f>SUM(D48:D53)</f>
        <v>0</v>
      </c>
      <c r="E54" s="63">
        <f t="shared" ref="E54:H54" si="11">SUM(E48:E53)</f>
        <v>0</v>
      </c>
      <c r="F54" s="63">
        <f t="shared" si="11"/>
        <v>0</v>
      </c>
      <c r="G54" s="63">
        <f t="shared" si="11"/>
        <v>0</v>
      </c>
      <c r="H54" s="63">
        <f t="shared" si="11"/>
        <v>0</v>
      </c>
      <c r="I54" s="60"/>
      <c r="J54" s="63">
        <f>SUM(J48:J53)</f>
        <v>0</v>
      </c>
    </row>
    <row r="55" spans="2:12" x14ac:dyDescent="0.25">
      <c r="B55" s="20"/>
      <c r="C55" s="62" t="s">
        <v>19</v>
      </c>
      <c r="D55" s="63">
        <f>SUM(D54,D46,D39,D35,D31,D22,D17)</f>
        <v>2924650.9595249998</v>
      </c>
      <c r="E55" s="63">
        <f>SUM(E54,E46,E39,E35,E31,E22,E17)</f>
        <v>21588065.488310751</v>
      </c>
      <c r="F55" s="63">
        <f>SUM(F54,F46,F39,F35,F31,F22,F17)</f>
        <v>11193142.202960072</v>
      </c>
      <c r="G55" s="63">
        <f>SUM(G54,G46,G39,G35,G31,G22,G17)</f>
        <v>144895.83229521482</v>
      </c>
      <c r="H55" s="63">
        <f>SUM(H54,H46,H39,H35,H31,H22,H17)</f>
        <v>149242.70726407127</v>
      </c>
      <c r="I55" s="60"/>
      <c r="J55" s="63">
        <f t="shared" si="7"/>
        <v>35999997.190355115</v>
      </c>
    </row>
    <row r="56" spans="2:12" x14ac:dyDescent="0.25">
      <c r="B56" s="6"/>
      <c r="D56"/>
      <c r="E56"/>
      <c r="H56"/>
      <c r="I56"/>
      <c r="J56" t="s">
        <v>20</v>
      </c>
    </row>
    <row r="57" spans="2:12" x14ac:dyDescent="0.25">
      <c r="B57" s="18" t="s">
        <v>47</v>
      </c>
      <c r="C57" s="14" t="s">
        <v>47</v>
      </c>
      <c r="D57" s="15"/>
      <c r="E57" s="15"/>
      <c r="F57" s="15"/>
      <c r="G57" s="15"/>
      <c r="H57" s="15"/>
      <c r="I57"/>
      <c r="J57" s="15" t="s">
        <v>20</v>
      </c>
    </row>
    <row r="58" spans="2:12" x14ac:dyDescent="0.25">
      <c r="B58" s="19"/>
      <c r="C58" s="21"/>
      <c r="D58" s="11"/>
      <c r="E58" s="10"/>
      <c r="F58" s="10"/>
      <c r="G58" s="10"/>
      <c r="H58" s="10"/>
      <c r="J58" s="12">
        <f>SUM(D58:H58)</f>
        <v>0</v>
      </c>
    </row>
    <row r="59" spans="2:12" x14ac:dyDescent="0.25">
      <c r="B59" s="19"/>
      <c r="C59" s="21"/>
      <c r="D59" s="11"/>
      <c r="E59" s="10"/>
      <c r="F59" s="10"/>
      <c r="G59" s="10"/>
      <c r="H59" s="10"/>
      <c r="J59" s="12">
        <f t="shared" ref="J59:J60" si="12">SUM(D59:H59)</f>
        <v>0</v>
      </c>
      <c r="L59" s="27"/>
    </row>
    <row r="60" spans="2:12" x14ac:dyDescent="0.25">
      <c r="B60" s="20"/>
      <c r="C60" s="9" t="s">
        <v>21</v>
      </c>
      <c r="D60" s="13">
        <f>SUM(D58:D59)</f>
        <v>0</v>
      </c>
      <c r="E60" s="13">
        <f t="shared" ref="E60:H60" si="13">SUM(E58:E59)</f>
        <v>0</v>
      </c>
      <c r="F60" s="13">
        <f t="shared" si="13"/>
        <v>0</v>
      </c>
      <c r="G60" s="13">
        <f t="shared" si="13"/>
        <v>0</v>
      </c>
      <c r="H60" s="13">
        <f t="shared" si="13"/>
        <v>0</v>
      </c>
      <c r="J60" s="13">
        <f t="shared" si="12"/>
        <v>0</v>
      </c>
    </row>
    <row r="61" spans="2:12" ht="15.75" thickBot="1" x14ac:dyDescent="0.3">
      <c r="B61" s="6"/>
      <c r="D61"/>
      <c r="E61"/>
      <c r="H61"/>
      <c r="I61"/>
      <c r="J61" t="s">
        <v>20</v>
      </c>
    </row>
    <row r="62" spans="2:12" s="1" customFormat="1" ht="30.75" thickBot="1" x14ac:dyDescent="0.3">
      <c r="B62" s="16" t="s">
        <v>22</v>
      </c>
      <c r="C62" s="81"/>
      <c r="D62" s="82">
        <f>SUM(D60,D55)</f>
        <v>2924650.9595249998</v>
      </c>
      <c r="E62" s="82">
        <f t="shared" ref="E62:J62" si="14">SUM(E60,E55)</f>
        <v>21588065.488310751</v>
      </c>
      <c r="F62" s="82">
        <f t="shared" si="14"/>
        <v>11193142.202960072</v>
      </c>
      <c r="G62" s="82">
        <f t="shared" si="14"/>
        <v>144895.83229521482</v>
      </c>
      <c r="H62" s="82">
        <f t="shared" si="14"/>
        <v>149242.70726407127</v>
      </c>
      <c r="I62" s="60">
        <f>SUM(I60,I55)</f>
        <v>0</v>
      </c>
      <c r="J62" s="82">
        <f t="shared" si="14"/>
        <v>35999997.190355115</v>
      </c>
      <c r="K62" s="56"/>
    </row>
    <row r="63" spans="2:12" x14ac:dyDescent="0.25">
      <c r="B63" s="6"/>
    </row>
    <row r="64" spans="2:1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</sheetData>
  <pageMargins left="0.7" right="0.7" top="0.75" bottom="0.75" header="0.3" footer="0.3"/>
  <pageSetup scale="89" fitToHeight="0" orientation="landscape" r:id="rId1"/>
  <ignoredErrors>
    <ignoredError sqref="J8 J24:J30 J37 J48:J5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abSelected="1" topLeftCell="A3" zoomScale="70" zoomScaleNormal="70" workbookViewId="0">
      <selection activeCell="L19" sqref="L1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6.7109375" style="6" customWidth="1"/>
    <col min="5" max="5" width="18.5703125" style="2" customWidth="1"/>
    <col min="6" max="6" width="18.140625" customWidth="1"/>
    <col min="7" max="7" width="19.140625" customWidth="1"/>
    <col min="8" max="8" width="18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23" t="s">
        <v>29</v>
      </c>
    </row>
    <row r="3" spans="2:39" x14ac:dyDescent="0.25">
      <c r="B3" s="5" t="s">
        <v>30</v>
      </c>
    </row>
    <row r="4" spans="2:39" x14ac:dyDescent="0.25">
      <c r="B4" s="5"/>
    </row>
    <row r="5" spans="2:39" ht="18.75" x14ac:dyDescent="0.3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 ht="30" x14ac:dyDescent="0.25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5" customFormat="1" ht="30" x14ac:dyDescent="0.25">
      <c r="B7" s="55" t="s">
        <v>11</v>
      </c>
      <c r="C7" s="83" t="s">
        <v>31</v>
      </c>
      <c r="D7" s="66" t="s">
        <v>32</v>
      </c>
      <c r="E7" s="66" t="s">
        <v>32</v>
      </c>
      <c r="F7" s="66" t="s">
        <v>32</v>
      </c>
      <c r="G7" s="66"/>
      <c r="H7" s="66" t="s">
        <v>32</v>
      </c>
      <c r="I7" s="60"/>
      <c r="J7" s="67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9"/>
      <c r="C8" s="57"/>
      <c r="D8" s="58"/>
      <c r="E8" s="58"/>
      <c r="F8" s="58"/>
      <c r="G8" s="58"/>
      <c r="H8" s="58"/>
      <c r="I8" s="59"/>
      <c r="J8" s="58"/>
    </row>
    <row r="9" spans="2:39" x14ac:dyDescent="0.25">
      <c r="B9" s="19"/>
      <c r="C9" s="57"/>
      <c r="D9" s="58"/>
      <c r="E9" s="58"/>
      <c r="F9" s="58"/>
      <c r="G9" s="58"/>
      <c r="H9" s="58"/>
      <c r="I9" s="60"/>
      <c r="J9" s="58">
        <f>SUM(D9:H9)</f>
        <v>0</v>
      </c>
    </row>
    <row r="10" spans="2:39" x14ac:dyDescent="0.25">
      <c r="B10" s="19"/>
      <c r="C10" s="84"/>
      <c r="D10" s="58"/>
      <c r="E10" s="61"/>
      <c r="F10" s="61"/>
      <c r="G10" s="61"/>
      <c r="H10" s="61"/>
      <c r="I10" s="60"/>
      <c r="J10" s="58">
        <f>SUM(D10:H10)</f>
        <v>0</v>
      </c>
    </row>
    <row r="11" spans="2:39" x14ac:dyDescent="0.25">
      <c r="B11" s="19"/>
      <c r="C11" s="62" t="s">
        <v>12</v>
      </c>
      <c r="D11" s="63">
        <f>SUM(D8:D10)</f>
        <v>0</v>
      </c>
      <c r="E11" s="63">
        <f>SUM(E9:E10)</f>
        <v>0</v>
      </c>
      <c r="F11" s="63">
        <f t="shared" ref="F11:J11" si="0">SUM(F8:F10)</f>
        <v>0</v>
      </c>
      <c r="G11" s="63">
        <f t="shared" si="0"/>
        <v>0</v>
      </c>
      <c r="H11" s="63">
        <f t="shared" si="0"/>
        <v>0</v>
      </c>
      <c r="I11" s="60"/>
      <c r="J11" s="63">
        <f t="shared" si="0"/>
        <v>0</v>
      </c>
    </row>
    <row r="12" spans="2:39" x14ac:dyDescent="0.25">
      <c r="B12" s="19"/>
      <c r="C12" s="64" t="s">
        <v>33</v>
      </c>
      <c r="D12" s="65" t="s">
        <v>32</v>
      </c>
      <c r="E12" s="66"/>
      <c r="F12" s="66"/>
      <c r="G12" s="66"/>
      <c r="H12" s="66"/>
      <c r="I12" s="60"/>
      <c r="J12" s="67" t="s">
        <v>32</v>
      </c>
    </row>
    <row r="13" spans="2:39" x14ac:dyDescent="0.25">
      <c r="B13" s="19"/>
      <c r="C13" s="57"/>
      <c r="D13" s="58"/>
      <c r="E13" s="58"/>
      <c r="F13" s="58"/>
      <c r="G13" s="58"/>
      <c r="H13" s="58"/>
      <c r="I13" s="60"/>
      <c r="J13" s="58">
        <f>SUM(D13:H13)</f>
        <v>0</v>
      </c>
    </row>
    <row r="14" spans="2:39" x14ac:dyDescent="0.25">
      <c r="B14" s="19"/>
      <c r="C14" s="57"/>
      <c r="D14" s="58"/>
      <c r="E14" s="58"/>
      <c r="F14" s="58"/>
      <c r="G14" s="58"/>
      <c r="H14" s="58"/>
      <c r="I14" s="60"/>
      <c r="J14" s="58">
        <f t="shared" ref="J14:J15" si="1">SUM(D14:H14)</f>
        <v>0</v>
      </c>
    </row>
    <row r="15" spans="2:39" x14ac:dyDescent="0.25">
      <c r="B15" s="19"/>
      <c r="C15" s="66"/>
      <c r="D15" s="58"/>
      <c r="E15" s="61"/>
      <c r="F15" s="61"/>
      <c r="G15" s="61"/>
      <c r="H15" s="61"/>
      <c r="I15" s="60"/>
      <c r="J15" s="58">
        <f t="shared" si="1"/>
        <v>0</v>
      </c>
    </row>
    <row r="16" spans="2:39" x14ac:dyDescent="0.25">
      <c r="B16" s="19"/>
      <c r="C16" s="62" t="s">
        <v>13</v>
      </c>
      <c r="D16" s="63">
        <f>SUM(D13:D15)</f>
        <v>0</v>
      </c>
      <c r="E16" s="63">
        <f t="shared" ref="E16:J16" si="2">SUM(E13:E15)</f>
        <v>0</v>
      </c>
      <c r="F16" s="63">
        <f t="shared" si="2"/>
        <v>0</v>
      </c>
      <c r="G16" s="63">
        <f t="shared" si="2"/>
        <v>0</v>
      </c>
      <c r="H16" s="63">
        <f t="shared" si="2"/>
        <v>0</v>
      </c>
      <c r="I16" s="60"/>
      <c r="J16" s="63">
        <f t="shared" si="2"/>
        <v>0</v>
      </c>
    </row>
    <row r="17" spans="2:12" x14ac:dyDescent="0.25">
      <c r="B17" s="19"/>
      <c r="C17" s="64" t="s">
        <v>34</v>
      </c>
      <c r="D17" s="65" t="s">
        <v>32</v>
      </c>
      <c r="E17" s="66"/>
      <c r="F17" s="66"/>
      <c r="G17" s="66"/>
      <c r="H17" s="66"/>
      <c r="I17" s="60"/>
      <c r="J17" s="67" t="s">
        <v>32</v>
      </c>
    </row>
    <row r="18" spans="2:12" ht="30" x14ac:dyDescent="0.25">
      <c r="B18" s="19"/>
      <c r="C18" s="68" t="s">
        <v>35</v>
      </c>
      <c r="D18" s="58">
        <f>32*9</f>
        <v>288</v>
      </c>
      <c r="E18" s="58">
        <f t="shared" ref="E18:H18" si="3">32*9</f>
        <v>288</v>
      </c>
      <c r="F18" s="58">
        <f t="shared" si="3"/>
        <v>288</v>
      </c>
      <c r="G18" s="58">
        <f t="shared" si="3"/>
        <v>288</v>
      </c>
      <c r="H18" s="58">
        <f t="shared" si="3"/>
        <v>288</v>
      </c>
      <c r="I18" s="60"/>
      <c r="J18" s="58">
        <f>SUM(D18:H18)</f>
        <v>1440</v>
      </c>
      <c r="L18" s="27">
        <f>D18/9</f>
        <v>32</v>
      </c>
    </row>
    <row r="19" spans="2:12" x14ac:dyDescent="0.25">
      <c r="B19" s="19"/>
      <c r="C19" s="68"/>
      <c r="D19" s="58"/>
      <c r="E19" s="58"/>
      <c r="F19" s="58"/>
      <c r="G19" s="58"/>
      <c r="H19" s="58"/>
      <c r="I19" s="59"/>
      <c r="J19" s="58">
        <f>SUM(D19:H19)</f>
        <v>0</v>
      </c>
    </row>
    <row r="20" spans="2:12" x14ac:dyDescent="0.25">
      <c r="B20" s="19"/>
      <c r="C20" s="68"/>
      <c r="D20" s="58"/>
      <c r="E20" s="58"/>
      <c r="F20" s="58"/>
      <c r="G20" s="58"/>
      <c r="H20" s="58"/>
      <c r="I20" s="59"/>
      <c r="J20" s="58">
        <f t="shared" ref="J20:J25" si="4">SUM(D20:H20)</f>
        <v>0</v>
      </c>
    </row>
    <row r="21" spans="2:12" x14ac:dyDescent="0.25">
      <c r="B21" s="19"/>
      <c r="C21" s="57"/>
      <c r="D21" s="58"/>
      <c r="E21" s="58"/>
      <c r="F21" s="58"/>
      <c r="G21" s="58"/>
      <c r="H21" s="58"/>
      <c r="I21" s="59"/>
      <c r="J21" s="58">
        <f t="shared" si="4"/>
        <v>0</v>
      </c>
    </row>
    <row r="22" spans="2:12" x14ac:dyDescent="0.25">
      <c r="B22" s="19"/>
      <c r="C22" s="68"/>
      <c r="D22" s="58"/>
      <c r="E22" s="58"/>
      <c r="F22" s="58"/>
      <c r="G22" s="58"/>
      <c r="H22" s="58"/>
      <c r="I22" s="59"/>
      <c r="J22" s="58">
        <f t="shared" si="4"/>
        <v>0</v>
      </c>
    </row>
    <row r="23" spans="2:12" x14ac:dyDescent="0.25">
      <c r="B23" s="19"/>
      <c r="C23" s="68"/>
      <c r="D23" s="58"/>
      <c r="E23" s="58"/>
      <c r="F23" s="58"/>
      <c r="G23" s="58"/>
      <c r="H23" s="58"/>
      <c r="I23" s="59"/>
      <c r="J23" s="58">
        <f t="shared" si="4"/>
        <v>0</v>
      </c>
    </row>
    <row r="24" spans="2:12" x14ac:dyDescent="0.25">
      <c r="B24" s="19"/>
      <c r="C24" s="68"/>
      <c r="D24" s="58"/>
      <c r="E24" s="58"/>
      <c r="F24" s="58"/>
      <c r="G24" s="58"/>
      <c r="H24" s="58"/>
      <c r="I24" s="59"/>
      <c r="J24" s="58">
        <f t="shared" si="4"/>
        <v>0</v>
      </c>
    </row>
    <row r="25" spans="2:12" x14ac:dyDescent="0.25">
      <c r="B25" s="19"/>
      <c r="C25" s="57"/>
      <c r="D25" s="58"/>
      <c r="E25" s="58"/>
      <c r="F25" s="58"/>
      <c r="G25" s="58"/>
      <c r="H25" s="58"/>
      <c r="I25" s="59"/>
      <c r="J25" s="58">
        <f t="shared" si="4"/>
        <v>0</v>
      </c>
    </row>
    <row r="26" spans="2:12" x14ac:dyDescent="0.25">
      <c r="B26" s="19"/>
      <c r="C26" s="62" t="s">
        <v>14</v>
      </c>
      <c r="D26" s="63">
        <f>SUM(D18:D25)</f>
        <v>288</v>
      </c>
      <c r="E26" s="63">
        <f t="shared" ref="E26:H26" si="5">SUM(E18:E25)</f>
        <v>288</v>
      </c>
      <c r="F26" s="63">
        <f t="shared" si="5"/>
        <v>288</v>
      </c>
      <c r="G26" s="63">
        <f t="shared" si="5"/>
        <v>288</v>
      </c>
      <c r="H26" s="63">
        <f t="shared" si="5"/>
        <v>288</v>
      </c>
      <c r="I26" s="60"/>
      <c r="J26" s="63">
        <f>SUM(J18:J25)</f>
        <v>1440</v>
      </c>
    </row>
    <row r="27" spans="2:12" x14ac:dyDescent="0.25">
      <c r="B27" s="19"/>
      <c r="C27" s="64" t="s">
        <v>36</v>
      </c>
      <c r="D27" s="58"/>
      <c r="E27" s="66"/>
      <c r="F27" s="66"/>
      <c r="G27" s="66"/>
      <c r="H27" s="66"/>
      <c r="I27" s="60"/>
      <c r="J27" s="58" t="s">
        <v>20</v>
      </c>
    </row>
    <row r="28" spans="2:12" x14ac:dyDescent="0.25">
      <c r="B28" s="19"/>
      <c r="C28" s="57"/>
      <c r="D28" s="58"/>
      <c r="E28" s="66"/>
      <c r="F28" s="66"/>
      <c r="G28" s="66"/>
      <c r="H28" s="66"/>
      <c r="I28" s="60"/>
      <c r="J28" s="58">
        <f>SUM(D28:H28)</f>
        <v>0</v>
      </c>
    </row>
    <row r="29" spans="2:12" x14ac:dyDescent="0.25">
      <c r="B29" s="19" t="s">
        <v>38</v>
      </c>
      <c r="C29" s="57"/>
      <c r="D29" s="58"/>
      <c r="E29" s="66"/>
      <c r="F29" s="66"/>
      <c r="G29" s="66"/>
      <c r="H29" s="66"/>
      <c r="I29" s="60"/>
      <c r="J29" s="58"/>
    </row>
    <row r="30" spans="2:12" x14ac:dyDescent="0.25">
      <c r="B30" s="19"/>
      <c r="C30" s="62" t="s">
        <v>15</v>
      </c>
      <c r="D30" s="69">
        <f>SUM(D28:D29)</f>
        <v>0</v>
      </c>
      <c r="E30" s="69">
        <f t="shared" ref="E30:H30" si="6">SUM(E28:E29)</f>
        <v>0</v>
      </c>
      <c r="F30" s="69">
        <f t="shared" si="6"/>
        <v>0</v>
      </c>
      <c r="G30" s="69">
        <f t="shared" si="6"/>
        <v>0</v>
      </c>
      <c r="H30" s="69">
        <f t="shared" si="6"/>
        <v>0</v>
      </c>
      <c r="I30" s="60"/>
      <c r="J30" s="63">
        <f>SUM(J28:J29)</f>
        <v>0</v>
      </c>
    </row>
    <row r="31" spans="2:12" x14ac:dyDescent="0.25">
      <c r="B31" s="19"/>
      <c r="C31" s="64" t="s">
        <v>40</v>
      </c>
      <c r="D31" s="65" t="s">
        <v>32</v>
      </c>
      <c r="E31" s="66"/>
      <c r="F31" s="66"/>
      <c r="G31" s="66"/>
      <c r="H31" s="66"/>
      <c r="I31" s="60"/>
      <c r="J31" s="58"/>
    </row>
    <row r="32" spans="2:12" x14ac:dyDescent="0.25">
      <c r="B32" s="19"/>
      <c r="C32" s="57" t="s">
        <v>37</v>
      </c>
      <c r="D32" s="58">
        <v>3500</v>
      </c>
      <c r="E32" s="58"/>
      <c r="F32" s="58"/>
      <c r="G32" s="58"/>
      <c r="H32" s="58"/>
      <c r="I32" s="59"/>
      <c r="J32" s="58">
        <f t="shared" ref="J29:J44" si="7">SUM(D32:H32)</f>
        <v>3500</v>
      </c>
    </row>
    <row r="33" spans="2:10" x14ac:dyDescent="0.25">
      <c r="B33" s="19"/>
      <c r="C33" s="57" t="s">
        <v>39</v>
      </c>
      <c r="D33" s="58">
        <v>2200</v>
      </c>
      <c r="E33" s="66"/>
      <c r="F33" s="66"/>
      <c r="G33" s="66"/>
      <c r="H33" s="66"/>
      <c r="I33" s="60"/>
      <c r="J33" s="58">
        <f t="shared" ref="J33" si="8">SUM(D33:H33)</f>
        <v>2200</v>
      </c>
    </row>
    <row r="34" spans="2:10" x14ac:dyDescent="0.25">
      <c r="B34" s="19"/>
      <c r="C34" s="62" t="s">
        <v>16</v>
      </c>
      <c r="D34" s="63">
        <f>SUM(D32:D33)</f>
        <v>5700</v>
      </c>
      <c r="E34" s="63">
        <f t="shared" ref="E34:H34" si="9">SUM(E32:E33)</f>
        <v>0</v>
      </c>
      <c r="F34" s="63">
        <f t="shared" si="9"/>
        <v>0</v>
      </c>
      <c r="G34" s="63">
        <f t="shared" si="9"/>
        <v>0</v>
      </c>
      <c r="H34" s="63">
        <f t="shared" si="9"/>
        <v>0</v>
      </c>
      <c r="I34" s="60"/>
      <c r="J34" s="63">
        <f>SUM(J32:J33)</f>
        <v>5700</v>
      </c>
    </row>
    <row r="35" spans="2:10" x14ac:dyDescent="0.25">
      <c r="B35" s="19"/>
      <c r="C35" s="64" t="s">
        <v>41</v>
      </c>
      <c r="D35" s="65" t="s">
        <v>32</v>
      </c>
      <c r="E35" s="66"/>
      <c r="F35" s="66"/>
      <c r="G35" s="66"/>
      <c r="H35" s="66"/>
      <c r="I35" s="60"/>
      <c r="J35" s="58"/>
    </row>
    <row r="36" spans="2:10" ht="60" x14ac:dyDescent="0.25">
      <c r="B36" s="19"/>
      <c r="C36" s="57" t="s">
        <v>42</v>
      </c>
      <c r="D36" s="58">
        <v>0</v>
      </c>
      <c r="E36" s="58">
        <v>822500</v>
      </c>
      <c r="F36" s="58">
        <v>822500</v>
      </c>
      <c r="G36" s="58">
        <v>822500</v>
      </c>
      <c r="H36" s="58">
        <v>822500</v>
      </c>
      <c r="I36" s="59"/>
      <c r="J36" s="58">
        <f t="shared" si="7"/>
        <v>3290000</v>
      </c>
    </row>
    <row r="37" spans="2:10" ht="30" x14ac:dyDescent="0.25">
      <c r="B37" s="19"/>
      <c r="C37" s="57" t="s">
        <v>43</v>
      </c>
      <c r="D37" s="58">
        <v>100000</v>
      </c>
      <c r="E37" s="58">
        <v>100000</v>
      </c>
      <c r="F37" s="58"/>
      <c r="G37" s="58"/>
      <c r="H37" s="58"/>
      <c r="I37" s="59"/>
      <c r="J37" s="58">
        <f t="shared" si="7"/>
        <v>200000</v>
      </c>
    </row>
    <row r="38" spans="2:10" ht="45" x14ac:dyDescent="0.25">
      <c r="B38" s="19"/>
      <c r="C38" s="57" t="s">
        <v>44</v>
      </c>
      <c r="D38" s="58"/>
      <c r="E38" s="58"/>
      <c r="F38" s="58">
        <v>19500000</v>
      </c>
      <c r="G38" s="58">
        <v>27500000</v>
      </c>
      <c r="H38" s="58"/>
      <c r="I38" s="59"/>
      <c r="J38" s="58">
        <f>SUM(E38:H38)</f>
        <v>47000000</v>
      </c>
    </row>
    <row r="39" spans="2:10" ht="30" x14ac:dyDescent="0.25">
      <c r="B39" s="19"/>
      <c r="C39" s="57" t="s">
        <v>45</v>
      </c>
      <c r="D39" s="58">
        <v>100000</v>
      </c>
      <c r="E39" s="58">
        <v>103000</v>
      </c>
      <c r="F39" s="58">
        <v>106090</v>
      </c>
      <c r="G39" s="58">
        <v>109272.7</v>
      </c>
      <c r="H39" s="58">
        <v>112550.88099999999</v>
      </c>
      <c r="I39" s="60"/>
      <c r="J39" s="58">
        <f t="shared" si="7"/>
        <v>530913.58100000001</v>
      </c>
    </row>
    <row r="40" spans="2:10" x14ac:dyDescent="0.25">
      <c r="B40" s="19"/>
      <c r="C40" s="62" t="s">
        <v>17</v>
      </c>
      <c r="D40" s="63">
        <f>SUM(D36:D39)</f>
        <v>200000</v>
      </c>
      <c r="E40" s="63">
        <f t="shared" ref="E40:H40" si="10">SUM(E36:E39)</f>
        <v>1025500</v>
      </c>
      <c r="F40" s="63">
        <f t="shared" si="10"/>
        <v>20428590</v>
      </c>
      <c r="G40" s="63">
        <f t="shared" si="10"/>
        <v>28431772.699999999</v>
      </c>
      <c r="H40" s="63">
        <f t="shared" si="10"/>
        <v>935050.88100000005</v>
      </c>
      <c r="I40" s="60"/>
      <c r="J40" s="63">
        <f>SUM(J36:J39)</f>
        <v>51020913.581</v>
      </c>
    </row>
    <row r="41" spans="2:10" x14ac:dyDescent="0.25">
      <c r="B41" s="19"/>
      <c r="C41" s="64" t="s">
        <v>46</v>
      </c>
      <c r="D41" s="65" t="s">
        <v>32</v>
      </c>
      <c r="E41" s="66"/>
      <c r="F41" s="66"/>
      <c r="G41" s="66"/>
      <c r="H41" s="66"/>
      <c r="I41" s="60"/>
      <c r="J41" s="58"/>
    </row>
    <row r="42" spans="2:10" x14ac:dyDescent="0.25">
      <c r="B42" s="19"/>
      <c r="C42" s="57"/>
      <c r="D42" s="58"/>
      <c r="E42" s="61"/>
      <c r="F42" s="61"/>
      <c r="G42" s="61"/>
      <c r="H42" s="61"/>
      <c r="I42" s="60"/>
      <c r="J42" s="58">
        <f t="shared" si="7"/>
        <v>0</v>
      </c>
    </row>
    <row r="43" spans="2:10" x14ac:dyDescent="0.25">
      <c r="B43" s="19"/>
      <c r="C43" s="57"/>
      <c r="D43" s="58"/>
      <c r="E43" s="61"/>
      <c r="F43" s="61"/>
      <c r="G43" s="61"/>
      <c r="H43" s="61"/>
      <c r="I43" s="60"/>
      <c r="J43" s="58">
        <f t="shared" si="7"/>
        <v>0</v>
      </c>
    </row>
    <row r="44" spans="2:10" x14ac:dyDescent="0.25">
      <c r="B44" s="19"/>
      <c r="C44" s="66"/>
      <c r="D44" s="58"/>
      <c r="E44" s="61"/>
      <c r="F44" s="61"/>
      <c r="G44" s="61"/>
      <c r="H44" s="61"/>
      <c r="I44" s="60"/>
      <c r="J44" s="58">
        <f t="shared" si="7"/>
        <v>0</v>
      </c>
    </row>
    <row r="45" spans="2:10" x14ac:dyDescent="0.25">
      <c r="B45" s="20"/>
      <c r="C45" s="62" t="s">
        <v>18</v>
      </c>
      <c r="D45" s="63">
        <f>SUM(D42:D44)</f>
        <v>0</v>
      </c>
      <c r="E45" s="63">
        <f>SUM(E42:E44)</f>
        <v>0</v>
      </c>
      <c r="F45" s="63">
        <f>SUM(F42:F44)</f>
        <v>0</v>
      </c>
      <c r="G45" s="63">
        <f>SUM(G42:G44)</f>
        <v>0</v>
      </c>
      <c r="H45" s="63">
        <f>SUM(H42:H44)</f>
        <v>0</v>
      </c>
      <c r="I45" s="60"/>
      <c r="J45" s="63">
        <f>SUM(J42:J44)</f>
        <v>0</v>
      </c>
    </row>
    <row r="46" spans="2:10" x14ac:dyDescent="0.25">
      <c r="B46" s="20"/>
      <c r="C46" s="62" t="s">
        <v>19</v>
      </c>
      <c r="D46" s="63">
        <f>SUM(D45,D40,D34,D30,D26,D16,D11)</f>
        <v>205988</v>
      </c>
      <c r="E46" s="63">
        <f>SUM(E45,E40,E34,E30,E26,E16,E11)</f>
        <v>1025788</v>
      </c>
      <c r="F46" s="63">
        <f>SUM(F45,F40,F34,F30,F26,F16,F11)</f>
        <v>20428878</v>
      </c>
      <c r="G46" s="63">
        <f>SUM(G45,G40,G34,G30,G26,G16,G11)</f>
        <v>28432060.699999999</v>
      </c>
      <c r="H46" s="63">
        <f>SUM(H45,H40,H34,H30,H26,H16,H11)</f>
        <v>935338.88100000005</v>
      </c>
      <c r="I46" s="60"/>
      <c r="J46" s="63">
        <f>SUM(D46:H46)</f>
        <v>51028053.581</v>
      </c>
    </row>
    <row r="47" spans="2:10" x14ac:dyDescent="0.25">
      <c r="B47" s="6"/>
      <c r="C47" s="60"/>
      <c r="D47" s="60"/>
      <c r="E47" s="60"/>
      <c r="F47" s="60"/>
      <c r="G47" s="60"/>
      <c r="H47" s="60"/>
      <c r="I47" s="60"/>
      <c r="J47" s="60" t="s">
        <v>20</v>
      </c>
    </row>
    <row r="48" spans="2:10" ht="30" x14ac:dyDescent="0.25">
      <c r="B48" s="55" t="s">
        <v>47</v>
      </c>
      <c r="C48" s="85" t="s">
        <v>47</v>
      </c>
      <c r="D48" s="67"/>
      <c r="E48" s="67"/>
      <c r="F48" s="67"/>
      <c r="G48" s="67"/>
      <c r="H48" s="67"/>
      <c r="I48" s="60"/>
      <c r="J48" s="67" t="s">
        <v>20</v>
      </c>
    </row>
    <row r="49" spans="2:10" x14ac:dyDescent="0.25">
      <c r="B49" s="19"/>
      <c r="C49" s="57"/>
      <c r="D49" s="65"/>
      <c r="E49" s="66"/>
      <c r="F49" s="66"/>
      <c r="G49" s="66"/>
      <c r="H49" s="66"/>
      <c r="I49" s="60"/>
      <c r="J49" s="58">
        <f>SUM(D49:H49)</f>
        <v>0</v>
      </c>
    </row>
    <row r="50" spans="2:10" x14ac:dyDescent="0.25">
      <c r="B50" s="19"/>
      <c r="C50" s="57"/>
      <c r="D50" s="65"/>
      <c r="E50" s="66"/>
      <c r="F50" s="66"/>
      <c r="G50" s="66"/>
      <c r="H50" s="66"/>
      <c r="I50" s="60"/>
      <c r="J50" s="58">
        <f t="shared" ref="J50" si="11">SUM(D50:H50)</f>
        <v>0</v>
      </c>
    </row>
    <row r="51" spans="2:10" x14ac:dyDescent="0.25">
      <c r="B51" s="20"/>
      <c r="C51" s="62" t="s">
        <v>21</v>
      </c>
      <c r="D51" s="63">
        <f>SUM(D49:D50)</f>
        <v>0</v>
      </c>
      <c r="E51" s="63">
        <f t="shared" ref="E51:H51" si="12">SUM(E49:E50)</f>
        <v>0</v>
      </c>
      <c r="F51" s="63">
        <f t="shared" si="12"/>
        <v>0</v>
      </c>
      <c r="G51" s="63">
        <f t="shared" si="12"/>
        <v>0</v>
      </c>
      <c r="H51" s="63">
        <f t="shared" si="12"/>
        <v>0</v>
      </c>
      <c r="I51" s="60"/>
      <c r="J51" s="63">
        <f>SUM(J49:J50)</f>
        <v>0</v>
      </c>
    </row>
    <row r="52" spans="2:10" ht="15.75" thickBot="1" x14ac:dyDescent="0.3">
      <c r="B52" s="6"/>
      <c r="C52" s="60"/>
      <c r="D52" s="60"/>
      <c r="E52" s="60"/>
      <c r="F52" s="60"/>
      <c r="G52" s="60"/>
      <c r="H52" s="60"/>
      <c r="I52" s="60"/>
      <c r="J52" s="60" t="s">
        <v>20</v>
      </c>
    </row>
    <row r="53" spans="2:10" s="1" customFormat="1" ht="30.75" thickBot="1" x14ac:dyDescent="0.3">
      <c r="B53" s="16" t="s">
        <v>22</v>
      </c>
      <c r="C53" s="81"/>
      <c r="D53" s="82">
        <f>SUM(D51,D46)</f>
        <v>205988</v>
      </c>
      <c r="E53" s="82">
        <f t="shared" ref="E53:J53" si="13">SUM(E51,E46)</f>
        <v>1025788</v>
      </c>
      <c r="F53" s="82">
        <f t="shared" si="13"/>
        <v>20428878</v>
      </c>
      <c r="G53" s="82">
        <f t="shared" si="13"/>
        <v>28432060.699999999</v>
      </c>
      <c r="H53" s="82">
        <f>SUM(H51,H46)</f>
        <v>935338.88100000005</v>
      </c>
      <c r="I53" s="60"/>
      <c r="J53" s="82">
        <f t="shared" si="13"/>
        <v>51028053.581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2e8a57e-0060-4c74-9e1f-78cf7ead3189">
      <UserInfo>
        <DisplayName>David Ullman</DisplayName>
        <AccountId>204</AccountId>
        <AccountType/>
      </UserInfo>
      <UserInfo>
        <DisplayName>SharingLinks.e08c3bb7-b934-49e3-8b48-2b9d2d47b886.Flexible.9ed9a933-62d7-4e20-8c06-931a46eecf3d</DisplayName>
        <AccountId>223</AccountId>
        <AccountType/>
      </UserInfo>
      <UserInfo>
        <DisplayName>SharingLinks.386ffc1c-10d7-4c5b-8d81-d574c0db4188.Flexible.d4e8d019-9ac6-4af4-a065-46d3a96d0cc3</DisplayName>
        <AccountId>222</AccountId>
        <AccountType/>
      </UserInfo>
      <UserInfo>
        <DisplayName>Targett, Melissa</DisplayName>
        <AccountId>50</AccountId>
        <AccountType/>
      </UserInfo>
      <UserInfo>
        <DisplayName>rachel.dec@aecom.com</DisplayName>
        <AccountId>248</AccountId>
        <AccountType/>
      </UserInfo>
      <UserInfo>
        <DisplayName>McCoy, James</DisplayName>
        <AccountId>221</AccountId>
        <AccountType/>
      </UserInfo>
      <UserInfo>
        <DisplayName>Long, Jennifer</DisplayName>
        <AccountId>62</AccountId>
        <AccountType/>
      </UserInfo>
      <UserInfo>
        <DisplayName>Hidden - 2022/06/07 - RITM0070023 - Santos, Tennille</DisplayName>
        <AccountId>16</AccountId>
        <AccountType/>
      </UserInfo>
      <UserInfo>
        <DisplayName>Butterly, John</DisplayName>
        <AccountId>17</AccountId>
        <AccountType/>
      </UserInfo>
      <UserInfo>
        <DisplayName>Cassidy, Alexandria</DisplayName>
        <AccountId>14</AccountId>
        <AccountType/>
      </UserInfo>
      <UserInfo>
        <DisplayName>Pharo, Heather</DisplayName>
        <AccountId>202</AccountId>
        <AccountType/>
      </UserInfo>
      <UserInfo>
        <DisplayName>Filler, Lauren (She/Her)</DisplayName>
        <AccountId>15</AccountId>
        <AccountType/>
      </UserInfo>
      <UserInfo>
        <DisplayName>Lamond, Kathryn</DisplayName>
        <AccountId>56</AccountId>
        <AccountType/>
      </UserInfo>
      <UserInfo>
        <DisplayName>Lawrence-Shetty, Kate (She/Her)</DisplayName>
        <AccountId>9</AccountId>
        <AccountType/>
      </UserInfo>
      <UserInfo>
        <DisplayName>Orr, Calder</DisplayName>
        <AccountId>125</AccountId>
        <AccountType/>
      </UserInfo>
    </SharedWithUsers>
    <lcf76f155ced4ddcb4097134ff3c332f xmlns="3a86ea5f-67fa-4d8d-9d2e-747851d2bd45">
      <Terms xmlns="http://schemas.microsoft.com/office/infopath/2007/PartnerControls"/>
    </lcf76f155ced4ddcb4097134ff3c332f>
    <TaxCatchAll xmlns="12e8a57e-0060-4c74-9e1f-78cf7ead318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236C116C8A5D40937EDB5BEE505286" ma:contentTypeVersion="15" ma:contentTypeDescription="Create a new document." ma:contentTypeScope="" ma:versionID="82479e673351de33c91864e5fa7adf7f">
  <xsd:schema xmlns:xsd="http://www.w3.org/2001/XMLSchema" xmlns:xs="http://www.w3.org/2001/XMLSchema" xmlns:p="http://schemas.microsoft.com/office/2006/metadata/properties" xmlns:ns2="3a86ea5f-67fa-4d8d-9d2e-747851d2bd45" xmlns:ns3="12e8a57e-0060-4c74-9e1f-78cf7ead3189" targetNamespace="http://schemas.microsoft.com/office/2006/metadata/properties" ma:root="true" ma:fieldsID="2e8c328b751b732e8cffa52e3ecbf567" ns2:_="" ns3:_="">
    <xsd:import namespace="3a86ea5f-67fa-4d8d-9d2e-747851d2bd45"/>
    <xsd:import namespace="12e8a57e-0060-4c74-9e1f-78cf7ead31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86ea5f-67fa-4d8d-9d2e-747851d2b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d7ea87f-5523-4f3b-be41-7140a3f00e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8a57e-0060-4c74-9e1f-78cf7ead318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861c40d-1f00-40b5-9814-f98897d261d7}" ma:internalName="TaxCatchAll" ma:showField="CatchAllData" ma:web="12e8a57e-0060-4c74-9e1f-78cf7ead31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purl.org/dc/terms/"/>
    <ds:schemaRef ds:uri="12e8a57e-0060-4c74-9e1f-78cf7ead3189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3a86ea5f-67fa-4d8d-9d2e-747851d2bd45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4BB0C8C-F1F6-4ADA-B5EF-21A7F284D7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86ea5f-67fa-4d8d-9d2e-747851d2bd45"/>
    <ds:schemaRef ds:uri="12e8a57e-0060-4c74-9e1f-78cf7ead31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Measure 1 EV Charging Budget</vt:lpstr>
      <vt:lpstr>Measure 2 GSE Voucher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2024-03-30T00:14:54Z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0x010100EF236C116C8A5D40937EDB5BEE505286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