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AB234532-4309-43B6-B9FC-C0418312D099}" xr6:coauthVersionLast="47" xr6:coauthVersionMax="47" xr10:uidLastSave="{00000000-0000-0000-0000-000000000000}"/>
  <bookViews>
    <workbookView xWindow="31680" yWindow="2250" windowWidth="21600" windowHeight="11235" activeTab="1" xr2:uid="{2EE04B72-EEF3-420E-B95C-CE8E05AA4DAE}"/>
  </bookViews>
  <sheets>
    <sheet name="Calculations" sheetId="1" r:id="rId1"/>
    <sheet name="Emission Reduc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K10" i="2"/>
  <c r="L10" i="2"/>
  <c r="M10" i="2"/>
  <c r="I10" i="2"/>
  <c r="R31" i="1"/>
  <c r="L31" i="1"/>
  <c r="D33" i="1"/>
  <c r="C33" i="1"/>
  <c r="E33" i="1" s="1"/>
  <c r="C32" i="1"/>
  <c r="E32" i="1" s="1"/>
  <c r="J3" i="2"/>
  <c r="K3" i="2"/>
  <c r="L3" i="2"/>
  <c r="I3" i="2"/>
  <c r="J2" i="2"/>
  <c r="K2" i="2"/>
  <c r="L2" i="2"/>
  <c r="I2" i="2"/>
  <c r="C3" i="1" l="1"/>
  <c r="F3" i="1" s="1"/>
  <c r="D3" i="1"/>
  <c r="H3" i="1" s="1"/>
  <c r="N3" i="1" s="1"/>
  <c r="E3" i="1"/>
  <c r="J3" i="1" s="1"/>
  <c r="K3" i="1" s="1"/>
  <c r="R3" i="1" s="1"/>
  <c r="C4" i="1"/>
  <c r="F4" i="1" s="1"/>
  <c r="M4" i="1" s="1"/>
  <c r="D4" i="1"/>
  <c r="H4" i="1" s="1"/>
  <c r="I4" i="1" s="1"/>
  <c r="Q4" i="1" s="1"/>
  <c r="E4" i="1"/>
  <c r="J4" i="1" s="1"/>
  <c r="K4" i="1" s="1"/>
  <c r="R4" i="1" s="1"/>
  <c r="C5" i="1"/>
  <c r="F5" i="1" s="1"/>
  <c r="M5" i="1" s="1"/>
  <c r="D5" i="1"/>
  <c r="H5" i="1" s="1"/>
  <c r="N5" i="1" s="1"/>
  <c r="E5" i="1"/>
  <c r="J5" i="1" s="1"/>
  <c r="K5" i="1" s="1"/>
  <c r="R5" i="1" s="1"/>
  <c r="C6" i="1"/>
  <c r="F6" i="1" s="1"/>
  <c r="G6" i="1" s="1"/>
  <c r="P6" i="1" s="1"/>
  <c r="D6" i="1"/>
  <c r="H6" i="1" s="1"/>
  <c r="I6" i="1" s="1"/>
  <c r="Q6" i="1" s="1"/>
  <c r="E6" i="1"/>
  <c r="J6" i="1" s="1"/>
  <c r="K6" i="1" s="1"/>
  <c r="R6" i="1" s="1"/>
  <c r="C7" i="1"/>
  <c r="F7" i="1" s="1"/>
  <c r="G7" i="1" s="1"/>
  <c r="P7" i="1" s="1"/>
  <c r="D7" i="1"/>
  <c r="E7" i="1"/>
  <c r="J7" i="1" s="1"/>
  <c r="O7" i="1" s="1"/>
  <c r="C8" i="1"/>
  <c r="F8" i="1" s="1"/>
  <c r="D8" i="1"/>
  <c r="H8" i="1" s="1"/>
  <c r="I8" i="1" s="1"/>
  <c r="Q8" i="1" s="1"/>
  <c r="E8" i="1"/>
  <c r="J8" i="1" s="1"/>
  <c r="K8" i="1" s="1"/>
  <c r="R8" i="1" s="1"/>
  <c r="C9" i="1"/>
  <c r="F9" i="1" s="1"/>
  <c r="D9" i="1"/>
  <c r="H9" i="1" s="1"/>
  <c r="N9" i="1" s="1"/>
  <c r="E9" i="1"/>
  <c r="J9" i="1" s="1"/>
  <c r="O9" i="1" s="1"/>
  <c r="C10" i="1"/>
  <c r="F10" i="1" s="1"/>
  <c r="D10" i="1"/>
  <c r="H10" i="1" s="1"/>
  <c r="I10" i="1" s="1"/>
  <c r="Q10" i="1" s="1"/>
  <c r="E10" i="1"/>
  <c r="J10" i="1" s="1"/>
  <c r="K10" i="1" s="1"/>
  <c r="R10" i="1" s="1"/>
  <c r="C11" i="1"/>
  <c r="F11" i="1" s="1"/>
  <c r="M11" i="1" s="1"/>
  <c r="D11" i="1"/>
  <c r="H11" i="1" s="1"/>
  <c r="N11" i="1" s="1"/>
  <c r="E11" i="1"/>
  <c r="J11" i="1" s="1"/>
  <c r="K11" i="1" s="1"/>
  <c r="R11" i="1" s="1"/>
  <c r="C12" i="1"/>
  <c r="D12" i="1"/>
  <c r="H12" i="1" s="1"/>
  <c r="I12" i="1" s="1"/>
  <c r="Q12" i="1" s="1"/>
  <c r="E12" i="1"/>
  <c r="J12" i="1" s="1"/>
  <c r="K12" i="1" s="1"/>
  <c r="R12" i="1" s="1"/>
  <c r="C13" i="1"/>
  <c r="F13" i="1" s="1"/>
  <c r="M13" i="1" s="1"/>
  <c r="D13" i="1"/>
  <c r="E13" i="1"/>
  <c r="J13" i="1" s="1"/>
  <c r="K13" i="1" s="1"/>
  <c r="R13" i="1" s="1"/>
  <c r="C14" i="1"/>
  <c r="F14" i="1" s="1"/>
  <c r="G14" i="1" s="1"/>
  <c r="P14" i="1" s="1"/>
  <c r="D14" i="1"/>
  <c r="H14" i="1" s="1"/>
  <c r="N14" i="1" s="1"/>
  <c r="E14" i="1"/>
  <c r="J14" i="1" s="1"/>
  <c r="K14" i="1" s="1"/>
  <c r="R14" i="1" s="1"/>
  <c r="C15" i="1"/>
  <c r="F15" i="1" s="1"/>
  <c r="D15" i="1"/>
  <c r="H15" i="1" s="1"/>
  <c r="N15" i="1" s="1"/>
  <c r="E15" i="1"/>
  <c r="C16" i="1"/>
  <c r="F16" i="1" s="1"/>
  <c r="M16" i="1" s="1"/>
  <c r="D16" i="1"/>
  <c r="H16" i="1" s="1"/>
  <c r="I16" i="1" s="1"/>
  <c r="Q16" i="1" s="1"/>
  <c r="E16" i="1"/>
  <c r="J16" i="1" s="1"/>
  <c r="O16" i="1" s="1"/>
  <c r="C17" i="1"/>
  <c r="D17" i="1"/>
  <c r="E17" i="1"/>
  <c r="J17" i="1" s="1"/>
  <c r="O17" i="1" s="1"/>
  <c r="C18" i="1"/>
  <c r="F18" i="1" s="1"/>
  <c r="D18" i="1"/>
  <c r="H18" i="1" s="1"/>
  <c r="N18" i="1" s="1"/>
  <c r="E18" i="1"/>
  <c r="J18" i="1" s="1"/>
  <c r="O18" i="1" s="1"/>
  <c r="C19" i="1"/>
  <c r="F19" i="1" s="1"/>
  <c r="D19" i="1"/>
  <c r="H19" i="1" s="1"/>
  <c r="N19" i="1" s="1"/>
  <c r="E19" i="1"/>
  <c r="J19" i="1" s="1"/>
  <c r="K19" i="1" s="1"/>
  <c r="R19" i="1" s="1"/>
  <c r="C20" i="1"/>
  <c r="D20" i="1"/>
  <c r="H20" i="1" s="1"/>
  <c r="I20" i="1" s="1"/>
  <c r="Q20" i="1" s="1"/>
  <c r="E20" i="1"/>
  <c r="J20" i="1" s="1"/>
  <c r="K20" i="1" s="1"/>
  <c r="R20" i="1" s="1"/>
  <c r="C21" i="1"/>
  <c r="F21" i="1" s="1"/>
  <c r="M21" i="1" s="1"/>
  <c r="D21" i="1"/>
  <c r="H21" i="1" s="1"/>
  <c r="N21" i="1" s="1"/>
  <c r="E21" i="1"/>
  <c r="J21" i="1" s="1"/>
  <c r="K21" i="1" s="1"/>
  <c r="R21" i="1" s="1"/>
  <c r="C22" i="1"/>
  <c r="F22" i="1" s="1"/>
  <c r="G22" i="1" s="1"/>
  <c r="P22" i="1" s="1"/>
  <c r="D22" i="1"/>
  <c r="H22" i="1" s="1"/>
  <c r="I22" i="1" s="1"/>
  <c r="Q22" i="1" s="1"/>
  <c r="E22" i="1"/>
  <c r="C23" i="1"/>
  <c r="F23" i="1" s="1"/>
  <c r="D23" i="1"/>
  <c r="H23" i="1" s="1"/>
  <c r="N23" i="1" s="1"/>
  <c r="E23" i="1"/>
  <c r="J23" i="1" s="1"/>
  <c r="O23" i="1" s="1"/>
  <c r="C24" i="1"/>
  <c r="F24" i="1" s="1"/>
  <c r="D24" i="1"/>
  <c r="H24" i="1" s="1"/>
  <c r="I24" i="1" s="1"/>
  <c r="Q24" i="1" s="1"/>
  <c r="E24" i="1"/>
  <c r="J24" i="1" s="1"/>
  <c r="K24" i="1" s="1"/>
  <c r="R24" i="1" s="1"/>
  <c r="C25" i="1"/>
  <c r="F25" i="1" s="1"/>
  <c r="G25" i="1" s="1"/>
  <c r="P25" i="1" s="1"/>
  <c r="D25" i="1"/>
  <c r="H25" i="1" s="1"/>
  <c r="N25" i="1" s="1"/>
  <c r="E25" i="1"/>
  <c r="J25" i="1" s="1"/>
  <c r="O25" i="1" s="1"/>
  <c r="C26" i="1"/>
  <c r="F26" i="1" s="1"/>
  <c r="D26" i="1"/>
  <c r="H26" i="1" s="1"/>
  <c r="I26" i="1" s="1"/>
  <c r="Q26" i="1" s="1"/>
  <c r="E26" i="1"/>
  <c r="J26" i="1" s="1"/>
  <c r="K26" i="1" s="1"/>
  <c r="R26" i="1" s="1"/>
  <c r="E2" i="1"/>
  <c r="J2" i="1" s="1"/>
  <c r="K2" i="1" s="1"/>
  <c r="R2" i="1" s="1"/>
  <c r="D2" i="1"/>
  <c r="H2" i="1" s="1"/>
  <c r="I2" i="1" s="1"/>
  <c r="Q2" i="1" s="1"/>
  <c r="C2" i="1"/>
  <c r="F2" i="1" s="1"/>
  <c r="M2" i="1" s="1"/>
  <c r="L18" i="1" l="1"/>
  <c r="U18" i="1" s="1"/>
  <c r="L19" i="1"/>
  <c r="S19" i="1" s="1"/>
  <c r="L3" i="1"/>
  <c r="S3" i="1" s="1"/>
  <c r="L24" i="1"/>
  <c r="U24" i="1" s="1"/>
  <c r="L8" i="1"/>
  <c r="U8" i="1" s="1"/>
  <c r="U19" i="1"/>
  <c r="U3" i="1"/>
  <c r="M18" i="1"/>
  <c r="T24" i="1"/>
  <c r="T8" i="1"/>
  <c r="O14" i="1"/>
  <c r="L23" i="1"/>
  <c r="O12" i="1"/>
  <c r="N10" i="1"/>
  <c r="L21" i="1"/>
  <c r="O6" i="1"/>
  <c r="T19" i="1"/>
  <c r="T3" i="1"/>
  <c r="L26" i="1"/>
  <c r="L10" i="1"/>
  <c r="S24" i="1"/>
  <c r="S8" i="1"/>
  <c r="L9" i="1"/>
  <c r="N26" i="1"/>
  <c r="L15" i="1"/>
  <c r="M26" i="1"/>
  <c r="O20" i="1"/>
  <c r="M10" i="1"/>
  <c r="O4" i="1"/>
  <c r="N20" i="1"/>
  <c r="M15" i="1"/>
  <c r="N4" i="1"/>
  <c r="L16" i="1"/>
  <c r="M25" i="1"/>
  <c r="O19" i="1"/>
  <c r="M9" i="1"/>
  <c r="O3" i="1"/>
  <c r="L14" i="1"/>
  <c r="O24" i="1"/>
  <c r="M14" i="1"/>
  <c r="O8" i="1"/>
  <c r="N24" i="1"/>
  <c r="M19" i="1"/>
  <c r="O13" i="1"/>
  <c r="N8" i="1"/>
  <c r="M3" i="1"/>
  <c r="M24" i="1"/>
  <c r="M8" i="1"/>
  <c r="L2" i="1"/>
  <c r="L11" i="1"/>
  <c r="L25" i="1"/>
  <c r="M23" i="1"/>
  <c r="N12" i="1"/>
  <c r="M7" i="1"/>
  <c r="N22" i="1"/>
  <c r="O11" i="1"/>
  <c r="N6" i="1"/>
  <c r="L6" i="1"/>
  <c r="N2" i="1"/>
  <c r="M22" i="1"/>
  <c r="M6" i="1"/>
  <c r="L5" i="1"/>
  <c r="O2" i="1"/>
  <c r="O21" i="1"/>
  <c r="O5" i="1"/>
  <c r="L4" i="1"/>
  <c r="N16" i="1"/>
  <c r="O26" i="1"/>
  <c r="O10" i="1"/>
  <c r="G15" i="1"/>
  <c r="P15" i="1" s="1"/>
  <c r="K25" i="1"/>
  <c r="R25" i="1" s="1"/>
  <c r="G5" i="1"/>
  <c r="P5" i="1" s="1"/>
  <c r="I3" i="1"/>
  <c r="Q3" i="1" s="1"/>
  <c r="G26" i="1"/>
  <c r="P26" i="1" s="1"/>
  <c r="I21" i="1"/>
  <c r="Q21" i="1" s="1"/>
  <c r="K16" i="1"/>
  <c r="R16" i="1" s="1"/>
  <c r="K18" i="1"/>
  <c r="R18" i="1" s="1"/>
  <c r="K17" i="1"/>
  <c r="R17" i="1" s="1"/>
  <c r="I19" i="1"/>
  <c r="Q19" i="1" s="1"/>
  <c r="F17" i="1"/>
  <c r="G16" i="1"/>
  <c r="P16" i="1" s="1"/>
  <c r="H13" i="1"/>
  <c r="I11" i="1"/>
  <c r="Q11" i="1" s="1"/>
  <c r="I15" i="1"/>
  <c r="Q15" i="1" s="1"/>
  <c r="G10" i="1"/>
  <c r="P10" i="1" s="1"/>
  <c r="K9" i="1"/>
  <c r="R9" i="1" s="1"/>
  <c r="I14" i="1"/>
  <c r="Q14" i="1" s="1"/>
  <c r="G19" i="1"/>
  <c r="P19" i="1" s="1"/>
  <c r="G8" i="1"/>
  <c r="P8" i="1" s="1"/>
  <c r="G18" i="1"/>
  <c r="P18" i="1" s="1"/>
  <c r="G4" i="1"/>
  <c r="P4" i="1" s="1"/>
  <c r="G3" i="1"/>
  <c r="P3" i="1" s="1"/>
  <c r="G23" i="1"/>
  <c r="P23" i="1" s="1"/>
  <c r="G2" i="1"/>
  <c r="P2" i="1" s="1"/>
  <c r="G11" i="1"/>
  <c r="P11" i="1" s="1"/>
  <c r="V11" i="1" s="1"/>
  <c r="I9" i="1"/>
  <c r="Q9" i="1" s="1"/>
  <c r="J15" i="1"/>
  <c r="O15" i="1" s="1"/>
  <c r="G24" i="1"/>
  <c r="P24" i="1" s="1"/>
  <c r="G13" i="1"/>
  <c r="P13" i="1" s="1"/>
  <c r="I18" i="1"/>
  <c r="Q18" i="1" s="1"/>
  <c r="K23" i="1"/>
  <c r="R23" i="1" s="1"/>
  <c r="H7" i="1"/>
  <c r="N7" i="1" s="1"/>
  <c r="G21" i="1"/>
  <c r="P21" i="1" s="1"/>
  <c r="J22" i="1"/>
  <c r="O22" i="1" s="1"/>
  <c r="F12" i="1"/>
  <c r="H17" i="1"/>
  <c r="N17" i="1" s="1"/>
  <c r="I25" i="1"/>
  <c r="Q25" i="1" s="1"/>
  <c r="I5" i="1"/>
  <c r="Q5" i="1" s="1"/>
  <c r="F20" i="1"/>
  <c r="G9" i="1"/>
  <c r="P9" i="1" s="1"/>
  <c r="I23" i="1"/>
  <c r="Q23" i="1" s="1"/>
  <c r="K7" i="1"/>
  <c r="R7" i="1" s="1"/>
  <c r="X5" i="1" l="1"/>
  <c r="W11" i="1"/>
  <c r="S18" i="1"/>
  <c r="T18" i="1"/>
  <c r="W21" i="1"/>
  <c r="V5" i="1"/>
  <c r="X2" i="1"/>
  <c r="V4" i="1"/>
  <c r="X11" i="1"/>
  <c r="W16" i="1"/>
  <c r="T15" i="1"/>
  <c r="U15" i="1"/>
  <c r="S15" i="1"/>
  <c r="U9" i="1"/>
  <c r="AA9" i="1" s="1"/>
  <c r="S9" i="1"/>
  <c r="T9" i="1"/>
  <c r="X4" i="1"/>
  <c r="W10" i="1"/>
  <c r="V10" i="1"/>
  <c r="X10" i="1"/>
  <c r="X16" i="1"/>
  <c r="V14" i="1"/>
  <c r="X14" i="1"/>
  <c r="W14" i="1"/>
  <c r="U23" i="1"/>
  <c r="S23" i="1"/>
  <c r="T23" i="1"/>
  <c r="W4" i="1"/>
  <c r="X6" i="1"/>
  <c r="W6" i="1"/>
  <c r="V6" i="1"/>
  <c r="V16" i="1"/>
  <c r="X19" i="1"/>
  <c r="AA19" i="1" s="1"/>
  <c r="W19" i="1"/>
  <c r="Z19" i="1" s="1"/>
  <c r="V19" i="1"/>
  <c r="Y19" i="1" s="1"/>
  <c r="U10" i="1"/>
  <c r="S10" i="1"/>
  <c r="T10" i="1"/>
  <c r="W2" i="1"/>
  <c r="W5" i="1"/>
  <c r="L7" i="1"/>
  <c r="T14" i="1"/>
  <c r="Z14" i="1" s="1"/>
  <c r="U14" i="1"/>
  <c r="S14" i="1"/>
  <c r="Y14" i="1" s="1"/>
  <c r="U26" i="1"/>
  <c r="S26" i="1"/>
  <c r="T26" i="1"/>
  <c r="X23" i="1"/>
  <c r="W23" i="1"/>
  <c r="V23" i="1"/>
  <c r="W9" i="1"/>
  <c r="X9" i="1"/>
  <c r="V9" i="1"/>
  <c r="V2" i="1"/>
  <c r="S4" i="1"/>
  <c r="T4" i="1"/>
  <c r="U4" i="1"/>
  <c r="U21" i="1"/>
  <c r="S21" i="1"/>
  <c r="T21" i="1"/>
  <c r="Z21" i="1" s="1"/>
  <c r="U6" i="1"/>
  <c r="S6" i="1"/>
  <c r="T6" i="1"/>
  <c r="W26" i="1"/>
  <c r="X26" i="1"/>
  <c r="V26" i="1"/>
  <c r="U25" i="1"/>
  <c r="S25" i="1"/>
  <c r="T25" i="1"/>
  <c r="S11" i="1"/>
  <c r="Y11" i="1" s="1"/>
  <c r="U11" i="1"/>
  <c r="AA11" i="1" s="1"/>
  <c r="T11" i="1"/>
  <c r="Z11" i="1" s="1"/>
  <c r="V25" i="1"/>
  <c r="W25" i="1"/>
  <c r="X25" i="1"/>
  <c r="V3" i="1"/>
  <c r="Y3" i="1" s="1"/>
  <c r="W3" i="1"/>
  <c r="Z3" i="1" s="1"/>
  <c r="X3" i="1"/>
  <c r="AA3" i="1" s="1"/>
  <c r="S2" i="1"/>
  <c r="U2" i="1"/>
  <c r="AA2" i="1" s="1"/>
  <c r="T2" i="1"/>
  <c r="T16" i="1"/>
  <c r="U16" i="1"/>
  <c r="S16" i="1"/>
  <c r="W18" i="1"/>
  <c r="X18" i="1"/>
  <c r="AA18" i="1" s="1"/>
  <c r="V18" i="1"/>
  <c r="Y18" i="1" s="1"/>
  <c r="X21" i="1"/>
  <c r="W8" i="1"/>
  <c r="Z8" i="1" s="1"/>
  <c r="X8" i="1"/>
  <c r="AA8" i="1" s="1"/>
  <c r="V8" i="1"/>
  <c r="Y8" i="1" s="1"/>
  <c r="V21" i="1"/>
  <c r="U5" i="1"/>
  <c r="S5" i="1"/>
  <c r="Y5" i="1" s="1"/>
  <c r="T5" i="1"/>
  <c r="Z5" i="1" s="1"/>
  <c r="W24" i="1"/>
  <c r="Z24" i="1" s="1"/>
  <c r="X24" i="1"/>
  <c r="AA24" i="1" s="1"/>
  <c r="V24" i="1"/>
  <c r="Y24" i="1" s="1"/>
  <c r="M12" i="1"/>
  <c r="L12" i="1"/>
  <c r="N13" i="1"/>
  <c r="L13" i="1"/>
  <c r="M17" i="1"/>
  <c r="L17" i="1"/>
  <c r="L20" i="1"/>
  <c r="M20" i="1"/>
  <c r="L22" i="1"/>
  <c r="I13" i="1"/>
  <c r="Q13" i="1" s="1"/>
  <c r="W13" i="1" s="1"/>
  <c r="I7" i="1"/>
  <c r="Q7" i="1" s="1"/>
  <c r="W7" i="1" s="1"/>
  <c r="G12" i="1"/>
  <c r="P12" i="1" s="1"/>
  <c r="G17" i="1"/>
  <c r="P17" i="1" s="1"/>
  <c r="I17" i="1"/>
  <c r="Q17" i="1" s="1"/>
  <c r="K15" i="1"/>
  <c r="R15" i="1" s="1"/>
  <c r="W15" i="1" s="1"/>
  <c r="K22" i="1"/>
  <c r="R22" i="1" s="1"/>
  <c r="W22" i="1" s="1"/>
  <c r="G20" i="1"/>
  <c r="P20" i="1" s="1"/>
  <c r="Y4" i="1" l="1"/>
  <c r="AA5" i="1"/>
  <c r="AB8" i="1"/>
  <c r="AA14" i="1"/>
  <c r="X13" i="1"/>
  <c r="Z18" i="1"/>
  <c r="AB18" i="1" s="1"/>
  <c r="AB3" i="1"/>
  <c r="Z9" i="1"/>
  <c r="Y26" i="1"/>
  <c r="AA26" i="1"/>
  <c r="Y21" i="1"/>
  <c r="Z23" i="1"/>
  <c r="Y23" i="1"/>
  <c r="AA23" i="1"/>
  <c r="Z26" i="1"/>
  <c r="AB26" i="1" s="1"/>
  <c r="AA4" i="1"/>
  <c r="AB19" i="1"/>
  <c r="V13" i="1"/>
  <c r="Z16" i="1"/>
  <c r="AB14" i="1"/>
  <c r="AB11" i="1"/>
  <c r="Z4" i="1"/>
  <c r="U7" i="1"/>
  <c r="S7" i="1"/>
  <c r="T7" i="1"/>
  <c r="Z7" i="1" s="1"/>
  <c r="AA21" i="1"/>
  <c r="V15" i="1"/>
  <c r="Y15" i="1" s="1"/>
  <c r="Y16" i="1"/>
  <c r="Z25" i="1"/>
  <c r="Y9" i="1"/>
  <c r="AB9" i="1" s="1"/>
  <c r="U22" i="1"/>
  <c r="S22" i="1"/>
  <c r="Y22" i="1" s="1"/>
  <c r="T22" i="1"/>
  <c r="Z22" i="1" s="1"/>
  <c r="Z10" i="1"/>
  <c r="X15" i="1"/>
  <c r="AA15" i="1" s="1"/>
  <c r="AB5" i="1"/>
  <c r="Y10" i="1"/>
  <c r="T12" i="1"/>
  <c r="U12" i="1"/>
  <c r="S12" i="1"/>
  <c r="Y12" i="1" s="1"/>
  <c r="AA25" i="1"/>
  <c r="S20" i="1"/>
  <c r="T20" i="1"/>
  <c r="U20" i="1"/>
  <c r="AA10" i="1"/>
  <c r="Z15" i="1"/>
  <c r="AA16" i="1"/>
  <c r="X20" i="1"/>
  <c r="W20" i="1"/>
  <c r="V20" i="1"/>
  <c r="T17" i="1"/>
  <c r="U17" i="1"/>
  <c r="S17" i="1"/>
  <c r="Y2" i="1"/>
  <c r="X7" i="1"/>
  <c r="AB24" i="1"/>
  <c r="Z2" i="1"/>
  <c r="W17" i="1"/>
  <c r="X17" i="1"/>
  <c r="V17" i="1"/>
  <c r="Z6" i="1"/>
  <c r="V7" i="1"/>
  <c r="X22" i="1"/>
  <c r="T13" i="1"/>
  <c r="Z13" i="1" s="1"/>
  <c r="U13" i="1"/>
  <c r="S13" i="1"/>
  <c r="Y6" i="1"/>
  <c r="V22" i="1"/>
  <c r="V12" i="1"/>
  <c r="W12" i="1"/>
  <c r="X12" i="1"/>
  <c r="Y25" i="1"/>
  <c r="AA6" i="1"/>
  <c r="AB23" i="1" l="1"/>
  <c r="AB21" i="1"/>
  <c r="Y13" i="1"/>
  <c r="AA13" i="1"/>
  <c r="AA22" i="1"/>
  <c r="Y20" i="1"/>
  <c r="Z20" i="1"/>
  <c r="AB25" i="1"/>
  <c r="AA20" i="1"/>
  <c r="AB16" i="1"/>
  <c r="Y7" i="1"/>
  <c r="AB7" i="1" s="1"/>
  <c r="AB4" i="1"/>
  <c r="AA12" i="1"/>
  <c r="AB22" i="1"/>
  <c r="AB20" i="1"/>
  <c r="Y17" i="1"/>
  <c r="AB10" i="1"/>
  <c r="AA7" i="1"/>
  <c r="AB15" i="1"/>
  <c r="AB2" i="1"/>
  <c r="AB6" i="1"/>
  <c r="Z17" i="1"/>
  <c r="Z12" i="1"/>
  <c r="AA17" i="1"/>
  <c r="AB13" i="1" l="1"/>
  <c r="AB12" i="1"/>
  <c r="AC6" i="1"/>
  <c r="AB17" i="1"/>
  <c r="AC26" i="1" s="1"/>
</calcChain>
</file>

<file path=xl/sharedStrings.xml><?xml version="1.0" encoding="utf-8"?>
<sst xmlns="http://schemas.openxmlformats.org/spreadsheetml/2006/main" count="55" uniqueCount="45">
  <si>
    <t>Year</t>
  </si>
  <si>
    <t>Households</t>
  </si>
  <si>
    <t>IN Households</t>
  </si>
  <si>
    <t>KY Households</t>
  </si>
  <si>
    <t>OH Households</t>
  </si>
  <si>
    <t>IN Electric</t>
  </si>
  <si>
    <t>KY Gas</t>
  </si>
  <si>
    <t>KY Electric</t>
  </si>
  <si>
    <t>OH Gas</t>
  </si>
  <si>
    <t>OH Electric</t>
  </si>
  <si>
    <t>IN Gas</t>
  </si>
  <si>
    <t>IN Electricity Reduced in Gas heated homes (kWh)</t>
  </si>
  <si>
    <t>KY Electricity Reduced in Gas heated homes (kWh)</t>
  </si>
  <si>
    <t>OH Electricity Reduced in Gas heated homes (kWh)</t>
  </si>
  <si>
    <t>IN Electricity Reduced in Electric Homes (kWh)</t>
  </si>
  <si>
    <t>Gas reduced  (mmBTU)</t>
  </si>
  <si>
    <t>KY Electricity Reduced in Electric Homes (kWh)</t>
  </si>
  <si>
    <t>OH Electricity Reduced in Electric Homes (kWh)</t>
  </si>
  <si>
    <t>Gas CO2 reduced (MT)</t>
  </si>
  <si>
    <t>Gas CH4 reduced (MT)</t>
  </si>
  <si>
    <t>Gas N2O reduced (MT)</t>
  </si>
  <si>
    <t>Electric CO2 reduced (MT)</t>
  </si>
  <si>
    <t>Electric CH4 reduced (MT)</t>
  </si>
  <si>
    <t>Electric N2O reduced (MT)</t>
  </si>
  <si>
    <t>CO2 Reduced (MT)</t>
  </si>
  <si>
    <t>CH4 Reduced (MT)</t>
  </si>
  <si>
    <t>N2O Reduced (MT)</t>
  </si>
  <si>
    <t>CO2e Reduced (MT)</t>
  </si>
  <si>
    <t>2025-2029</t>
  </si>
  <si>
    <t>2025 -2049</t>
  </si>
  <si>
    <t>Annual Electric Savings ($)</t>
  </si>
  <si>
    <t>Electric Heat</t>
  </si>
  <si>
    <t>Gas Heat</t>
  </si>
  <si>
    <t>Annual Gas Savings ($)</t>
  </si>
  <si>
    <t>Total</t>
  </si>
  <si>
    <t>Annual Electricity Reduction 2029</t>
  </si>
  <si>
    <t>PM2.5 (lb)</t>
  </si>
  <si>
    <t>VOC (lb)</t>
  </si>
  <si>
    <t>NH3 (lb)</t>
  </si>
  <si>
    <t>SO2 (lb)</t>
  </si>
  <si>
    <t xml:space="preserve">NOx (lb) </t>
  </si>
  <si>
    <t>OH</t>
  </si>
  <si>
    <t>Other Emissions reductions annual 2029 - 2049</t>
  </si>
  <si>
    <t>KY/IN</t>
  </si>
  <si>
    <t>*Calculated using EPA AVERT web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</si>
</sst>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10A6D-6E9D-43E6-99D7-4529581C6A4E}">
  <dimension ref="A1:AC33"/>
  <sheetViews>
    <sheetView workbookViewId="0">
      <selection activeCell="R31" sqref="R31"/>
    </sheetView>
  </sheetViews>
  <sheetFormatPr defaultRowHeight="15" x14ac:dyDescent="0.25"/>
  <cols>
    <col min="1" max="1" width="14.28515625" customWidth="1"/>
    <col min="2" max="2" width="11.5703125" customWidth="1"/>
    <col min="3" max="3" width="14.42578125" customWidth="1"/>
    <col min="4" max="4" width="14.7109375" customWidth="1"/>
    <col min="5" max="5" width="15.28515625" customWidth="1"/>
    <col min="11" max="11" width="11.28515625" customWidth="1"/>
    <col min="12" max="12" width="15.85546875" customWidth="1"/>
    <col min="13" max="15" width="15.5703125" customWidth="1"/>
    <col min="16" max="16" width="15.140625" customWidth="1"/>
    <col min="17" max="17" width="16.28515625" customWidth="1"/>
    <col min="18" max="19" width="16.7109375" customWidth="1"/>
    <col min="22" max="22" width="14.5703125" customWidth="1"/>
    <col min="23" max="23" width="14.42578125" customWidth="1"/>
    <col min="24" max="24" width="13.85546875" customWidth="1"/>
  </cols>
  <sheetData>
    <row r="1" spans="1:29" s="1" customFormat="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15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9" x14ac:dyDescent="0.25">
      <c r="A2">
        <v>2025</v>
      </c>
      <c r="B2">
        <v>400</v>
      </c>
      <c r="C2">
        <f>ROUND(0.026*B2,0)</f>
        <v>10</v>
      </c>
      <c r="D2">
        <f>ROUND(0.207*B2,0)</f>
        <v>83</v>
      </c>
      <c r="E2">
        <f>ROUND(0.767*B2,0)</f>
        <v>307</v>
      </c>
      <c r="F2">
        <f>ROUND(0.39*C2,0)</f>
        <v>4</v>
      </c>
      <c r="G2">
        <f>C2-F2</f>
        <v>6</v>
      </c>
      <c r="H2">
        <f>ROUND(0.55*D2,0)</f>
        <v>46</v>
      </c>
      <c r="I2">
        <f>D2-H2</f>
        <v>37</v>
      </c>
      <c r="J2">
        <f>ROUND(0.6*E2,0)</f>
        <v>184</v>
      </c>
      <c r="K2">
        <f>E2-J2</f>
        <v>123</v>
      </c>
      <c r="L2">
        <f>13.7*(F2+H2+J2)</f>
        <v>3205.7999999999997</v>
      </c>
      <c r="M2">
        <f>1124*F2</f>
        <v>4496</v>
      </c>
      <c r="N2">
        <f>1124*H2</f>
        <v>51704</v>
      </c>
      <c r="O2">
        <f>1124*J2</f>
        <v>206816</v>
      </c>
      <c r="P2">
        <f>2118*G2</f>
        <v>12708</v>
      </c>
      <c r="Q2">
        <f>2118*I2</f>
        <v>78366</v>
      </c>
      <c r="R2">
        <f>2118*K2</f>
        <v>260514</v>
      </c>
      <c r="S2">
        <f t="shared" ref="S2:S26" si="0">L2*53.06/1000</f>
        <v>170.09974800000001</v>
      </c>
      <c r="T2">
        <f t="shared" ref="T2:T26" si="1">1/1000000*L2</f>
        <v>3.2057999999999995E-3</v>
      </c>
      <c r="U2">
        <f t="shared" ref="U2:U26" si="2">0.1/1000000*L2</f>
        <v>3.2058E-4</v>
      </c>
      <c r="V2">
        <f t="shared" ref="V2:V26" si="3">1798.8*(M2+O2+P2+R2)/2204600+1636.2*(N2+Q2)/2204600</f>
        <v>491.88074625782451</v>
      </c>
      <c r="W2">
        <f t="shared" ref="W2:W26" si="4">0.172*(M2+O2+P2+R2)/2204600+0.151*(N2+Q2)/2204600</f>
        <v>4.6711611176630682E-2</v>
      </c>
      <c r="X2">
        <f t="shared" ref="X2:X26" si="5">0.025*(M2+O2+P2+R2)/2204600+0.022*(N2+Q2)/2204600</f>
        <v>6.7925655447700264E-3</v>
      </c>
      <c r="Y2">
        <f>S2+V2</f>
        <v>661.98049425782449</v>
      </c>
      <c r="Z2">
        <f>T2+W2</f>
        <v>4.9917411176630684E-2</v>
      </c>
      <c r="AA2">
        <f>U2+X2</f>
        <v>7.1131455447700264E-3</v>
      </c>
      <c r="AB2">
        <f>Y2+25*Z2+298*AA2</f>
        <v>665.34814690958171</v>
      </c>
    </row>
    <row r="3" spans="1:29" x14ac:dyDescent="0.25">
      <c r="A3">
        <v>2026</v>
      </c>
      <c r="B3">
        <v>800</v>
      </c>
      <c r="C3">
        <f t="shared" ref="C3:C26" si="6">ROUND(0.026*B3,0)</f>
        <v>21</v>
      </c>
      <c r="D3">
        <f t="shared" ref="D3:D26" si="7">ROUND(0.207*B3,0)</f>
        <v>166</v>
      </c>
      <c r="E3">
        <f t="shared" ref="E3:E26" si="8">ROUND(0.767*B3,0)</f>
        <v>614</v>
      </c>
      <c r="F3">
        <f t="shared" ref="F3:F26" si="9">ROUND(0.39*C3,0)</f>
        <v>8</v>
      </c>
      <c r="G3">
        <f t="shared" ref="G3:G26" si="10">C3-F3</f>
        <v>13</v>
      </c>
      <c r="H3">
        <f t="shared" ref="H3:H26" si="11">ROUND(0.55*D3,0)</f>
        <v>91</v>
      </c>
      <c r="I3">
        <f t="shared" ref="I3:I26" si="12">D3-H3</f>
        <v>75</v>
      </c>
      <c r="J3">
        <f t="shared" ref="J3:J26" si="13">ROUND(0.6*E3,0)</f>
        <v>368</v>
      </c>
      <c r="K3">
        <f t="shared" ref="K3:K26" si="14">E3-J3</f>
        <v>246</v>
      </c>
      <c r="L3">
        <f t="shared" ref="L3:L26" si="15">13.7*(F3+H3+J3)</f>
        <v>6397.9</v>
      </c>
      <c r="M3">
        <f t="shared" ref="M3:M26" si="16">1124*F3</f>
        <v>8992</v>
      </c>
      <c r="N3">
        <f t="shared" ref="N3:N26" si="17">1124*H3</f>
        <v>102284</v>
      </c>
      <c r="O3">
        <f t="shared" ref="O3:O26" si="18">1124*J3</f>
        <v>413632</v>
      </c>
      <c r="P3">
        <f t="shared" ref="P3:P26" si="19">2118*G3</f>
        <v>27534</v>
      </c>
      <c r="Q3">
        <f t="shared" ref="Q3:Q26" si="20">2118*I3</f>
        <v>158850</v>
      </c>
      <c r="R3">
        <f t="shared" ref="R3:R26" si="21">2118*K3</f>
        <v>521028</v>
      </c>
      <c r="S3">
        <f t="shared" si="0"/>
        <v>339.47257400000001</v>
      </c>
      <c r="T3">
        <f t="shared" si="1"/>
        <v>6.3978999999999998E-3</v>
      </c>
      <c r="U3">
        <f t="shared" si="2"/>
        <v>6.3979E-4</v>
      </c>
      <c r="V3">
        <f t="shared" si="3"/>
        <v>986.22735534790888</v>
      </c>
      <c r="W3">
        <f t="shared" si="4"/>
        <v>9.3656548126644298E-2</v>
      </c>
      <c r="X3">
        <f t="shared" si="5"/>
        <v>1.3619068311711875E-2</v>
      </c>
      <c r="Y3">
        <f t="shared" ref="Y3:Y26" si="22">S3+V3</f>
        <v>1325.6999293479089</v>
      </c>
      <c r="Z3">
        <f t="shared" ref="Z3:Z26" si="23">T3+W3</f>
        <v>0.1000544481266443</v>
      </c>
      <c r="AA3">
        <f t="shared" ref="AA3:AA26" si="24">U3+X3</f>
        <v>1.4258858311711874E-2</v>
      </c>
      <c r="AB3">
        <f t="shared" ref="AB3:AB26" si="25">Y3+25*Z3+298*AA3</f>
        <v>1332.4504303279653</v>
      </c>
    </row>
    <row r="4" spans="1:29" x14ac:dyDescent="0.25">
      <c r="A4">
        <v>2027</v>
      </c>
      <c r="B4">
        <v>1200</v>
      </c>
      <c r="C4">
        <f t="shared" si="6"/>
        <v>31</v>
      </c>
      <c r="D4">
        <f t="shared" si="7"/>
        <v>248</v>
      </c>
      <c r="E4">
        <f t="shared" si="8"/>
        <v>920</v>
      </c>
      <c r="F4">
        <f t="shared" si="9"/>
        <v>12</v>
      </c>
      <c r="G4">
        <f t="shared" si="10"/>
        <v>19</v>
      </c>
      <c r="H4">
        <f t="shared" si="11"/>
        <v>136</v>
      </c>
      <c r="I4">
        <f t="shared" si="12"/>
        <v>112</v>
      </c>
      <c r="J4">
        <f t="shared" si="13"/>
        <v>552</v>
      </c>
      <c r="K4">
        <f t="shared" si="14"/>
        <v>368</v>
      </c>
      <c r="L4">
        <f t="shared" si="15"/>
        <v>9590</v>
      </c>
      <c r="M4">
        <f t="shared" si="16"/>
        <v>13488</v>
      </c>
      <c r="N4">
        <f t="shared" si="17"/>
        <v>152864</v>
      </c>
      <c r="O4">
        <f t="shared" si="18"/>
        <v>620448</v>
      </c>
      <c r="P4">
        <f t="shared" si="19"/>
        <v>40242</v>
      </c>
      <c r="Q4">
        <f t="shared" si="20"/>
        <v>237216</v>
      </c>
      <c r="R4">
        <f t="shared" si="21"/>
        <v>779424</v>
      </c>
      <c r="S4">
        <f t="shared" si="0"/>
        <v>508.84540000000004</v>
      </c>
      <c r="T4">
        <f t="shared" si="1"/>
        <v>9.5899999999999996E-3</v>
      </c>
      <c r="U4">
        <f t="shared" si="2"/>
        <v>9.5900000000000011E-4</v>
      </c>
      <c r="V4">
        <f t="shared" si="3"/>
        <v>1475.5457559648007</v>
      </c>
      <c r="W4">
        <f t="shared" si="4"/>
        <v>0.140125929420303</v>
      </c>
      <c r="X4">
        <f t="shared" si="5"/>
        <v>2.0376399346820284E-2</v>
      </c>
      <c r="Y4">
        <f t="shared" si="22"/>
        <v>1984.3911559648009</v>
      </c>
      <c r="Z4">
        <f t="shared" si="23"/>
        <v>0.14971592942030298</v>
      </c>
      <c r="AA4">
        <f t="shared" si="24"/>
        <v>2.1335399346820286E-2</v>
      </c>
      <c r="AB4">
        <f t="shared" si="25"/>
        <v>1994.4920032056607</v>
      </c>
    </row>
    <row r="5" spans="1:29" x14ac:dyDescent="0.25">
      <c r="A5">
        <v>2028</v>
      </c>
      <c r="B5">
        <v>1600</v>
      </c>
      <c r="C5">
        <f t="shared" si="6"/>
        <v>42</v>
      </c>
      <c r="D5">
        <f t="shared" si="7"/>
        <v>331</v>
      </c>
      <c r="E5">
        <f t="shared" si="8"/>
        <v>1227</v>
      </c>
      <c r="F5">
        <f t="shared" si="9"/>
        <v>16</v>
      </c>
      <c r="G5">
        <f t="shared" si="10"/>
        <v>26</v>
      </c>
      <c r="H5">
        <f t="shared" si="11"/>
        <v>182</v>
      </c>
      <c r="I5">
        <f t="shared" si="12"/>
        <v>149</v>
      </c>
      <c r="J5">
        <f t="shared" si="13"/>
        <v>736</v>
      </c>
      <c r="K5">
        <f t="shared" si="14"/>
        <v>491</v>
      </c>
      <c r="L5">
        <f t="shared" si="15"/>
        <v>12795.8</v>
      </c>
      <c r="M5">
        <f t="shared" si="16"/>
        <v>17984</v>
      </c>
      <c r="N5">
        <f t="shared" si="17"/>
        <v>204568</v>
      </c>
      <c r="O5">
        <f t="shared" si="18"/>
        <v>827264</v>
      </c>
      <c r="P5">
        <f t="shared" si="19"/>
        <v>55068</v>
      </c>
      <c r="Q5">
        <f t="shared" si="20"/>
        <v>315582</v>
      </c>
      <c r="R5">
        <f t="shared" si="21"/>
        <v>1039938</v>
      </c>
      <c r="S5">
        <f t="shared" si="0"/>
        <v>678.94514800000002</v>
      </c>
      <c r="T5">
        <f t="shared" si="1"/>
        <v>1.27958E-2</v>
      </c>
      <c r="U5">
        <f t="shared" si="2"/>
        <v>1.27958E-3</v>
      </c>
      <c r="V5">
        <f t="shared" si="3"/>
        <v>1969.1546426562641</v>
      </c>
      <c r="W5">
        <f t="shared" si="4"/>
        <v>0.18700278417853577</v>
      </c>
      <c r="X5">
        <f t="shared" si="5"/>
        <v>2.7192982854032481E-2</v>
      </c>
      <c r="Y5">
        <f t="shared" si="22"/>
        <v>2648.0997906562643</v>
      </c>
      <c r="Z5">
        <f t="shared" si="23"/>
        <v>0.19979858417853577</v>
      </c>
      <c r="AA5">
        <f t="shared" si="24"/>
        <v>2.847256285403248E-2</v>
      </c>
      <c r="AB5">
        <f t="shared" si="25"/>
        <v>2661.5795789912295</v>
      </c>
    </row>
    <row r="6" spans="1:29" x14ac:dyDescent="0.25">
      <c r="A6">
        <v>2029</v>
      </c>
      <c r="B6">
        <v>2000</v>
      </c>
      <c r="C6">
        <f t="shared" si="6"/>
        <v>52</v>
      </c>
      <c r="D6">
        <f t="shared" si="7"/>
        <v>414</v>
      </c>
      <c r="E6">
        <f t="shared" si="8"/>
        <v>1534</v>
      </c>
      <c r="F6">
        <f t="shared" si="9"/>
        <v>20</v>
      </c>
      <c r="G6">
        <f t="shared" si="10"/>
        <v>32</v>
      </c>
      <c r="H6">
        <f t="shared" si="11"/>
        <v>228</v>
      </c>
      <c r="I6">
        <f t="shared" si="12"/>
        <v>186</v>
      </c>
      <c r="J6">
        <f t="shared" si="13"/>
        <v>920</v>
      </c>
      <c r="K6">
        <f t="shared" si="14"/>
        <v>614</v>
      </c>
      <c r="L6">
        <f t="shared" si="15"/>
        <v>16001.599999999999</v>
      </c>
      <c r="M6">
        <f t="shared" si="16"/>
        <v>22480</v>
      </c>
      <c r="N6">
        <f t="shared" si="17"/>
        <v>256272</v>
      </c>
      <c r="O6">
        <f t="shared" si="18"/>
        <v>1034080</v>
      </c>
      <c r="P6">
        <f t="shared" si="19"/>
        <v>67776</v>
      </c>
      <c r="Q6">
        <f t="shared" si="20"/>
        <v>393948</v>
      </c>
      <c r="R6">
        <f t="shared" si="21"/>
        <v>1300452</v>
      </c>
      <c r="S6">
        <f t="shared" si="0"/>
        <v>849.04489599999999</v>
      </c>
      <c r="T6">
        <f t="shared" si="1"/>
        <v>1.6001599999999998E-2</v>
      </c>
      <c r="U6">
        <f t="shared" si="2"/>
        <v>1.60016E-3</v>
      </c>
      <c r="V6">
        <f t="shared" si="3"/>
        <v>2461.0353889140888</v>
      </c>
      <c r="W6">
        <f t="shared" si="4"/>
        <v>0.23371439535516644</v>
      </c>
      <c r="X6">
        <f t="shared" si="5"/>
        <v>3.3985548398802509E-2</v>
      </c>
      <c r="Y6">
        <f t="shared" si="22"/>
        <v>3310.0802849140887</v>
      </c>
      <c r="Z6">
        <f t="shared" si="23"/>
        <v>0.24971599535516645</v>
      </c>
      <c r="AA6">
        <f t="shared" si="24"/>
        <v>3.5585708398802512E-2</v>
      </c>
      <c r="AB6">
        <f t="shared" si="25"/>
        <v>3326.9277259008109</v>
      </c>
      <c r="AC6">
        <f>SUM(AB2:AB6)</f>
        <v>9980.797885335247</v>
      </c>
    </row>
    <row r="7" spans="1:29" x14ac:dyDescent="0.25">
      <c r="A7">
        <v>2030</v>
      </c>
      <c r="B7">
        <v>2000</v>
      </c>
      <c r="C7">
        <f t="shared" si="6"/>
        <v>52</v>
      </c>
      <c r="D7">
        <f t="shared" si="7"/>
        <v>414</v>
      </c>
      <c r="E7">
        <f t="shared" si="8"/>
        <v>1534</v>
      </c>
      <c r="F7">
        <f t="shared" si="9"/>
        <v>20</v>
      </c>
      <c r="G7">
        <f t="shared" si="10"/>
        <v>32</v>
      </c>
      <c r="H7">
        <f t="shared" si="11"/>
        <v>228</v>
      </c>
      <c r="I7">
        <f t="shared" si="12"/>
        <v>186</v>
      </c>
      <c r="J7">
        <f t="shared" si="13"/>
        <v>920</v>
      </c>
      <c r="K7">
        <f t="shared" si="14"/>
        <v>614</v>
      </c>
      <c r="L7">
        <f t="shared" si="15"/>
        <v>16001.599999999999</v>
      </c>
      <c r="M7">
        <f t="shared" si="16"/>
        <v>22480</v>
      </c>
      <c r="N7">
        <f t="shared" si="17"/>
        <v>256272</v>
      </c>
      <c r="O7">
        <f t="shared" si="18"/>
        <v>1034080</v>
      </c>
      <c r="P7">
        <f t="shared" si="19"/>
        <v>67776</v>
      </c>
      <c r="Q7">
        <f t="shared" si="20"/>
        <v>393948</v>
      </c>
      <c r="R7">
        <f t="shared" si="21"/>
        <v>1300452</v>
      </c>
      <c r="S7">
        <f t="shared" si="0"/>
        <v>849.04489599999999</v>
      </c>
      <c r="T7">
        <f t="shared" si="1"/>
        <v>1.6001599999999998E-2</v>
      </c>
      <c r="U7">
        <f t="shared" si="2"/>
        <v>1.60016E-3</v>
      </c>
      <c r="V7">
        <f t="shared" si="3"/>
        <v>2461.0353889140888</v>
      </c>
      <c r="W7">
        <f t="shared" si="4"/>
        <v>0.23371439535516644</v>
      </c>
      <c r="X7">
        <f t="shared" si="5"/>
        <v>3.3985548398802509E-2</v>
      </c>
      <c r="Y7">
        <f t="shared" si="22"/>
        <v>3310.0802849140887</v>
      </c>
      <c r="Z7">
        <f t="shared" si="23"/>
        <v>0.24971599535516645</v>
      </c>
      <c r="AA7">
        <f t="shared" si="24"/>
        <v>3.5585708398802512E-2</v>
      </c>
      <c r="AB7">
        <f t="shared" si="25"/>
        <v>3326.9277259008109</v>
      </c>
    </row>
    <row r="8" spans="1:29" x14ac:dyDescent="0.25">
      <c r="A8">
        <v>2031</v>
      </c>
      <c r="B8">
        <v>2000</v>
      </c>
      <c r="C8">
        <f t="shared" si="6"/>
        <v>52</v>
      </c>
      <c r="D8">
        <f t="shared" si="7"/>
        <v>414</v>
      </c>
      <c r="E8">
        <f t="shared" si="8"/>
        <v>1534</v>
      </c>
      <c r="F8">
        <f t="shared" si="9"/>
        <v>20</v>
      </c>
      <c r="G8">
        <f t="shared" si="10"/>
        <v>32</v>
      </c>
      <c r="H8">
        <f t="shared" si="11"/>
        <v>228</v>
      </c>
      <c r="I8">
        <f t="shared" si="12"/>
        <v>186</v>
      </c>
      <c r="J8">
        <f t="shared" si="13"/>
        <v>920</v>
      </c>
      <c r="K8">
        <f t="shared" si="14"/>
        <v>614</v>
      </c>
      <c r="L8">
        <f t="shared" si="15"/>
        <v>16001.599999999999</v>
      </c>
      <c r="M8">
        <f t="shared" si="16"/>
        <v>22480</v>
      </c>
      <c r="N8">
        <f t="shared" si="17"/>
        <v>256272</v>
      </c>
      <c r="O8">
        <f t="shared" si="18"/>
        <v>1034080</v>
      </c>
      <c r="P8">
        <f t="shared" si="19"/>
        <v>67776</v>
      </c>
      <c r="Q8">
        <f t="shared" si="20"/>
        <v>393948</v>
      </c>
      <c r="R8">
        <f t="shared" si="21"/>
        <v>1300452</v>
      </c>
      <c r="S8">
        <f t="shared" si="0"/>
        <v>849.04489599999999</v>
      </c>
      <c r="T8">
        <f t="shared" si="1"/>
        <v>1.6001599999999998E-2</v>
      </c>
      <c r="U8">
        <f t="shared" si="2"/>
        <v>1.60016E-3</v>
      </c>
      <c r="V8">
        <f t="shared" si="3"/>
        <v>2461.0353889140888</v>
      </c>
      <c r="W8">
        <f t="shared" si="4"/>
        <v>0.23371439535516644</v>
      </c>
      <c r="X8">
        <f t="shared" si="5"/>
        <v>3.3985548398802509E-2</v>
      </c>
      <c r="Y8">
        <f t="shared" si="22"/>
        <v>3310.0802849140887</v>
      </c>
      <c r="Z8">
        <f t="shared" si="23"/>
        <v>0.24971599535516645</v>
      </c>
      <c r="AA8">
        <f t="shared" si="24"/>
        <v>3.5585708398802512E-2</v>
      </c>
      <c r="AB8">
        <f t="shared" si="25"/>
        <v>3326.9277259008109</v>
      </c>
    </row>
    <row r="9" spans="1:29" x14ac:dyDescent="0.25">
      <c r="A9">
        <v>2032</v>
      </c>
      <c r="B9">
        <v>2000</v>
      </c>
      <c r="C9">
        <f t="shared" si="6"/>
        <v>52</v>
      </c>
      <c r="D9">
        <f t="shared" si="7"/>
        <v>414</v>
      </c>
      <c r="E9">
        <f t="shared" si="8"/>
        <v>1534</v>
      </c>
      <c r="F9">
        <f t="shared" si="9"/>
        <v>20</v>
      </c>
      <c r="G9">
        <f t="shared" si="10"/>
        <v>32</v>
      </c>
      <c r="H9">
        <f t="shared" si="11"/>
        <v>228</v>
      </c>
      <c r="I9">
        <f t="shared" si="12"/>
        <v>186</v>
      </c>
      <c r="J9">
        <f t="shared" si="13"/>
        <v>920</v>
      </c>
      <c r="K9">
        <f t="shared" si="14"/>
        <v>614</v>
      </c>
      <c r="L9">
        <f t="shared" si="15"/>
        <v>16001.599999999999</v>
      </c>
      <c r="M9">
        <f t="shared" si="16"/>
        <v>22480</v>
      </c>
      <c r="N9">
        <f t="shared" si="17"/>
        <v>256272</v>
      </c>
      <c r="O9">
        <f t="shared" si="18"/>
        <v>1034080</v>
      </c>
      <c r="P9">
        <f t="shared" si="19"/>
        <v>67776</v>
      </c>
      <c r="Q9">
        <f t="shared" si="20"/>
        <v>393948</v>
      </c>
      <c r="R9">
        <f t="shared" si="21"/>
        <v>1300452</v>
      </c>
      <c r="S9">
        <f t="shared" si="0"/>
        <v>849.04489599999999</v>
      </c>
      <c r="T9">
        <f t="shared" si="1"/>
        <v>1.6001599999999998E-2</v>
      </c>
      <c r="U9">
        <f t="shared" si="2"/>
        <v>1.60016E-3</v>
      </c>
      <c r="V9">
        <f t="shared" si="3"/>
        <v>2461.0353889140888</v>
      </c>
      <c r="W9">
        <f t="shared" si="4"/>
        <v>0.23371439535516644</v>
      </c>
      <c r="X9">
        <f t="shared" si="5"/>
        <v>3.3985548398802509E-2</v>
      </c>
      <c r="Y9">
        <f t="shared" si="22"/>
        <v>3310.0802849140887</v>
      </c>
      <c r="Z9">
        <f t="shared" si="23"/>
        <v>0.24971599535516645</v>
      </c>
      <c r="AA9">
        <f t="shared" si="24"/>
        <v>3.5585708398802512E-2</v>
      </c>
      <c r="AB9">
        <f t="shared" si="25"/>
        <v>3326.9277259008109</v>
      </c>
    </row>
    <row r="10" spans="1:29" x14ac:dyDescent="0.25">
      <c r="A10">
        <v>2033</v>
      </c>
      <c r="B10">
        <v>2000</v>
      </c>
      <c r="C10">
        <f t="shared" si="6"/>
        <v>52</v>
      </c>
      <c r="D10">
        <f t="shared" si="7"/>
        <v>414</v>
      </c>
      <c r="E10">
        <f t="shared" si="8"/>
        <v>1534</v>
      </c>
      <c r="F10">
        <f t="shared" si="9"/>
        <v>20</v>
      </c>
      <c r="G10">
        <f t="shared" si="10"/>
        <v>32</v>
      </c>
      <c r="H10">
        <f t="shared" si="11"/>
        <v>228</v>
      </c>
      <c r="I10">
        <f t="shared" si="12"/>
        <v>186</v>
      </c>
      <c r="J10">
        <f t="shared" si="13"/>
        <v>920</v>
      </c>
      <c r="K10">
        <f t="shared" si="14"/>
        <v>614</v>
      </c>
      <c r="L10">
        <f t="shared" si="15"/>
        <v>16001.599999999999</v>
      </c>
      <c r="M10">
        <f t="shared" si="16"/>
        <v>22480</v>
      </c>
      <c r="N10">
        <f t="shared" si="17"/>
        <v>256272</v>
      </c>
      <c r="O10">
        <f t="shared" si="18"/>
        <v>1034080</v>
      </c>
      <c r="P10">
        <f t="shared" si="19"/>
        <v>67776</v>
      </c>
      <c r="Q10">
        <f t="shared" si="20"/>
        <v>393948</v>
      </c>
      <c r="R10">
        <f t="shared" si="21"/>
        <v>1300452</v>
      </c>
      <c r="S10">
        <f t="shared" si="0"/>
        <v>849.04489599999999</v>
      </c>
      <c r="T10">
        <f t="shared" si="1"/>
        <v>1.6001599999999998E-2</v>
      </c>
      <c r="U10">
        <f t="shared" si="2"/>
        <v>1.60016E-3</v>
      </c>
      <c r="V10">
        <f t="shared" si="3"/>
        <v>2461.0353889140888</v>
      </c>
      <c r="W10">
        <f t="shared" si="4"/>
        <v>0.23371439535516644</v>
      </c>
      <c r="X10">
        <f t="shared" si="5"/>
        <v>3.3985548398802509E-2</v>
      </c>
      <c r="Y10">
        <f t="shared" si="22"/>
        <v>3310.0802849140887</v>
      </c>
      <c r="Z10">
        <f t="shared" si="23"/>
        <v>0.24971599535516645</v>
      </c>
      <c r="AA10">
        <f t="shared" si="24"/>
        <v>3.5585708398802512E-2</v>
      </c>
      <c r="AB10">
        <f t="shared" si="25"/>
        <v>3326.9277259008109</v>
      </c>
    </row>
    <row r="11" spans="1:29" x14ac:dyDescent="0.25">
      <c r="A11">
        <v>2034</v>
      </c>
      <c r="B11">
        <v>2000</v>
      </c>
      <c r="C11">
        <f t="shared" si="6"/>
        <v>52</v>
      </c>
      <c r="D11">
        <f t="shared" si="7"/>
        <v>414</v>
      </c>
      <c r="E11">
        <f t="shared" si="8"/>
        <v>1534</v>
      </c>
      <c r="F11">
        <f t="shared" si="9"/>
        <v>20</v>
      </c>
      <c r="G11">
        <f t="shared" si="10"/>
        <v>32</v>
      </c>
      <c r="H11">
        <f t="shared" si="11"/>
        <v>228</v>
      </c>
      <c r="I11">
        <f t="shared" si="12"/>
        <v>186</v>
      </c>
      <c r="J11">
        <f t="shared" si="13"/>
        <v>920</v>
      </c>
      <c r="K11">
        <f t="shared" si="14"/>
        <v>614</v>
      </c>
      <c r="L11">
        <f t="shared" si="15"/>
        <v>16001.599999999999</v>
      </c>
      <c r="M11">
        <f t="shared" si="16"/>
        <v>22480</v>
      </c>
      <c r="N11">
        <f t="shared" si="17"/>
        <v>256272</v>
      </c>
      <c r="O11">
        <f t="shared" si="18"/>
        <v>1034080</v>
      </c>
      <c r="P11">
        <f t="shared" si="19"/>
        <v>67776</v>
      </c>
      <c r="Q11">
        <f t="shared" si="20"/>
        <v>393948</v>
      </c>
      <c r="R11">
        <f t="shared" si="21"/>
        <v>1300452</v>
      </c>
      <c r="S11">
        <f t="shared" si="0"/>
        <v>849.04489599999999</v>
      </c>
      <c r="T11">
        <f t="shared" si="1"/>
        <v>1.6001599999999998E-2</v>
      </c>
      <c r="U11">
        <f t="shared" si="2"/>
        <v>1.60016E-3</v>
      </c>
      <c r="V11">
        <f t="shared" si="3"/>
        <v>2461.0353889140888</v>
      </c>
      <c r="W11">
        <f t="shared" si="4"/>
        <v>0.23371439535516644</v>
      </c>
      <c r="X11">
        <f t="shared" si="5"/>
        <v>3.3985548398802509E-2</v>
      </c>
      <c r="Y11">
        <f t="shared" si="22"/>
        <v>3310.0802849140887</v>
      </c>
      <c r="Z11">
        <f t="shared" si="23"/>
        <v>0.24971599535516645</v>
      </c>
      <c r="AA11">
        <f t="shared" si="24"/>
        <v>3.5585708398802512E-2</v>
      </c>
      <c r="AB11">
        <f t="shared" si="25"/>
        <v>3326.9277259008109</v>
      </c>
    </row>
    <row r="12" spans="1:29" x14ac:dyDescent="0.25">
      <c r="A12">
        <v>2035</v>
      </c>
      <c r="B12">
        <v>2000</v>
      </c>
      <c r="C12">
        <f t="shared" si="6"/>
        <v>52</v>
      </c>
      <c r="D12">
        <f t="shared" si="7"/>
        <v>414</v>
      </c>
      <c r="E12">
        <f t="shared" si="8"/>
        <v>1534</v>
      </c>
      <c r="F12">
        <f t="shared" si="9"/>
        <v>20</v>
      </c>
      <c r="G12">
        <f t="shared" si="10"/>
        <v>32</v>
      </c>
      <c r="H12">
        <f t="shared" si="11"/>
        <v>228</v>
      </c>
      <c r="I12">
        <f t="shared" si="12"/>
        <v>186</v>
      </c>
      <c r="J12">
        <f t="shared" si="13"/>
        <v>920</v>
      </c>
      <c r="K12">
        <f t="shared" si="14"/>
        <v>614</v>
      </c>
      <c r="L12">
        <f t="shared" si="15"/>
        <v>16001.599999999999</v>
      </c>
      <c r="M12">
        <f t="shared" si="16"/>
        <v>22480</v>
      </c>
      <c r="N12">
        <f t="shared" si="17"/>
        <v>256272</v>
      </c>
      <c r="O12">
        <f t="shared" si="18"/>
        <v>1034080</v>
      </c>
      <c r="P12">
        <f t="shared" si="19"/>
        <v>67776</v>
      </c>
      <c r="Q12">
        <f t="shared" si="20"/>
        <v>393948</v>
      </c>
      <c r="R12">
        <f t="shared" si="21"/>
        <v>1300452</v>
      </c>
      <c r="S12">
        <f t="shared" si="0"/>
        <v>849.04489599999999</v>
      </c>
      <c r="T12">
        <f t="shared" si="1"/>
        <v>1.6001599999999998E-2</v>
      </c>
      <c r="U12">
        <f t="shared" si="2"/>
        <v>1.60016E-3</v>
      </c>
      <c r="V12">
        <f t="shared" si="3"/>
        <v>2461.0353889140888</v>
      </c>
      <c r="W12">
        <f t="shared" si="4"/>
        <v>0.23371439535516644</v>
      </c>
      <c r="X12">
        <f t="shared" si="5"/>
        <v>3.3985548398802509E-2</v>
      </c>
      <c r="Y12">
        <f t="shared" si="22"/>
        <v>3310.0802849140887</v>
      </c>
      <c r="Z12">
        <f t="shared" si="23"/>
        <v>0.24971599535516645</v>
      </c>
      <c r="AA12">
        <f t="shared" si="24"/>
        <v>3.5585708398802512E-2</v>
      </c>
      <c r="AB12">
        <f t="shared" si="25"/>
        <v>3326.9277259008109</v>
      </c>
    </row>
    <row r="13" spans="1:29" x14ac:dyDescent="0.25">
      <c r="A13">
        <v>2036</v>
      </c>
      <c r="B13">
        <v>2000</v>
      </c>
      <c r="C13">
        <f t="shared" si="6"/>
        <v>52</v>
      </c>
      <c r="D13">
        <f t="shared" si="7"/>
        <v>414</v>
      </c>
      <c r="E13">
        <f t="shared" si="8"/>
        <v>1534</v>
      </c>
      <c r="F13">
        <f t="shared" si="9"/>
        <v>20</v>
      </c>
      <c r="G13">
        <f t="shared" si="10"/>
        <v>32</v>
      </c>
      <c r="H13">
        <f t="shared" si="11"/>
        <v>228</v>
      </c>
      <c r="I13">
        <f t="shared" si="12"/>
        <v>186</v>
      </c>
      <c r="J13">
        <f t="shared" si="13"/>
        <v>920</v>
      </c>
      <c r="K13">
        <f t="shared" si="14"/>
        <v>614</v>
      </c>
      <c r="L13">
        <f t="shared" si="15"/>
        <v>16001.599999999999</v>
      </c>
      <c r="M13">
        <f t="shared" si="16"/>
        <v>22480</v>
      </c>
      <c r="N13">
        <f t="shared" si="17"/>
        <v>256272</v>
      </c>
      <c r="O13">
        <f t="shared" si="18"/>
        <v>1034080</v>
      </c>
      <c r="P13">
        <f t="shared" si="19"/>
        <v>67776</v>
      </c>
      <c r="Q13">
        <f t="shared" si="20"/>
        <v>393948</v>
      </c>
      <c r="R13">
        <f t="shared" si="21"/>
        <v>1300452</v>
      </c>
      <c r="S13">
        <f t="shared" si="0"/>
        <v>849.04489599999999</v>
      </c>
      <c r="T13">
        <f t="shared" si="1"/>
        <v>1.6001599999999998E-2</v>
      </c>
      <c r="U13">
        <f t="shared" si="2"/>
        <v>1.60016E-3</v>
      </c>
      <c r="V13">
        <f t="shared" si="3"/>
        <v>2461.0353889140888</v>
      </c>
      <c r="W13">
        <f t="shared" si="4"/>
        <v>0.23371439535516644</v>
      </c>
      <c r="X13">
        <f t="shared" si="5"/>
        <v>3.3985548398802509E-2</v>
      </c>
      <c r="Y13">
        <f t="shared" si="22"/>
        <v>3310.0802849140887</v>
      </c>
      <c r="Z13">
        <f t="shared" si="23"/>
        <v>0.24971599535516645</v>
      </c>
      <c r="AA13">
        <f t="shared" si="24"/>
        <v>3.5585708398802512E-2</v>
      </c>
      <c r="AB13">
        <f t="shared" si="25"/>
        <v>3326.9277259008109</v>
      </c>
    </row>
    <row r="14" spans="1:29" x14ac:dyDescent="0.25">
      <c r="A14">
        <v>2037</v>
      </c>
      <c r="B14">
        <v>2000</v>
      </c>
      <c r="C14">
        <f t="shared" si="6"/>
        <v>52</v>
      </c>
      <c r="D14">
        <f t="shared" si="7"/>
        <v>414</v>
      </c>
      <c r="E14">
        <f t="shared" si="8"/>
        <v>1534</v>
      </c>
      <c r="F14">
        <f t="shared" si="9"/>
        <v>20</v>
      </c>
      <c r="G14">
        <f t="shared" si="10"/>
        <v>32</v>
      </c>
      <c r="H14">
        <f t="shared" si="11"/>
        <v>228</v>
      </c>
      <c r="I14">
        <f t="shared" si="12"/>
        <v>186</v>
      </c>
      <c r="J14">
        <f t="shared" si="13"/>
        <v>920</v>
      </c>
      <c r="K14">
        <f t="shared" si="14"/>
        <v>614</v>
      </c>
      <c r="L14">
        <f t="shared" si="15"/>
        <v>16001.599999999999</v>
      </c>
      <c r="M14">
        <f t="shared" si="16"/>
        <v>22480</v>
      </c>
      <c r="N14">
        <f t="shared" si="17"/>
        <v>256272</v>
      </c>
      <c r="O14">
        <f t="shared" si="18"/>
        <v>1034080</v>
      </c>
      <c r="P14">
        <f t="shared" si="19"/>
        <v>67776</v>
      </c>
      <c r="Q14">
        <f t="shared" si="20"/>
        <v>393948</v>
      </c>
      <c r="R14">
        <f t="shared" si="21"/>
        <v>1300452</v>
      </c>
      <c r="S14">
        <f t="shared" si="0"/>
        <v>849.04489599999999</v>
      </c>
      <c r="T14">
        <f t="shared" si="1"/>
        <v>1.6001599999999998E-2</v>
      </c>
      <c r="U14">
        <f t="shared" si="2"/>
        <v>1.60016E-3</v>
      </c>
      <c r="V14">
        <f t="shared" si="3"/>
        <v>2461.0353889140888</v>
      </c>
      <c r="W14">
        <f t="shared" si="4"/>
        <v>0.23371439535516644</v>
      </c>
      <c r="X14">
        <f t="shared" si="5"/>
        <v>3.3985548398802509E-2</v>
      </c>
      <c r="Y14">
        <f t="shared" si="22"/>
        <v>3310.0802849140887</v>
      </c>
      <c r="Z14">
        <f t="shared" si="23"/>
        <v>0.24971599535516645</v>
      </c>
      <c r="AA14">
        <f t="shared" si="24"/>
        <v>3.5585708398802512E-2</v>
      </c>
      <c r="AB14">
        <f t="shared" si="25"/>
        <v>3326.9277259008109</v>
      </c>
    </row>
    <row r="15" spans="1:29" x14ac:dyDescent="0.25">
      <c r="A15">
        <v>2038</v>
      </c>
      <c r="B15">
        <v>2000</v>
      </c>
      <c r="C15">
        <f t="shared" si="6"/>
        <v>52</v>
      </c>
      <c r="D15">
        <f t="shared" si="7"/>
        <v>414</v>
      </c>
      <c r="E15">
        <f t="shared" si="8"/>
        <v>1534</v>
      </c>
      <c r="F15">
        <f t="shared" si="9"/>
        <v>20</v>
      </c>
      <c r="G15">
        <f t="shared" si="10"/>
        <v>32</v>
      </c>
      <c r="H15">
        <f t="shared" si="11"/>
        <v>228</v>
      </c>
      <c r="I15">
        <f t="shared" si="12"/>
        <v>186</v>
      </c>
      <c r="J15">
        <f t="shared" si="13"/>
        <v>920</v>
      </c>
      <c r="K15">
        <f t="shared" si="14"/>
        <v>614</v>
      </c>
      <c r="L15">
        <f t="shared" si="15"/>
        <v>16001.599999999999</v>
      </c>
      <c r="M15">
        <f t="shared" si="16"/>
        <v>22480</v>
      </c>
      <c r="N15">
        <f t="shared" si="17"/>
        <v>256272</v>
      </c>
      <c r="O15">
        <f t="shared" si="18"/>
        <v>1034080</v>
      </c>
      <c r="P15">
        <f t="shared" si="19"/>
        <v>67776</v>
      </c>
      <c r="Q15">
        <f t="shared" si="20"/>
        <v>393948</v>
      </c>
      <c r="R15">
        <f t="shared" si="21"/>
        <v>1300452</v>
      </c>
      <c r="S15">
        <f t="shared" si="0"/>
        <v>849.04489599999999</v>
      </c>
      <c r="T15">
        <f t="shared" si="1"/>
        <v>1.6001599999999998E-2</v>
      </c>
      <c r="U15">
        <f t="shared" si="2"/>
        <v>1.60016E-3</v>
      </c>
      <c r="V15">
        <f t="shared" si="3"/>
        <v>2461.0353889140888</v>
      </c>
      <c r="W15">
        <f t="shared" si="4"/>
        <v>0.23371439535516644</v>
      </c>
      <c r="X15">
        <f t="shared" si="5"/>
        <v>3.3985548398802509E-2</v>
      </c>
      <c r="Y15">
        <f t="shared" si="22"/>
        <v>3310.0802849140887</v>
      </c>
      <c r="Z15">
        <f t="shared" si="23"/>
        <v>0.24971599535516645</v>
      </c>
      <c r="AA15">
        <f t="shared" si="24"/>
        <v>3.5585708398802512E-2</v>
      </c>
      <c r="AB15">
        <f t="shared" si="25"/>
        <v>3326.9277259008109</v>
      </c>
    </row>
    <row r="16" spans="1:29" x14ac:dyDescent="0.25">
      <c r="A16">
        <v>2039</v>
      </c>
      <c r="B16">
        <v>2000</v>
      </c>
      <c r="C16">
        <f t="shared" si="6"/>
        <v>52</v>
      </c>
      <c r="D16">
        <f t="shared" si="7"/>
        <v>414</v>
      </c>
      <c r="E16">
        <f t="shared" si="8"/>
        <v>1534</v>
      </c>
      <c r="F16">
        <f t="shared" si="9"/>
        <v>20</v>
      </c>
      <c r="G16">
        <f t="shared" si="10"/>
        <v>32</v>
      </c>
      <c r="H16">
        <f t="shared" si="11"/>
        <v>228</v>
      </c>
      <c r="I16">
        <f t="shared" si="12"/>
        <v>186</v>
      </c>
      <c r="J16">
        <f t="shared" si="13"/>
        <v>920</v>
      </c>
      <c r="K16">
        <f t="shared" si="14"/>
        <v>614</v>
      </c>
      <c r="L16">
        <f t="shared" si="15"/>
        <v>16001.599999999999</v>
      </c>
      <c r="M16">
        <f t="shared" si="16"/>
        <v>22480</v>
      </c>
      <c r="N16">
        <f t="shared" si="17"/>
        <v>256272</v>
      </c>
      <c r="O16">
        <f t="shared" si="18"/>
        <v>1034080</v>
      </c>
      <c r="P16">
        <f t="shared" si="19"/>
        <v>67776</v>
      </c>
      <c r="Q16">
        <f t="shared" si="20"/>
        <v>393948</v>
      </c>
      <c r="R16">
        <f t="shared" si="21"/>
        <v>1300452</v>
      </c>
      <c r="S16">
        <f t="shared" si="0"/>
        <v>849.04489599999999</v>
      </c>
      <c r="T16">
        <f t="shared" si="1"/>
        <v>1.6001599999999998E-2</v>
      </c>
      <c r="U16">
        <f t="shared" si="2"/>
        <v>1.60016E-3</v>
      </c>
      <c r="V16">
        <f t="shared" si="3"/>
        <v>2461.0353889140888</v>
      </c>
      <c r="W16">
        <f t="shared" si="4"/>
        <v>0.23371439535516644</v>
      </c>
      <c r="X16">
        <f t="shared" si="5"/>
        <v>3.3985548398802509E-2</v>
      </c>
      <c r="Y16">
        <f t="shared" si="22"/>
        <v>3310.0802849140887</v>
      </c>
      <c r="Z16">
        <f t="shared" si="23"/>
        <v>0.24971599535516645</v>
      </c>
      <c r="AA16">
        <f t="shared" si="24"/>
        <v>3.5585708398802512E-2</v>
      </c>
      <c r="AB16">
        <f t="shared" si="25"/>
        <v>3326.9277259008109</v>
      </c>
    </row>
    <row r="17" spans="1:29" x14ac:dyDescent="0.25">
      <c r="A17">
        <v>2040</v>
      </c>
      <c r="B17">
        <v>2000</v>
      </c>
      <c r="C17">
        <f t="shared" si="6"/>
        <v>52</v>
      </c>
      <c r="D17">
        <f t="shared" si="7"/>
        <v>414</v>
      </c>
      <c r="E17">
        <f t="shared" si="8"/>
        <v>1534</v>
      </c>
      <c r="F17">
        <f t="shared" si="9"/>
        <v>20</v>
      </c>
      <c r="G17">
        <f t="shared" si="10"/>
        <v>32</v>
      </c>
      <c r="H17">
        <f t="shared" si="11"/>
        <v>228</v>
      </c>
      <c r="I17">
        <f t="shared" si="12"/>
        <v>186</v>
      </c>
      <c r="J17">
        <f t="shared" si="13"/>
        <v>920</v>
      </c>
      <c r="K17">
        <f t="shared" si="14"/>
        <v>614</v>
      </c>
      <c r="L17">
        <f t="shared" si="15"/>
        <v>16001.599999999999</v>
      </c>
      <c r="M17">
        <f t="shared" si="16"/>
        <v>22480</v>
      </c>
      <c r="N17">
        <f t="shared" si="17"/>
        <v>256272</v>
      </c>
      <c r="O17">
        <f t="shared" si="18"/>
        <v>1034080</v>
      </c>
      <c r="P17">
        <f t="shared" si="19"/>
        <v>67776</v>
      </c>
      <c r="Q17">
        <f t="shared" si="20"/>
        <v>393948</v>
      </c>
      <c r="R17">
        <f t="shared" si="21"/>
        <v>1300452</v>
      </c>
      <c r="S17">
        <f t="shared" si="0"/>
        <v>849.04489599999999</v>
      </c>
      <c r="T17">
        <f t="shared" si="1"/>
        <v>1.6001599999999998E-2</v>
      </c>
      <c r="U17">
        <f t="shared" si="2"/>
        <v>1.60016E-3</v>
      </c>
      <c r="V17">
        <f t="shared" si="3"/>
        <v>2461.0353889140888</v>
      </c>
      <c r="W17">
        <f t="shared" si="4"/>
        <v>0.23371439535516644</v>
      </c>
      <c r="X17">
        <f t="shared" si="5"/>
        <v>3.3985548398802509E-2</v>
      </c>
      <c r="Y17">
        <f t="shared" si="22"/>
        <v>3310.0802849140887</v>
      </c>
      <c r="Z17">
        <f t="shared" si="23"/>
        <v>0.24971599535516645</v>
      </c>
      <c r="AA17">
        <f t="shared" si="24"/>
        <v>3.5585708398802512E-2</v>
      </c>
      <c r="AB17">
        <f t="shared" si="25"/>
        <v>3326.9277259008109</v>
      </c>
    </row>
    <row r="18" spans="1:29" x14ac:dyDescent="0.25">
      <c r="A18">
        <v>2041</v>
      </c>
      <c r="B18">
        <v>2000</v>
      </c>
      <c r="C18">
        <f t="shared" si="6"/>
        <v>52</v>
      </c>
      <c r="D18">
        <f t="shared" si="7"/>
        <v>414</v>
      </c>
      <c r="E18">
        <f t="shared" si="8"/>
        <v>1534</v>
      </c>
      <c r="F18">
        <f t="shared" si="9"/>
        <v>20</v>
      </c>
      <c r="G18">
        <f t="shared" si="10"/>
        <v>32</v>
      </c>
      <c r="H18">
        <f t="shared" si="11"/>
        <v>228</v>
      </c>
      <c r="I18">
        <f t="shared" si="12"/>
        <v>186</v>
      </c>
      <c r="J18">
        <f t="shared" si="13"/>
        <v>920</v>
      </c>
      <c r="K18">
        <f t="shared" si="14"/>
        <v>614</v>
      </c>
      <c r="L18">
        <f t="shared" si="15"/>
        <v>16001.599999999999</v>
      </c>
      <c r="M18">
        <f t="shared" si="16"/>
        <v>22480</v>
      </c>
      <c r="N18">
        <f t="shared" si="17"/>
        <v>256272</v>
      </c>
      <c r="O18">
        <f t="shared" si="18"/>
        <v>1034080</v>
      </c>
      <c r="P18">
        <f t="shared" si="19"/>
        <v>67776</v>
      </c>
      <c r="Q18">
        <f t="shared" si="20"/>
        <v>393948</v>
      </c>
      <c r="R18">
        <f t="shared" si="21"/>
        <v>1300452</v>
      </c>
      <c r="S18">
        <f t="shared" si="0"/>
        <v>849.04489599999999</v>
      </c>
      <c r="T18">
        <f t="shared" si="1"/>
        <v>1.6001599999999998E-2</v>
      </c>
      <c r="U18">
        <f t="shared" si="2"/>
        <v>1.60016E-3</v>
      </c>
      <c r="V18">
        <f t="shared" si="3"/>
        <v>2461.0353889140888</v>
      </c>
      <c r="W18">
        <f t="shared" si="4"/>
        <v>0.23371439535516644</v>
      </c>
      <c r="X18">
        <f t="shared" si="5"/>
        <v>3.3985548398802509E-2</v>
      </c>
      <c r="Y18">
        <f t="shared" si="22"/>
        <v>3310.0802849140887</v>
      </c>
      <c r="Z18">
        <f t="shared" si="23"/>
        <v>0.24971599535516645</v>
      </c>
      <c r="AA18">
        <f t="shared" si="24"/>
        <v>3.5585708398802512E-2</v>
      </c>
      <c r="AB18">
        <f t="shared" si="25"/>
        <v>3326.9277259008109</v>
      </c>
    </row>
    <row r="19" spans="1:29" x14ac:dyDescent="0.25">
      <c r="A19">
        <v>2042</v>
      </c>
      <c r="B19">
        <v>2000</v>
      </c>
      <c r="C19">
        <f t="shared" si="6"/>
        <v>52</v>
      </c>
      <c r="D19">
        <f t="shared" si="7"/>
        <v>414</v>
      </c>
      <c r="E19">
        <f t="shared" si="8"/>
        <v>1534</v>
      </c>
      <c r="F19">
        <f t="shared" si="9"/>
        <v>20</v>
      </c>
      <c r="G19">
        <f t="shared" si="10"/>
        <v>32</v>
      </c>
      <c r="H19">
        <f t="shared" si="11"/>
        <v>228</v>
      </c>
      <c r="I19">
        <f t="shared" si="12"/>
        <v>186</v>
      </c>
      <c r="J19">
        <f t="shared" si="13"/>
        <v>920</v>
      </c>
      <c r="K19">
        <f t="shared" si="14"/>
        <v>614</v>
      </c>
      <c r="L19">
        <f t="shared" si="15"/>
        <v>16001.599999999999</v>
      </c>
      <c r="M19">
        <f t="shared" si="16"/>
        <v>22480</v>
      </c>
      <c r="N19">
        <f t="shared" si="17"/>
        <v>256272</v>
      </c>
      <c r="O19">
        <f t="shared" si="18"/>
        <v>1034080</v>
      </c>
      <c r="P19">
        <f t="shared" si="19"/>
        <v>67776</v>
      </c>
      <c r="Q19">
        <f t="shared" si="20"/>
        <v>393948</v>
      </c>
      <c r="R19">
        <f t="shared" si="21"/>
        <v>1300452</v>
      </c>
      <c r="S19">
        <f t="shared" si="0"/>
        <v>849.04489599999999</v>
      </c>
      <c r="T19">
        <f t="shared" si="1"/>
        <v>1.6001599999999998E-2</v>
      </c>
      <c r="U19">
        <f t="shared" si="2"/>
        <v>1.60016E-3</v>
      </c>
      <c r="V19">
        <f t="shared" si="3"/>
        <v>2461.0353889140888</v>
      </c>
      <c r="W19">
        <f t="shared" si="4"/>
        <v>0.23371439535516644</v>
      </c>
      <c r="X19">
        <f t="shared" si="5"/>
        <v>3.3985548398802509E-2</v>
      </c>
      <c r="Y19">
        <f t="shared" si="22"/>
        <v>3310.0802849140887</v>
      </c>
      <c r="Z19">
        <f t="shared" si="23"/>
        <v>0.24971599535516645</v>
      </c>
      <c r="AA19">
        <f t="shared" si="24"/>
        <v>3.5585708398802512E-2</v>
      </c>
      <c r="AB19">
        <f t="shared" si="25"/>
        <v>3326.9277259008109</v>
      </c>
    </row>
    <row r="20" spans="1:29" x14ac:dyDescent="0.25">
      <c r="A20">
        <v>2043</v>
      </c>
      <c r="B20">
        <v>2000</v>
      </c>
      <c r="C20">
        <f t="shared" si="6"/>
        <v>52</v>
      </c>
      <c r="D20">
        <f t="shared" si="7"/>
        <v>414</v>
      </c>
      <c r="E20">
        <f t="shared" si="8"/>
        <v>1534</v>
      </c>
      <c r="F20">
        <f t="shared" si="9"/>
        <v>20</v>
      </c>
      <c r="G20">
        <f t="shared" si="10"/>
        <v>32</v>
      </c>
      <c r="H20">
        <f t="shared" si="11"/>
        <v>228</v>
      </c>
      <c r="I20">
        <f t="shared" si="12"/>
        <v>186</v>
      </c>
      <c r="J20">
        <f t="shared" si="13"/>
        <v>920</v>
      </c>
      <c r="K20">
        <f t="shared" si="14"/>
        <v>614</v>
      </c>
      <c r="L20">
        <f t="shared" si="15"/>
        <v>16001.599999999999</v>
      </c>
      <c r="M20">
        <f t="shared" si="16"/>
        <v>22480</v>
      </c>
      <c r="N20">
        <f t="shared" si="17"/>
        <v>256272</v>
      </c>
      <c r="O20">
        <f t="shared" si="18"/>
        <v>1034080</v>
      </c>
      <c r="P20">
        <f t="shared" si="19"/>
        <v>67776</v>
      </c>
      <c r="Q20">
        <f t="shared" si="20"/>
        <v>393948</v>
      </c>
      <c r="R20">
        <f t="shared" si="21"/>
        <v>1300452</v>
      </c>
      <c r="S20">
        <f t="shared" si="0"/>
        <v>849.04489599999999</v>
      </c>
      <c r="T20">
        <f t="shared" si="1"/>
        <v>1.6001599999999998E-2</v>
      </c>
      <c r="U20">
        <f t="shared" si="2"/>
        <v>1.60016E-3</v>
      </c>
      <c r="V20">
        <f t="shared" si="3"/>
        <v>2461.0353889140888</v>
      </c>
      <c r="W20">
        <f t="shared" si="4"/>
        <v>0.23371439535516644</v>
      </c>
      <c r="X20">
        <f t="shared" si="5"/>
        <v>3.3985548398802509E-2</v>
      </c>
      <c r="Y20">
        <f t="shared" si="22"/>
        <v>3310.0802849140887</v>
      </c>
      <c r="Z20">
        <f t="shared" si="23"/>
        <v>0.24971599535516645</v>
      </c>
      <c r="AA20">
        <f t="shared" si="24"/>
        <v>3.5585708398802512E-2</v>
      </c>
      <c r="AB20">
        <f t="shared" si="25"/>
        <v>3326.9277259008109</v>
      </c>
    </row>
    <row r="21" spans="1:29" x14ac:dyDescent="0.25">
      <c r="A21">
        <v>2044</v>
      </c>
      <c r="B21">
        <v>2000</v>
      </c>
      <c r="C21">
        <f t="shared" si="6"/>
        <v>52</v>
      </c>
      <c r="D21">
        <f t="shared" si="7"/>
        <v>414</v>
      </c>
      <c r="E21">
        <f t="shared" si="8"/>
        <v>1534</v>
      </c>
      <c r="F21">
        <f t="shared" si="9"/>
        <v>20</v>
      </c>
      <c r="G21">
        <f t="shared" si="10"/>
        <v>32</v>
      </c>
      <c r="H21">
        <f t="shared" si="11"/>
        <v>228</v>
      </c>
      <c r="I21">
        <f t="shared" si="12"/>
        <v>186</v>
      </c>
      <c r="J21">
        <f t="shared" si="13"/>
        <v>920</v>
      </c>
      <c r="K21">
        <f t="shared" si="14"/>
        <v>614</v>
      </c>
      <c r="L21">
        <f t="shared" si="15"/>
        <v>16001.599999999999</v>
      </c>
      <c r="M21">
        <f t="shared" si="16"/>
        <v>22480</v>
      </c>
      <c r="N21">
        <f t="shared" si="17"/>
        <v>256272</v>
      </c>
      <c r="O21">
        <f t="shared" si="18"/>
        <v>1034080</v>
      </c>
      <c r="P21">
        <f t="shared" si="19"/>
        <v>67776</v>
      </c>
      <c r="Q21">
        <f t="shared" si="20"/>
        <v>393948</v>
      </c>
      <c r="R21">
        <f t="shared" si="21"/>
        <v>1300452</v>
      </c>
      <c r="S21">
        <f t="shared" si="0"/>
        <v>849.04489599999999</v>
      </c>
      <c r="T21">
        <f t="shared" si="1"/>
        <v>1.6001599999999998E-2</v>
      </c>
      <c r="U21">
        <f t="shared" si="2"/>
        <v>1.60016E-3</v>
      </c>
      <c r="V21">
        <f t="shared" si="3"/>
        <v>2461.0353889140888</v>
      </c>
      <c r="W21">
        <f t="shared" si="4"/>
        <v>0.23371439535516644</v>
      </c>
      <c r="X21">
        <f t="shared" si="5"/>
        <v>3.3985548398802509E-2</v>
      </c>
      <c r="Y21">
        <f t="shared" si="22"/>
        <v>3310.0802849140887</v>
      </c>
      <c r="Z21">
        <f t="shared" si="23"/>
        <v>0.24971599535516645</v>
      </c>
      <c r="AA21">
        <f t="shared" si="24"/>
        <v>3.5585708398802512E-2</v>
      </c>
      <c r="AB21">
        <f t="shared" si="25"/>
        <v>3326.9277259008109</v>
      </c>
    </row>
    <row r="22" spans="1:29" x14ac:dyDescent="0.25">
      <c r="A22">
        <v>2045</v>
      </c>
      <c r="B22">
        <v>2000</v>
      </c>
      <c r="C22">
        <f t="shared" si="6"/>
        <v>52</v>
      </c>
      <c r="D22">
        <f t="shared" si="7"/>
        <v>414</v>
      </c>
      <c r="E22">
        <f t="shared" si="8"/>
        <v>1534</v>
      </c>
      <c r="F22">
        <f t="shared" si="9"/>
        <v>20</v>
      </c>
      <c r="G22">
        <f t="shared" si="10"/>
        <v>32</v>
      </c>
      <c r="H22">
        <f t="shared" si="11"/>
        <v>228</v>
      </c>
      <c r="I22">
        <f t="shared" si="12"/>
        <v>186</v>
      </c>
      <c r="J22">
        <f t="shared" si="13"/>
        <v>920</v>
      </c>
      <c r="K22">
        <f t="shared" si="14"/>
        <v>614</v>
      </c>
      <c r="L22">
        <f t="shared" si="15"/>
        <v>16001.599999999999</v>
      </c>
      <c r="M22">
        <f t="shared" si="16"/>
        <v>22480</v>
      </c>
      <c r="N22">
        <f t="shared" si="17"/>
        <v>256272</v>
      </c>
      <c r="O22">
        <f t="shared" si="18"/>
        <v>1034080</v>
      </c>
      <c r="P22">
        <f t="shared" si="19"/>
        <v>67776</v>
      </c>
      <c r="Q22">
        <f t="shared" si="20"/>
        <v>393948</v>
      </c>
      <c r="R22">
        <f t="shared" si="21"/>
        <v>1300452</v>
      </c>
      <c r="S22">
        <f t="shared" si="0"/>
        <v>849.04489599999999</v>
      </c>
      <c r="T22">
        <f t="shared" si="1"/>
        <v>1.6001599999999998E-2</v>
      </c>
      <c r="U22">
        <f t="shared" si="2"/>
        <v>1.60016E-3</v>
      </c>
      <c r="V22">
        <f t="shared" si="3"/>
        <v>2461.0353889140888</v>
      </c>
      <c r="W22">
        <f t="shared" si="4"/>
        <v>0.23371439535516644</v>
      </c>
      <c r="X22">
        <f t="shared" si="5"/>
        <v>3.3985548398802509E-2</v>
      </c>
      <c r="Y22">
        <f t="shared" si="22"/>
        <v>3310.0802849140887</v>
      </c>
      <c r="Z22">
        <f t="shared" si="23"/>
        <v>0.24971599535516645</v>
      </c>
      <c r="AA22">
        <f t="shared" si="24"/>
        <v>3.5585708398802512E-2</v>
      </c>
      <c r="AB22">
        <f t="shared" si="25"/>
        <v>3326.9277259008109</v>
      </c>
    </row>
    <row r="23" spans="1:29" x14ac:dyDescent="0.25">
      <c r="A23">
        <v>2046</v>
      </c>
      <c r="B23">
        <v>2000</v>
      </c>
      <c r="C23">
        <f t="shared" si="6"/>
        <v>52</v>
      </c>
      <c r="D23">
        <f t="shared" si="7"/>
        <v>414</v>
      </c>
      <c r="E23">
        <f t="shared" si="8"/>
        <v>1534</v>
      </c>
      <c r="F23">
        <f t="shared" si="9"/>
        <v>20</v>
      </c>
      <c r="G23">
        <f t="shared" si="10"/>
        <v>32</v>
      </c>
      <c r="H23">
        <f t="shared" si="11"/>
        <v>228</v>
      </c>
      <c r="I23">
        <f t="shared" si="12"/>
        <v>186</v>
      </c>
      <c r="J23">
        <f t="shared" si="13"/>
        <v>920</v>
      </c>
      <c r="K23">
        <f t="shared" si="14"/>
        <v>614</v>
      </c>
      <c r="L23">
        <f t="shared" si="15"/>
        <v>16001.599999999999</v>
      </c>
      <c r="M23">
        <f t="shared" si="16"/>
        <v>22480</v>
      </c>
      <c r="N23">
        <f t="shared" si="17"/>
        <v>256272</v>
      </c>
      <c r="O23">
        <f t="shared" si="18"/>
        <v>1034080</v>
      </c>
      <c r="P23">
        <f t="shared" si="19"/>
        <v>67776</v>
      </c>
      <c r="Q23">
        <f t="shared" si="20"/>
        <v>393948</v>
      </c>
      <c r="R23">
        <f t="shared" si="21"/>
        <v>1300452</v>
      </c>
      <c r="S23">
        <f t="shared" si="0"/>
        <v>849.04489599999999</v>
      </c>
      <c r="T23">
        <f t="shared" si="1"/>
        <v>1.6001599999999998E-2</v>
      </c>
      <c r="U23">
        <f t="shared" si="2"/>
        <v>1.60016E-3</v>
      </c>
      <c r="V23">
        <f t="shared" si="3"/>
        <v>2461.0353889140888</v>
      </c>
      <c r="W23">
        <f t="shared" si="4"/>
        <v>0.23371439535516644</v>
      </c>
      <c r="X23">
        <f t="shared" si="5"/>
        <v>3.3985548398802509E-2</v>
      </c>
      <c r="Y23">
        <f t="shared" si="22"/>
        <v>3310.0802849140887</v>
      </c>
      <c r="Z23">
        <f t="shared" si="23"/>
        <v>0.24971599535516645</v>
      </c>
      <c r="AA23">
        <f t="shared" si="24"/>
        <v>3.5585708398802512E-2</v>
      </c>
      <c r="AB23">
        <f t="shared" si="25"/>
        <v>3326.9277259008109</v>
      </c>
    </row>
    <row r="24" spans="1:29" x14ac:dyDescent="0.25">
      <c r="A24">
        <v>2047</v>
      </c>
      <c r="B24">
        <v>2000</v>
      </c>
      <c r="C24">
        <f t="shared" si="6"/>
        <v>52</v>
      </c>
      <c r="D24">
        <f t="shared" si="7"/>
        <v>414</v>
      </c>
      <c r="E24">
        <f t="shared" si="8"/>
        <v>1534</v>
      </c>
      <c r="F24">
        <f t="shared" si="9"/>
        <v>20</v>
      </c>
      <c r="G24">
        <f t="shared" si="10"/>
        <v>32</v>
      </c>
      <c r="H24">
        <f t="shared" si="11"/>
        <v>228</v>
      </c>
      <c r="I24">
        <f t="shared" si="12"/>
        <v>186</v>
      </c>
      <c r="J24">
        <f t="shared" si="13"/>
        <v>920</v>
      </c>
      <c r="K24">
        <f t="shared" si="14"/>
        <v>614</v>
      </c>
      <c r="L24">
        <f t="shared" si="15"/>
        <v>16001.599999999999</v>
      </c>
      <c r="M24">
        <f t="shared" si="16"/>
        <v>22480</v>
      </c>
      <c r="N24">
        <f t="shared" si="17"/>
        <v>256272</v>
      </c>
      <c r="O24">
        <f t="shared" si="18"/>
        <v>1034080</v>
      </c>
      <c r="P24">
        <f t="shared" si="19"/>
        <v>67776</v>
      </c>
      <c r="Q24">
        <f t="shared" si="20"/>
        <v>393948</v>
      </c>
      <c r="R24">
        <f t="shared" si="21"/>
        <v>1300452</v>
      </c>
      <c r="S24">
        <f t="shared" si="0"/>
        <v>849.04489599999999</v>
      </c>
      <c r="T24">
        <f t="shared" si="1"/>
        <v>1.6001599999999998E-2</v>
      </c>
      <c r="U24">
        <f t="shared" si="2"/>
        <v>1.60016E-3</v>
      </c>
      <c r="V24">
        <f t="shared" si="3"/>
        <v>2461.0353889140888</v>
      </c>
      <c r="W24">
        <f t="shared" si="4"/>
        <v>0.23371439535516644</v>
      </c>
      <c r="X24">
        <f t="shared" si="5"/>
        <v>3.3985548398802509E-2</v>
      </c>
      <c r="Y24">
        <f t="shared" si="22"/>
        <v>3310.0802849140887</v>
      </c>
      <c r="Z24">
        <f t="shared" si="23"/>
        <v>0.24971599535516645</v>
      </c>
      <c r="AA24">
        <f t="shared" si="24"/>
        <v>3.5585708398802512E-2</v>
      </c>
      <c r="AB24">
        <f t="shared" si="25"/>
        <v>3326.9277259008109</v>
      </c>
    </row>
    <row r="25" spans="1:29" x14ac:dyDescent="0.25">
      <c r="A25">
        <v>2048</v>
      </c>
      <c r="B25">
        <v>2000</v>
      </c>
      <c r="C25">
        <f t="shared" si="6"/>
        <v>52</v>
      </c>
      <c r="D25">
        <f t="shared" si="7"/>
        <v>414</v>
      </c>
      <c r="E25">
        <f t="shared" si="8"/>
        <v>1534</v>
      </c>
      <c r="F25">
        <f t="shared" si="9"/>
        <v>20</v>
      </c>
      <c r="G25">
        <f t="shared" si="10"/>
        <v>32</v>
      </c>
      <c r="H25">
        <f t="shared" si="11"/>
        <v>228</v>
      </c>
      <c r="I25">
        <f t="shared" si="12"/>
        <v>186</v>
      </c>
      <c r="J25">
        <f t="shared" si="13"/>
        <v>920</v>
      </c>
      <c r="K25">
        <f t="shared" si="14"/>
        <v>614</v>
      </c>
      <c r="L25">
        <f t="shared" si="15"/>
        <v>16001.599999999999</v>
      </c>
      <c r="M25">
        <f t="shared" si="16"/>
        <v>22480</v>
      </c>
      <c r="N25">
        <f t="shared" si="17"/>
        <v>256272</v>
      </c>
      <c r="O25">
        <f t="shared" si="18"/>
        <v>1034080</v>
      </c>
      <c r="P25">
        <f t="shared" si="19"/>
        <v>67776</v>
      </c>
      <c r="Q25">
        <f t="shared" si="20"/>
        <v>393948</v>
      </c>
      <c r="R25">
        <f t="shared" si="21"/>
        <v>1300452</v>
      </c>
      <c r="S25">
        <f t="shared" si="0"/>
        <v>849.04489599999999</v>
      </c>
      <c r="T25">
        <f t="shared" si="1"/>
        <v>1.6001599999999998E-2</v>
      </c>
      <c r="U25">
        <f t="shared" si="2"/>
        <v>1.60016E-3</v>
      </c>
      <c r="V25">
        <f t="shared" si="3"/>
        <v>2461.0353889140888</v>
      </c>
      <c r="W25">
        <f t="shared" si="4"/>
        <v>0.23371439535516644</v>
      </c>
      <c r="X25">
        <f t="shared" si="5"/>
        <v>3.3985548398802509E-2</v>
      </c>
      <c r="Y25">
        <f t="shared" si="22"/>
        <v>3310.0802849140887</v>
      </c>
      <c r="Z25">
        <f t="shared" si="23"/>
        <v>0.24971599535516645</v>
      </c>
      <c r="AA25">
        <f t="shared" si="24"/>
        <v>3.5585708398802512E-2</v>
      </c>
      <c r="AB25">
        <f t="shared" si="25"/>
        <v>3326.9277259008109</v>
      </c>
    </row>
    <row r="26" spans="1:29" x14ac:dyDescent="0.25">
      <c r="A26">
        <v>2049</v>
      </c>
      <c r="B26">
        <v>2000</v>
      </c>
      <c r="C26">
        <f t="shared" si="6"/>
        <v>52</v>
      </c>
      <c r="D26">
        <f t="shared" si="7"/>
        <v>414</v>
      </c>
      <c r="E26">
        <f t="shared" si="8"/>
        <v>1534</v>
      </c>
      <c r="F26">
        <f t="shared" si="9"/>
        <v>20</v>
      </c>
      <c r="G26">
        <f t="shared" si="10"/>
        <v>32</v>
      </c>
      <c r="H26">
        <f t="shared" si="11"/>
        <v>228</v>
      </c>
      <c r="I26">
        <f t="shared" si="12"/>
        <v>186</v>
      </c>
      <c r="J26">
        <f t="shared" si="13"/>
        <v>920</v>
      </c>
      <c r="K26">
        <f t="shared" si="14"/>
        <v>614</v>
      </c>
      <c r="L26">
        <f t="shared" si="15"/>
        <v>16001.599999999999</v>
      </c>
      <c r="M26">
        <f t="shared" si="16"/>
        <v>22480</v>
      </c>
      <c r="N26">
        <f t="shared" si="17"/>
        <v>256272</v>
      </c>
      <c r="O26">
        <f t="shared" si="18"/>
        <v>1034080</v>
      </c>
      <c r="P26">
        <f t="shared" si="19"/>
        <v>67776</v>
      </c>
      <c r="Q26">
        <f t="shared" si="20"/>
        <v>393948</v>
      </c>
      <c r="R26">
        <f t="shared" si="21"/>
        <v>1300452</v>
      </c>
      <c r="S26">
        <f t="shared" si="0"/>
        <v>849.04489599999999</v>
      </c>
      <c r="T26">
        <f t="shared" si="1"/>
        <v>1.6001599999999998E-2</v>
      </c>
      <c r="U26">
        <f t="shared" si="2"/>
        <v>1.60016E-3</v>
      </c>
      <c r="V26">
        <f t="shared" si="3"/>
        <v>2461.0353889140888</v>
      </c>
      <c r="W26">
        <f t="shared" si="4"/>
        <v>0.23371439535516644</v>
      </c>
      <c r="X26">
        <f t="shared" si="5"/>
        <v>3.3985548398802509E-2</v>
      </c>
      <c r="Y26">
        <f t="shared" si="22"/>
        <v>3310.0802849140887</v>
      </c>
      <c r="Z26">
        <f t="shared" si="23"/>
        <v>0.24971599535516645</v>
      </c>
      <c r="AA26">
        <f t="shared" si="24"/>
        <v>3.5585708398802512E-2</v>
      </c>
      <c r="AB26">
        <f t="shared" si="25"/>
        <v>3326.9277259008109</v>
      </c>
      <c r="AC26">
        <f>SUM(AB2:AB26)</f>
        <v>76519.35240335144</v>
      </c>
    </row>
    <row r="31" spans="1:29" x14ac:dyDescent="0.25">
      <c r="C31" t="s">
        <v>30</v>
      </c>
      <c r="D31" t="s">
        <v>33</v>
      </c>
      <c r="E31" t="s">
        <v>34</v>
      </c>
      <c r="I31" t="s">
        <v>35</v>
      </c>
      <c r="L31">
        <f>SUM(M6:R6)</f>
        <v>3075008</v>
      </c>
      <c r="R31">
        <f>(M7+N7+P7+Q7)/1000000</f>
        <v>0.74047600000000002</v>
      </c>
    </row>
    <row r="32" spans="1:29" x14ac:dyDescent="0.25">
      <c r="B32" t="s">
        <v>31</v>
      </c>
      <c r="C32">
        <f>(Q2*0.1221+P2*0.1458+R2*0.1569)/(G2+I2+K2)</f>
        <v>315.03591325301204</v>
      </c>
      <c r="D32">
        <v>0</v>
      </c>
      <c r="E32">
        <f>C32+D32</f>
        <v>315.03591325301204</v>
      </c>
    </row>
    <row r="33" spans="2:5" x14ac:dyDescent="0.25">
      <c r="B33" t="s">
        <v>32</v>
      </c>
      <c r="C33">
        <f>(N2*0.1221+M2*0.1458+O2*0.1569)/(F2+H2+J2)</f>
        <v>168.45301538461541</v>
      </c>
      <c r="D33">
        <f>(3205.8*(F2/(F2+H2+J2)*11.6+H2/(F2+H2+J2)*15.68+J2/(F2+H2+J2)*13.75))/(F2+H2+J2)</f>
        <v>193.06929914529914</v>
      </c>
      <c r="E33">
        <f>C33+D33</f>
        <v>361.52231452991452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2AAF9-F4B7-48CE-818F-D496F5636094}">
  <dimension ref="A1:O26"/>
  <sheetViews>
    <sheetView tabSelected="1" workbookViewId="0">
      <selection activeCell="L20" sqref="L20"/>
    </sheetView>
  </sheetViews>
  <sheetFormatPr defaultRowHeight="15" x14ac:dyDescent="0.25"/>
  <cols>
    <col min="1" max="1" width="6.85546875" customWidth="1"/>
  </cols>
  <sheetData>
    <row r="1" spans="1:15" x14ac:dyDescent="0.25">
      <c r="A1" s="1" t="s">
        <v>0</v>
      </c>
      <c r="B1" t="s">
        <v>24</v>
      </c>
      <c r="C1" t="s">
        <v>25</v>
      </c>
      <c r="D1" t="s">
        <v>26</v>
      </c>
      <c r="E1" t="s">
        <v>27</v>
      </c>
      <c r="I1" t="s">
        <v>24</v>
      </c>
      <c r="J1" t="s">
        <v>25</v>
      </c>
      <c r="K1" t="s">
        <v>26</v>
      </c>
      <c r="L1" t="s">
        <v>27</v>
      </c>
    </row>
    <row r="2" spans="1:15" x14ac:dyDescent="0.25">
      <c r="A2">
        <v>2025</v>
      </c>
      <c r="B2" s="2">
        <v>661.98049425782449</v>
      </c>
      <c r="C2" s="2">
        <v>4.9917411176630684E-2</v>
      </c>
      <c r="D2" s="2">
        <v>7.1131455447700264E-3</v>
      </c>
      <c r="E2" s="2">
        <v>665.34814690958171</v>
      </c>
      <c r="H2" t="s">
        <v>28</v>
      </c>
      <c r="I2" s="2">
        <f>SUM(B2:B6)</f>
        <v>9930.251655140888</v>
      </c>
      <c r="J2" s="2">
        <f t="shared" ref="J2:L2" si="0">SUM(C2:C6)</f>
        <v>0.74920236825728015</v>
      </c>
      <c r="K2" s="2">
        <f t="shared" si="0"/>
        <v>0.10676567445613717</v>
      </c>
      <c r="L2" s="2">
        <f t="shared" si="0"/>
        <v>9980.797885335247</v>
      </c>
    </row>
    <row r="3" spans="1:15" x14ac:dyDescent="0.25">
      <c r="A3">
        <v>2026</v>
      </c>
      <c r="B3" s="2">
        <v>1325.6999293479089</v>
      </c>
      <c r="C3" s="2">
        <v>0.1000544481266443</v>
      </c>
      <c r="D3" s="2">
        <v>1.4258858311711874E-2</v>
      </c>
      <c r="E3" s="2">
        <v>1332.4504303279653</v>
      </c>
      <c r="H3" t="s">
        <v>29</v>
      </c>
      <c r="I3" s="2">
        <f>SUM(B2:B26)</f>
        <v>76131.85735342266</v>
      </c>
      <c r="J3" s="2">
        <f t="shared" ref="J3:L3" si="1">SUM(C2:C26)</f>
        <v>5.7435222753606086</v>
      </c>
      <c r="K3" s="2">
        <f t="shared" si="1"/>
        <v>0.81847984243218708</v>
      </c>
      <c r="L3" s="2">
        <f t="shared" si="1"/>
        <v>76519.35240335144</v>
      </c>
    </row>
    <row r="4" spans="1:15" x14ac:dyDescent="0.25">
      <c r="A4">
        <v>2027</v>
      </c>
      <c r="B4" s="2">
        <v>1984.3911559648009</v>
      </c>
      <c r="C4" s="2">
        <v>0.14971592942030298</v>
      </c>
      <c r="D4" s="2">
        <v>2.1335399346820286E-2</v>
      </c>
      <c r="E4" s="2">
        <v>1994.4920032056607</v>
      </c>
    </row>
    <row r="5" spans="1:15" x14ac:dyDescent="0.25">
      <c r="A5">
        <v>2028</v>
      </c>
      <c r="B5" s="2">
        <v>2648.0997906562643</v>
      </c>
      <c r="C5" s="2">
        <v>0.19979858417853577</v>
      </c>
      <c r="D5" s="2">
        <v>2.847256285403248E-2</v>
      </c>
      <c r="E5" s="2">
        <v>2661.5795789912295</v>
      </c>
    </row>
    <row r="6" spans="1:15" x14ac:dyDescent="0.25">
      <c r="A6">
        <v>2029</v>
      </c>
      <c r="B6" s="2">
        <v>3310.0802849140887</v>
      </c>
      <c r="C6" s="2">
        <v>0.24971599535516645</v>
      </c>
      <c r="D6" s="2">
        <v>3.5585708398802512E-2</v>
      </c>
      <c r="E6" s="2">
        <v>3326.9277259008109</v>
      </c>
      <c r="H6" t="s">
        <v>42</v>
      </c>
    </row>
    <row r="7" spans="1:15" x14ac:dyDescent="0.25">
      <c r="A7">
        <v>2030</v>
      </c>
      <c r="B7" s="2">
        <v>3310.0802849140887</v>
      </c>
      <c r="C7" s="2">
        <v>0.24971599535516645</v>
      </c>
      <c r="D7" s="2">
        <v>3.5585708398802512E-2</v>
      </c>
      <c r="E7" s="2">
        <v>3326.9277259008109</v>
      </c>
      <c r="I7" t="s">
        <v>36</v>
      </c>
      <c r="J7" t="s">
        <v>37</v>
      </c>
      <c r="K7" t="s">
        <v>38</v>
      </c>
      <c r="L7" t="s">
        <v>39</v>
      </c>
      <c r="M7" t="s">
        <v>40</v>
      </c>
      <c r="O7" t="s">
        <v>44</v>
      </c>
    </row>
    <row r="8" spans="1:15" x14ac:dyDescent="0.25">
      <c r="A8">
        <v>2031</v>
      </c>
      <c r="B8" s="2">
        <v>3310.0802849140887</v>
      </c>
      <c r="C8" s="2">
        <v>0.24971599535516645</v>
      </c>
      <c r="D8" s="2">
        <v>3.5585708398802512E-2</v>
      </c>
      <c r="E8" s="2">
        <v>3326.9277259008109</v>
      </c>
      <c r="H8" t="s">
        <v>41</v>
      </c>
      <c r="I8">
        <v>210</v>
      </c>
      <c r="J8">
        <v>50</v>
      </c>
      <c r="K8">
        <v>60</v>
      </c>
      <c r="L8" s="3">
        <v>1780</v>
      </c>
      <c r="M8" s="3">
        <v>1440</v>
      </c>
    </row>
    <row r="9" spans="1:15" x14ac:dyDescent="0.25">
      <c r="A9">
        <v>2032</v>
      </c>
      <c r="B9" s="2">
        <v>3310.0802849140887</v>
      </c>
      <c r="C9" s="2">
        <v>0.24971599535516645</v>
      </c>
      <c r="D9" s="2">
        <v>3.5585708398802512E-2</v>
      </c>
      <c r="E9" s="2">
        <v>3326.9277259008109</v>
      </c>
      <c r="H9" t="s">
        <v>43</v>
      </c>
      <c r="I9">
        <v>70</v>
      </c>
      <c r="J9">
        <v>20</v>
      </c>
      <c r="K9">
        <v>20</v>
      </c>
      <c r="L9">
        <v>940</v>
      </c>
      <c r="M9">
        <v>740</v>
      </c>
    </row>
    <row r="10" spans="1:15" x14ac:dyDescent="0.25">
      <c r="A10">
        <v>2033</v>
      </c>
      <c r="B10" s="2">
        <v>3310.0802849140887</v>
      </c>
      <c r="C10" s="2">
        <v>0.24971599535516645</v>
      </c>
      <c r="D10" s="2">
        <v>3.5585708398802512E-2</v>
      </c>
      <c r="E10" s="2">
        <v>3326.9277259008109</v>
      </c>
      <c r="H10" t="s">
        <v>34</v>
      </c>
      <c r="I10">
        <f>I8+I9</f>
        <v>280</v>
      </c>
      <c r="J10">
        <f t="shared" ref="J10:M10" si="2">J8+J9</f>
        <v>70</v>
      </c>
      <c r="K10">
        <f t="shared" si="2"/>
        <v>80</v>
      </c>
      <c r="L10">
        <f t="shared" si="2"/>
        <v>2720</v>
      </c>
      <c r="M10">
        <f t="shared" si="2"/>
        <v>2180</v>
      </c>
    </row>
    <row r="11" spans="1:15" x14ac:dyDescent="0.25">
      <c r="A11">
        <v>2034</v>
      </c>
      <c r="B11" s="2">
        <v>3310.0802849140887</v>
      </c>
      <c r="C11" s="2">
        <v>0.24971599535516645</v>
      </c>
      <c r="D11" s="2">
        <v>3.5585708398802512E-2</v>
      </c>
      <c r="E11" s="2">
        <v>3326.9277259008109</v>
      </c>
    </row>
    <row r="12" spans="1:15" x14ac:dyDescent="0.25">
      <c r="A12">
        <v>2035</v>
      </c>
      <c r="B12" s="2">
        <v>3310.0802849140887</v>
      </c>
      <c r="C12" s="2">
        <v>0.24971599535516645</v>
      </c>
      <c r="D12" s="2">
        <v>3.5585708398802512E-2</v>
      </c>
      <c r="E12" s="2">
        <v>3326.9277259008109</v>
      </c>
    </row>
    <row r="13" spans="1:15" x14ac:dyDescent="0.25">
      <c r="A13">
        <v>2036</v>
      </c>
      <c r="B13" s="2">
        <v>3310.0802849140887</v>
      </c>
      <c r="C13" s="2">
        <v>0.24971599535516645</v>
      </c>
      <c r="D13" s="2">
        <v>3.5585708398802512E-2</v>
      </c>
      <c r="E13" s="2">
        <v>3326.9277259008109</v>
      </c>
    </row>
    <row r="14" spans="1:15" x14ac:dyDescent="0.25">
      <c r="A14">
        <v>2037</v>
      </c>
      <c r="B14" s="2">
        <v>3310.0802849140887</v>
      </c>
      <c r="C14" s="2">
        <v>0.24971599535516645</v>
      </c>
      <c r="D14" s="2">
        <v>3.5585708398802512E-2</v>
      </c>
      <c r="E14" s="2">
        <v>3326.9277259008109</v>
      </c>
    </row>
    <row r="15" spans="1:15" x14ac:dyDescent="0.25">
      <c r="A15">
        <v>2038</v>
      </c>
      <c r="B15" s="2">
        <v>3310.0802849140887</v>
      </c>
      <c r="C15" s="2">
        <v>0.24971599535516645</v>
      </c>
      <c r="D15" s="2">
        <v>3.5585708398802512E-2</v>
      </c>
      <c r="E15" s="2">
        <v>3326.9277259008109</v>
      </c>
    </row>
    <row r="16" spans="1:15" x14ac:dyDescent="0.25">
      <c r="A16">
        <v>2039</v>
      </c>
      <c r="B16" s="2">
        <v>3310.0802849140887</v>
      </c>
      <c r="C16" s="2">
        <v>0.24971599535516645</v>
      </c>
      <c r="D16" s="2">
        <v>3.5585708398802512E-2</v>
      </c>
      <c r="E16" s="2">
        <v>3326.9277259008109</v>
      </c>
    </row>
    <row r="17" spans="1:5" x14ac:dyDescent="0.25">
      <c r="A17">
        <v>2040</v>
      </c>
      <c r="B17" s="2">
        <v>3310.0802849140887</v>
      </c>
      <c r="C17" s="2">
        <v>0.24971599535516645</v>
      </c>
      <c r="D17" s="2">
        <v>3.5585708398802512E-2</v>
      </c>
      <c r="E17" s="2">
        <v>3326.9277259008109</v>
      </c>
    </row>
    <row r="18" spans="1:5" x14ac:dyDescent="0.25">
      <c r="A18">
        <v>2041</v>
      </c>
      <c r="B18" s="2">
        <v>3310.0802849140887</v>
      </c>
      <c r="C18" s="2">
        <v>0.24971599535516645</v>
      </c>
      <c r="D18" s="2">
        <v>3.5585708398802512E-2</v>
      </c>
      <c r="E18" s="2">
        <v>3326.9277259008109</v>
      </c>
    </row>
    <row r="19" spans="1:5" x14ac:dyDescent="0.25">
      <c r="A19">
        <v>2042</v>
      </c>
      <c r="B19" s="2">
        <v>3310.0802849140887</v>
      </c>
      <c r="C19" s="2">
        <v>0.24971599535516645</v>
      </c>
      <c r="D19" s="2">
        <v>3.5585708398802512E-2</v>
      </c>
      <c r="E19" s="2">
        <v>3326.9277259008109</v>
      </c>
    </row>
    <row r="20" spans="1:5" x14ac:dyDescent="0.25">
      <c r="A20">
        <v>2043</v>
      </c>
      <c r="B20" s="2">
        <v>3310.0802849140887</v>
      </c>
      <c r="C20" s="2">
        <v>0.24971599535516645</v>
      </c>
      <c r="D20" s="2">
        <v>3.5585708398802512E-2</v>
      </c>
      <c r="E20" s="2">
        <v>3326.9277259008109</v>
      </c>
    </row>
    <row r="21" spans="1:5" x14ac:dyDescent="0.25">
      <c r="A21">
        <v>2044</v>
      </c>
      <c r="B21" s="2">
        <v>3310.0802849140887</v>
      </c>
      <c r="C21" s="2">
        <v>0.24971599535516645</v>
      </c>
      <c r="D21" s="2">
        <v>3.5585708398802512E-2</v>
      </c>
      <c r="E21" s="2">
        <v>3326.9277259008109</v>
      </c>
    </row>
    <row r="22" spans="1:5" x14ac:dyDescent="0.25">
      <c r="A22">
        <v>2045</v>
      </c>
      <c r="B22" s="2">
        <v>3310.0802849140887</v>
      </c>
      <c r="C22" s="2">
        <v>0.24971599535516645</v>
      </c>
      <c r="D22" s="2">
        <v>3.5585708398802512E-2</v>
      </c>
      <c r="E22" s="2">
        <v>3326.9277259008109</v>
      </c>
    </row>
    <row r="23" spans="1:5" x14ac:dyDescent="0.25">
      <c r="A23">
        <v>2046</v>
      </c>
      <c r="B23" s="2">
        <v>3310.0802849140887</v>
      </c>
      <c r="C23" s="2">
        <v>0.24971599535516645</v>
      </c>
      <c r="D23" s="2">
        <v>3.5585708398802512E-2</v>
      </c>
      <c r="E23" s="2">
        <v>3326.9277259008109</v>
      </c>
    </row>
    <row r="24" spans="1:5" x14ac:dyDescent="0.25">
      <c r="A24">
        <v>2047</v>
      </c>
      <c r="B24" s="2">
        <v>3310.0802849140887</v>
      </c>
      <c r="C24" s="2">
        <v>0.24971599535516645</v>
      </c>
      <c r="D24" s="2">
        <v>3.5585708398802512E-2</v>
      </c>
      <c r="E24" s="2">
        <v>3326.9277259008109</v>
      </c>
    </row>
    <row r="25" spans="1:5" x14ac:dyDescent="0.25">
      <c r="A25">
        <v>2048</v>
      </c>
      <c r="B25" s="2">
        <v>3310.0802849140887</v>
      </c>
      <c r="C25" s="2">
        <v>0.24971599535516645</v>
      </c>
      <c r="D25" s="2">
        <v>3.5585708398802512E-2</v>
      </c>
      <c r="E25" s="2">
        <v>3326.9277259008109</v>
      </c>
    </row>
    <row r="26" spans="1:5" x14ac:dyDescent="0.25">
      <c r="A26">
        <v>2049</v>
      </c>
      <c r="B26" s="2">
        <v>3310.0802849140887</v>
      </c>
      <c r="C26" s="2">
        <v>0.24971599535516645</v>
      </c>
      <c r="D26" s="2">
        <v>3.5585708398802512E-2</v>
      </c>
      <c r="E26" s="2">
        <v>3326.9277259008109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Calculations</vt:lpstr>
      <vt:lpstr>Emission Reduction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Niese</dc:creator>
  <cp:lastModifiedBy>Travis Miller</cp:lastModifiedBy>
  <dcterms:created xsi:type="dcterms:W3CDTF">2024-03-21T17:22:47Z</dcterms:created>
  <dcterms:modified xsi:type="dcterms:W3CDTF">2024-03-29T17:26:47Z</dcterms:modified>
</cp:coreProperties>
</file>