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019FD3EB-A9C4-44FB-A741-5802A9ED78A1}" xr6:coauthVersionLast="47" xr6:coauthVersionMax="47" xr10:uidLastSave="{00000000-0000-0000-0000-000000000000}"/>
  <bookViews>
    <workbookView xWindow="31335" yWindow="1905" windowWidth="21600" windowHeight="11235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Measure 6 Budget" sheetId="35" r:id="rId8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'Measure 6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29" l="1"/>
  <c r="J27" i="27"/>
  <c r="J20" i="35" l="1"/>
  <c r="J13" i="35"/>
  <c r="D13" i="35"/>
  <c r="J9" i="35"/>
  <c r="J8" i="35"/>
  <c r="J16" i="35"/>
  <c r="J15" i="35"/>
  <c r="J36" i="35"/>
  <c r="J35" i="35"/>
  <c r="J34" i="35"/>
  <c r="H39" i="35"/>
  <c r="H20" i="35"/>
  <c r="H13" i="35"/>
  <c r="G39" i="35"/>
  <c r="G20" i="35"/>
  <c r="G13" i="35"/>
  <c r="F39" i="35"/>
  <c r="F20" i="35"/>
  <c r="F13" i="35"/>
  <c r="E39" i="35"/>
  <c r="E20" i="35"/>
  <c r="E13" i="35"/>
  <c r="D39" i="35"/>
  <c r="D20" i="35"/>
  <c r="J29" i="31"/>
  <c r="F31" i="31"/>
  <c r="F16" i="31"/>
  <c r="E31" i="31"/>
  <c r="E16" i="31"/>
  <c r="D31" i="31"/>
  <c r="D16" i="31"/>
  <c r="D36" i="29"/>
  <c r="J22" i="29"/>
  <c r="J21" i="29"/>
  <c r="J20" i="29"/>
  <c r="J19" i="29"/>
  <c r="J18" i="29"/>
  <c r="J17" i="29"/>
  <c r="J12" i="29"/>
  <c r="J11" i="29"/>
  <c r="J10" i="29"/>
  <c r="J9" i="29"/>
  <c r="J8" i="29"/>
  <c r="J45" i="29"/>
  <c r="J44" i="29"/>
  <c r="J43" i="29"/>
  <c r="J42" i="29"/>
  <c r="J41" i="29"/>
  <c r="J40" i="29"/>
  <c r="H48" i="29"/>
  <c r="H26" i="29"/>
  <c r="H8" i="30" s="1"/>
  <c r="H16" i="29"/>
  <c r="G48" i="29"/>
  <c r="G26" i="29"/>
  <c r="G16" i="29"/>
  <c r="G7" i="30" s="1"/>
  <c r="F48" i="29"/>
  <c r="F26" i="29"/>
  <c r="F16" i="29"/>
  <c r="E48" i="29"/>
  <c r="E26" i="29"/>
  <c r="E16" i="29"/>
  <c r="D48" i="29"/>
  <c r="D26" i="29"/>
  <c r="D16" i="29"/>
  <c r="J25" i="28"/>
  <c r="J15" i="28"/>
  <c r="E18" i="28"/>
  <c r="J33" i="28"/>
  <c r="J32" i="28"/>
  <c r="E12" i="28"/>
  <c r="D12" i="28"/>
  <c r="J9" i="28"/>
  <c r="J35" i="27"/>
  <c r="J11" i="27"/>
  <c r="J10" i="27"/>
  <c r="J9" i="27"/>
  <c r="J8" i="27"/>
  <c r="J45" i="27"/>
  <c r="J44" i="27"/>
  <c r="J43" i="27"/>
  <c r="J42" i="27"/>
  <c r="J41" i="27"/>
  <c r="H48" i="27"/>
  <c r="H13" i="30" s="1"/>
  <c r="H15" i="27"/>
  <c r="H7" i="30" s="1"/>
  <c r="J20" i="27"/>
  <c r="J19" i="27"/>
  <c r="J18" i="27"/>
  <c r="J17" i="27"/>
  <c r="H24" i="27"/>
  <c r="G48" i="27"/>
  <c r="G15" i="27"/>
  <c r="G24" i="27"/>
  <c r="G8" i="30" s="1"/>
  <c r="F48" i="27"/>
  <c r="F24" i="27"/>
  <c r="F15" i="27"/>
  <c r="F7" i="30" s="1"/>
  <c r="E48" i="27"/>
  <c r="E24" i="27"/>
  <c r="E15" i="27"/>
  <c r="D15" i="27"/>
  <c r="D48" i="27"/>
  <c r="D24" i="27"/>
  <c r="D8" i="30" s="1"/>
  <c r="J15" i="16"/>
  <c r="J46" i="16"/>
  <c r="J35" i="16"/>
  <c r="H35" i="16"/>
  <c r="E35" i="16"/>
  <c r="G35" i="16"/>
  <c r="F35" i="16"/>
  <c r="J31" i="16"/>
  <c r="J30" i="16"/>
  <c r="J29" i="16"/>
  <c r="I36" i="16"/>
  <c r="D35" i="16"/>
  <c r="J43" i="16"/>
  <c r="J42" i="16"/>
  <c r="J41" i="16"/>
  <c r="J40" i="16"/>
  <c r="J39" i="16"/>
  <c r="H46" i="16"/>
  <c r="G46" i="16"/>
  <c r="E46" i="16"/>
  <c r="F46" i="16"/>
  <c r="D46" i="16"/>
  <c r="J20" i="16"/>
  <c r="J19" i="16"/>
  <c r="J18" i="16"/>
  <c r="J17" i="16"/>
  <c r="H24" i="16"/>
  <c r="G24" i="16"/>
  <c r="F24" i="16"/>
  <c r="D24" i="16"/>
  <c r="E24" i="16"/>
  <c r="H15" i="16"/>
  <c r="G15" i="16"/>
  <c r="F15" i="16"/>
  <c r="E15" i="16"/>
  <c r="J14" i="16"/>
  <c r="J11" i="16"/>
  <c r="J10" i="16"/>
  <c r="J9" i="16"/>
  <c r="J8" i="16"/>
  <c r="D15" i="16"/>
  <c r="I41" i="35"/>
  <c r="J38" i="35"/>
  <c r="J37" i="35"/>
  <c r="H30" i="35"/>
  <c r="G30" i="35"/>
  <c r="F30" i="35"/>
  <c r="E30" i="35"/>
  <c r="D30" i="35"/>
  <c r="D31" i="35" s="1"/>
  <c r="J29" i="35"/>
  <c r="J28" i="35"/>
  <c r="J27" i="35"/>
  <c r="J26" i="35"/>
  <c r="J25" i="35"/>
  <c r="H23" i="35"/>
  <c r="G23" i="35"/>
  <c r="F23" i="35"/>
  <c r="E23" i="35"/>
  <c r="D23" i="35"/>
  <c r="J22" i="35"/>
  <c r="I20" i="35"/>
  <c r="J19" i="35"/>
  <c r="J18" i="35"/>
  <c r="J17" i="35"/>
  <c r="I13" i="35"/>
  <c r="J12" i="35"/>
  <c r="J11" i="35"/>
  <c r="J10" i="35"/>
  <c r="J26" i="27"/>
  <c r="J13" i="16"/>
  <c r="J12" i="16"/>
  <c r="E35" i="28"/>
  <c r="F35" i="28"/>
  <c r="H18" i="28"/>
  <c r="J13" i="29"/>
  <c r="I33" i="31"/>
  <c r="H31" i="31"/>
  <c r="G31" i="31"/>
  <c r="J30" i="31"/>
  <c r="J28" i="31"/>
  <c r="H24" i="31"/>
  <c r="H25" i="31" s="1"/>
  <c r="G24" i="31"/>
  <c r="G25" i="31" s="1"/>
  <c r="F24" i="31"/>
  <c r="F25" i="31" s="1"/>
  <c r="E24" i="31"/>
  <c r="E25" i="31" s="1"/>
  <c r="D24" i="31"/>
  <c r="D25" i="31" s="1"/>
  <c r="J23" i="31"/>
  <c r="J22" i="31"/>
  <c r="J21" i="31"/>
  <c r="J20" i="31"/>
  <c r="J19" i="31"/>
  <c r="J18" i="31"/>
  <c r="I16" i="31"/>
  <c r="H16" i="31"/>
  <c r="G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I50" i="29"/>
  <c r="J47" i="29"/>
  <c r="J46" i="29"/>
  <c r="H36" i="29"/>
  <c r="G36" i="29"/>
  <c r="F36" i="29"/>
  <c r="E36" i="29"/>
  <c r="J35" i="29"/>
  <c r="J34" i="29"/>
  <c r="J33" i="29"/>
  <c r="J32" i="29"/>
  <c r="H30" i="29"/>
  <c r="G30" i="29"/>
  <c r="F30" i="29"/>
  <c r="E30" i="29"/>
  <c r="D30" i="29"/>
  <c r="J28" i="29"/>
  <c r="I26" i="29"/>
  <c r="J25" i="29"/>
  <c r="J24" i="29"/>
  <c r="J23" i="29"/>
  <c r="I16" i="29"/>
  <c r="J15" i="29"/>
  <c r="J14" i="29"/>
  <c r="I37" i="28"/>
  <c r="H35" i="28"/>
  <c r="G35" i="28"/>
  <c r="D35" i="28"/>
  <c r="J34" i="28"/>
  <c r="H27" i="28"/>
  <c r="H28" i="28" s="1"/>
  <c r="G27" i="28"/>
  <c r="G28" i="28" s="1"/>
  <c r="F27" i="28"/>
  <c r="F28" i="28" s="1"/>
  <c r="E27" i="28"/>
  <c r="D27" i="28"/>
  <c r="J26" i="28"/>
  <c r="J24" i="28"/>
  <c r="J23" i="28"/>
  <c r="J22" i="28"/>
  <c r="J21" i="28"/>
  <c r="J20" i="28"/>
  <c r="I18" i="28"/>
  <c r="J17" i="28"/>
  <c r="J16" i="28"/>
  <c r="I12" i="28"/>
  <c r="H12" i="28"/>
  <c r="G12" i="28"/>
  <c r="G18" i="28" s="1"/>
  <c r="F12" i="28"/>
  <c r="F18" i="28" s="1"/>
  <c r="D18" i="28"/>
  <c r="J11" i="28"/>
  <c r="J10" i="28"/>
  <c r="J8" i="28"/>
  <c r="I50" i="27"/>
  <c r="J47" i="27"/>
  <c r="J46" i="27"/>
  <c r="H37" i="27"/>
  <c r="G37" i="27"/>
  <c r="G10" i="30" s="1"/>
  <c r="F37" i="27"/>
  <c r="E37" i="27"/>
  <c r="D37" i="27"/>
  <c r="J36" i="27"/>
  <c r="J34" i="27"/>
  <c r="J33" i="27"/>
  <c r="J32" i="27"/>
  <c r="J31" i="27"/>
  <c r="J30" i="27"/>
  <c r="H28" i="27"/>
  <c r="G28" i="27"/>
  <c r="F28" i="27"/>
  <c r="E28" i="27"/>
  <c r="D28" i="27"/>
  <c r="I24" i="27"/>
  <c r="J23" i="27"/>
  <c r="J22" i="27"/>
  <c r="I15" i="27"/>
  <c r="J14" i="27"/>
  <c r="J13" i="27"/>
  <c r="J12" i="27"/>
  <c r="J45" i="16"/>
  <c r="J44" i="16"/>
  <c r="E27" i="16"/>
  <c r="F27" i="16"/>
  <c r="G27" i="16"/>
  <c r="H27" i="16"/>
  <c r="H36" i="16" s="1"/>
  <c r="D27" i="16"/>
  <c r="J26" i="16"/>
  <c r="J32" i="16"/>
  <c r="J33" i="16"/>
  <c r="J34" i="16"/>
  <c r="J22" i="16"/>
  <c r="J23" i="16"/>
  <c r="J37" i="27" l="1"/>
  <c r="E36" i="16"/>
  <c r="E48" i="16" s="1"/>
  <c r="E13" i="30"/>
  <c r="F13" i="30"/>
  <c r="G13" i="30"/>
  <c r="J15" i="27"/>
  <c r="D7" i="30"/>
  <c r="D13" i="30"/>
  <c r="E7" i="30"/>
  <c r="D9" i="30"/>
  <c r="E8" i="30"/>
  <c r="F8" i="30"/>
  <c r="F37" i="29"/>
  <c r="F50" i="29" s="1"/>
  <c r="E10" i="30"/>
  <c r="H9" i="30"/>
  <c r="F9" i="30"/>
  <c r="H10" i="30"/>
  <c r="F10" i="30"/>
  <c r="G9" i="30"/>
  <c r="E9" i="30"/>
  <c r="G36" i="16"/>
  <c r="F36" i="16"/>
  <c r="F48" i="16" s="1"/>
  <c r="D36" i="16"/>
  <c r="D48" i="16" s="1"/>
  <c r="D10" i="30"/>
  <c r="H31" i="35"/>
  <c r="H41" i="35" s="1"/>
  <c r="G31" i="35"/>
  <c r="G41" i="35" s="1"/>
  <c r="F31" i="35"/>
  <c r="F41" i="35" s="1"/>
  <c r="E31" i="35"/>
  <c r="E41" i="35" s="1"/>
  <c r="J23" i="35"/>
  <c r="D41" i="35"/>
  <c r="J39" i="35"/>
  <c r="J30" i="35"/>
  <c r="H33" i="31"/>
  <c r="G33" i="31"/>
  <c r="F33" i="31"/>
  <c r="E33" i="31"/>
  <c r="J31" i="31"/>
  <c r="J11" i="31"/>
  <c r="G37" i="29"/>
  <c r="G50" i="29" s="1"/>
  <c r="H37" i="29"/>
  <c r="H50" i="29" s="1"/>
  <c r="D37" i="29"/>
  <c r="D50" i="29" s="1"/>
  <c r="E37" i="29"/>
  <c r="E50" i="29" s="1"/>
  <c r="J26" i="29"/>
  <c r="J16" i="29"/>
  <c r="D28" i="28"/>
  <c r="D37" i="28" s="1"/>
  <c r="E28" i="28"/>
  <c r="E37" i="28" s="1"/>
  <c r="H37" i="28"/>
  <c r="G37" i="28"/>
  <c r="H38" i="27"/>
  <c r="H50" i="27" s="1"/>
  <c r="F38" i="27"/>
  <c r="F50" i="27" s="1"/>
  <c r="G38" i="27"/>
  <c r="G50" i="27" s="1"/>
  <c r="E38" i="27"/>
  <c r="E50" i="27" s="1"/>
  <c r="D38" i="27"/>
  <c r="D50" i="27" s="1"/>
  <c r="J28" i="27"/>
  <c r="J27" i="16"/>
  <c r="J36" i="16" s="1"/>
  <c r="J21" i="27"/>
  <c r="J24" i="27" s="1"/>
  <c r="J35" i="28"/>
  <c r="J31" i="28"/>
  <c r="J14" i="28"/>
  <c r="J18" i="28" s="1"/>
  <c r="J12" i="28"/>
  <c r="J16" i="31"/>
  <c r="D33" i="31"/>
  <c r="J30" i="29"/>
  <c r="J24" i="31"/>
  <c r="H48" i="16"/>
  <c r="J21" i="16"/>
  <c r="J24" i="16" s="1"/>
  <c r="J48" i="29"/>
  <c r="J36" i="29"/>
  <c r="J27" i="28"/>
  <c r="J48" i="27"/>
  <c r="G48" i="16"/>
  <c r="J31" i="35" l="1"/>
  <c r="J41" i="35" s="1"/>
  <c r="D25" i="30" s="1"/>
  <c r="G11" i="30"/>
  <c r="G15" i="30" s="1"/>
  <c r="D11" i="30"/>
  <c r="F11" i="30"/>
  <c r="F15" i="30" s="1"/>
  <c r="H11" i="30"/>
  <c r="H15" i="30" s="1"/>
  <c r="E11" i="30"/>
  <c r="E15" i="30" s="1"/>
  <c r="J13" i="30"/>
  <c r="J9" i="30"/>
  <c r="J8" i="30"/>
  <c r="J28" i="28"/>
  <c r="J37" i="28" s="1"/>
  <c r="D22" i="30" s="1"/>
  <c r="J7" i="30"/>
  <c r="F37" i="28"/>
  <c r="J10" i="30"/>
  <c r="J25" i="31"/>
  <c r="J33" i="31" s="1"/>
  <c r="D24" i="30" s="1"/>
  <c r="J37" i="29"/>
  <c r="J50" i="29" s="1"/>
  <c r="D23" i="30" s="1"/>
  <c r="J38" i="27"/>
  <c r="J50" i="27" s="1"/>
  <c r="D21" i="30" s="1"/>
  <c r="J48" i="16"/>
  <c r="D20" i="30" s="1"/>
  <c r="J11" i="30" l="1"/>
  <c r="J15" i="30" s="1"/>
  <c r="D15" i="30"/>
  <c r="D27" i="30"/>
  <c r="E21" i="30" l="1"/>
  <c r="E25" i="30"/>
  <c r="E22" i="30"/>
  <c r="E20" i="30"/>
  <c r="E23" i="30"/>
  <c r="E24" i="30"/>
  <c r="E27" i="30" l="1"/>
</calcChain>
</file>

<file path=xl/sharedStrings.xml><?xml version="1.0" encoding="utf-8"?>
<sst xmlns="http://schemas.openxmlformats.org/spreadsheetml/2006/main" count="389" uniqueCount="94">
  <si>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</si>
  <si>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</si>
  <si>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</si>
  <si>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</si>
  <si>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</si>
  <si>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</si>
  <si>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</si>
  <si>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</si>
  <si>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</si>
  <si>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</si>
  <si>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</si>
  <si>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</si>
  <si>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</si>
  <si>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</si>
  <si>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</si>
  <si>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</si>
  <si>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</si>
  <si>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</si>
  <si>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</si>
  <si>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</si>
  <si>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</si>
  <si>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</si>
  <si>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</si>
  <si>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</si>
  <si>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</si>
  <si>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</si>
  <si>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</si>
  <si>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</si>
  <si>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</si>
  <si>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</t>
  </si>
  <si>
    <t xml:space="preserve"> Contractual </t>
  </si>
  <si>
    <t>OTHER</t>
  </si>
  <si>
    <t>Indirect Costs</t>
  </si>
  <si>
    <t>TOTAL CONTRACTUAL</t>
  </si>
  <si>
    <t>Other</t>
  </si>
  <si>
    <t xml:space="preserve">This Excel Workbook is provided to aid applicants in developing the required budget table(s) within the budget narrative.  </t>
  </si>
  <si>
    <t>Project Manager @ $136,540.755/yr, .02 FTE, with salary increases</t>
  </si>
  <si>
    <t>Finance Director @143,925.795/yr, .01 FTE, with salary increases</t>
  </si>
  <si>
    <t>Finance Assistant I (invoicing) @ 58,289.985/yr, .02 FTE, with salary increases</t>
  </si>
  <si>
    <t>Project Coordinator@ $85,128.81/yr, .15 FTE year 1 .1 FTE years 2-5, with salary increases</t>
  </si>
  <si>
    <t>Project Communications @67,924.935/yr, .02 FTE years 1-2, .01 FTE years 3-5, with salary increases</t>
  </si>
  <si>
    <t>Project Assistant @ 29,250/yr, .15 FTE year 1, .1 FTE year 2, .05 FTE years 3-5, with salary increases</t>
  </si>
  <si>
    <t>Project Manager</t>
  </si>
  <si>
    <t>Project Coordinator</t>
  </si>
  <si>
    <t>Project Assistant</t>
  </si>
  <si>
    <t xml:space="preserve">Finance Director  </t>
  </si>
  <si>
    <t>Finance Assistant I</t>
  </si>
  <si>
    <t xml:space="preserve">Finance Assistant II  </t>
  </si>
  <si>
    <t xml:space="preserve">Project Communications </t>
  </si>
  <si>
    <r>
      <t xml:space="preserve"> Fringe Benefits - </t>
    </r>
    <r>
      <rPr>
        <b/>
        <i/>
        <sz val="11"/>
        <color rgb="FF000000"/>
        <rFont val="Calibri"/>
        <family val="2"/>
        <scheme val="minor"/>
      </rPr>
      <t>rates vary by year</t>
    </r>
  </si>
  <si>
    <t xml:space="preserve">PLACED program management contract - 3rd party organization </t>
  </si>
  <si>
    <t>Legal Ads for 1 RFQ/RFP</t>
  </si>
  <si>
    <t>Legal Fees - Attorney review of 1 contract</t>
  </si>
  <si>
    <t xml:space="preserve">Subaward - City of Cincinnati Office of Environment &amp; Sustainability </t>
  </si>
  <si>
    <t>Subaward - Northern Kentucky Area Development District</t>
  </si>
  <si>
    <t>Subaward - Indiana University Environmental Resilience Institute Fellows</t>
  </si>
  <si>
    <t>Subaward - Green Umbrella</t>
  </si>
  <si>
    <t>PLACED</t>
  </si>
  <si>
    <t>Project Coordinator@ $85,128.81/yr, .3 FTE year 1, .25 year 2,  .1 FTE years 3-5, with salary increases</t>
  </si>
  <si>
    <t>Project Assistant @ 29,250/yr, .3 FTE year 1, .25 FTE year 2, .2 FTE years 3-5, with salary increases</t>
  </si>
  <si>
    <t>Project Communications @67,924.935/yr, .05 FTE year 1, .03 FTE year 2, .01 FTE years 3-5, with salary increases</t>
  </si>
  <si>
    <r>
      <t xml:space="preserve">Indirect Costs - </t>
    </r>
    <r>
      <rPr>
        <b/>
        <i/>
        <sz val="11"/>
        <color theme="1"/>
        <rFont val="Calibri"/>
        <family val="2"/>
        <scheme val="minor"/>
      </rPr>
      <t>rates vary by year</t>
    </r>
  </si>
  <si>
    <r>
      <t>Indirect Costs -</t>
    </r>
    <r>
      <rPr>
        <b/>
        <i/>
        <sz val="11"/>
        <color theme="1"/>
        <rFont val="Calibri"/>
        <family val="2"/>
        <scheme val="minor"/>
      </rPr>
      <t xml:space="preserve"> rates vary by year</t>
    </r>
  </si>
  <si>
    <t xml:space="preserve">GREEN program management contract - 3rd party organization </t>
  </si>
  <si>
    <t>Subaward - CVG Solar PV</t>
  </si>
  <si>
    <t>GREEN</t>
  </si>
  <si>
    <t>Project Manager @ $136,540.755/yr, .02 FTE year 1, .01 FTE Years 2-5, with salary increases</t>
  </si>
  <si>
    <t>Finance Assistant II (RFQ/RFP oversight) @ 95,851.665/yr. .0025 FTE year 1</t>
  </si>
  <si>
    <t>Subaward - SORTA (5 year Uptown program fare loss, marketing, admin + 5 BEBs)</t>
  </si>
  <si>
    <t>Subaward - TANK (5 year CVG/Hebron program fare loss, marketing, admin + 5 BEBs)</t>
  </si>
  <si>
    <t>TRANSIT RIDE</t>
  </si>
  <si>
    <t>Strategic Project Manager/Industrial Equipment Expert @ $136,659.90/yr, .3 FTE year 1, .1 FTE year 2, .05 FTE year 3, .02 FTE years 4-5</t>
  </si>
  <si>
    <t>Project Manager @ $136,540.755/yr, .05 FTE years 1-2, .02 FTE years 3-5, with salary increases</t>
  </si>
  <si>
    <t>Project Coordinator@ $85,128.81/yr, .3 FTE year 1, .1 FTE year 2, .05 FTE year 3, .02 FTE years 4-5, with salary increases</t>
  </si>
  <si>
    <t>Project Assistant @ 29,250/yr, .10 FTE years 1-2, .05 FTE year 3, .02 FTE years 4-5, with salary increases</t>
  </si>
  <si>
    <t>Finance Assistant II (RFQ/RFP oversight) @ 95,851.665/yr. .005 FTE year 1</t>
  </si>
  <si>
    <t>Strategic Project Manager/Industrial Equipment Expert</t>
  </si>
  <si>
    <t>Legal Ads for 1 public bid announcement</t>
  </si>
  <si>
    <t>Legal Fees - Attorney review of 6 contracts</t>
  </si>
  <si>
    <t>CLEAN INDUSTRY</t>
  </si>
  <si>
    <t>Project Manager @ $136,540.755/yr, .02 FTE year 1, .01 FTE years 2-5, with salary increases</t>
  </si>
  <si>
    <t>Legal Fees - Attorney review of 2 contract</t>
  </si>
  <si>
    <t>FOOD</t>
  </si>
  <si>
    <t>Project Assistant @ 29,250/yr, .1 FTE year 1, .05 FTE year 2-5, with salary increases</t>
  </si>
  <si>
    <t>Project Manager @ $136,540.755/yr, .05 FTE year 1, .03 FTE year 2, .02 FTE years 3-5, with salary increases</t>
  </si>
  <si>
    <t>Subaward - Taking Root program  administration support including part-time coordinators ($50,000/year), travel and truck rental ($1,500/year), and marketing materials ($25,000 year 1)</t>
  </si>
  <si>
    <t>Trees supplied from local nurseries. 6000/year with 4% inflation. 6000 tree guards each year.</t>
  </si>
  <si>
    <t>TREE FOR ME</t>
  </si>
  <si>
    <t>Legal Fees - Attorney review of 2 transit subawards</t>
  </si>
  <si>
    <t>Organizational Energy Audit ($5,000/organization)</t>
  </si>
  <si>
    <t>Private Sector Company Competitive Selection Awards (5-6)</t>
  </si>
  <si>
    <t>Subaward - Hamilton County Environmental Services - year 1 compost facilities, 25 food EV food rescue trucks, 15 walk-in freezers, and years 1-5 program adminstrator staff</t>
  </si>
  <si>
    <t xml:space="preserve">TOTAL FRINGE BENEFITS  </t>
  </si>
  <si>
    <t xml:space="preserve">TOTAL CONTRACTUAL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</si>
</sst>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%"/>
    <numFmt numFmtId="166" formatCode="&quot;$&quot;#,##0.00"/>
    <numFmt numFmtId="167" formatCode="&quot;$&quot;#,##0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0" borderId="0"/>
  </cellStyleXfs>
  <cellXfs count="115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0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1" xfId="0" applyFont="1" applyBorder="1" applyAlignment="1">
      <alignment vertical="top"/>
    </xf>
    <xf numFmtId="0" fontId="12" fillId="0" borderId="0" xfId="0" applyFont="1"/>
    <xf numFmtId="0" fontId="7" fillId="0" borderId="15" xfId="0" applyFont="1" applyBorder="1" applyAlignment="1">
      <alignment vertical="top" wrapText="1"/>
    </xf>
    <xf numFmtId="0" fontId="0" fillId="0" borderId="16" xfId="0" applyBorder="1"/>
    <xf numFmtId="0" fontId="5" fillId="0" borderId="17" xfId="0" applyFont="1" applyBorder="1" applyAlignment="1">
      <alignment vertical="top" wrapText="1"/>
    </xf>
    <xf numFmtId="6" fontId="0" fillId="0" borderId="0" xfId="0" applyNumberFormat="1"/>
    <xf numFmtId="6" fontId="6" fillId="0" borderId="0" xfId="0" applyNumberFormat="1" applyFont="1"/>
    <xf numFmtId="0" fontId="11" fillId="5" borderId="7" xfId="0" applyFont="1" applyFill="1" applyBorder="1"/>
    <xf numFmtId="0" fontId="1" fillId="5" borderId="6" xfId="0" applyFont="1" applyFill="1" applyBorder="1" applyAlignment="1">
      <alignment wrapText="1"/>
    </xf>
    <xf numFmtId="0" fontId="1" fillId="5" borderId="5" xfId="0" applyFont="1" applyFill="1" applyBorder="1" applyAlignment="1">
      <alignment wrapText="1"/>
    </xf>
    <xf numFmtId="0" fontId="9" fillId="6" borderId="12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7" xfId="0" applyFont="1" applyFill="1" applyBorder="1"/>
    <xf numFmtId="0" fontId="1" fillId="2" borderId="6" xfId="0" applyFont="1" applyFill="1" applyBorder="1" applyAlignment="1">
      <alignment wrapText="1"/>
    </xf>
    <xf numFmtId="0" fontId="9" fillId="3" borderId="12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0" fontId="6" fillId="8" borderId="0" xfId="0" applyFont="1" applyFill="1"/>
    <xf numFmtId="6" fontId="9" fillId="0" borderId="18" xfId="0" applyNumberFormat="1" applyFont="1" applyBorder="1" applyAlignment="1">
      <alignment wrapText="1"/>
    </xf>
    <xf numFmtId="0" fontId="9" fillId="0" borderId="0" xfId="0" applyFont="1"/>
    <xf numFmtId="0" fontId="9" fillId="3" borderId="19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horizontal="left" vertical="top" wrapText="1"/>
    </xf>
    <xf numFmtId="6" fontId="8" fillId="7" borderId="7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/>
    <xf numFmtId="0" fontId="9" fillId="0" borderId="20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4" fillId="0" borderId="21" xfId="0" applyFont="1" applyBorder="1" applyAlignment="1">
      <alignment wrapText="1"/>
    </xf>
    <xf numFmtId="0" fontId="0" fillId="0" borderId="21" xfId="3" applyFont="1" applyBorder="1" applyAlignment="1">
      <alignment wrapText="1"/>
    </xf>
    <xf numFmtId="0" fontId="0" fillId="0" borderId="21" xfId="0" applyBorder="1" applyAlignment="1">
      <alignment wrapText="1"/>
    </xf>
    <xf numFmtId="6" fontId="14" fillId="0" borderId="1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0" xfId="0" applyFont="1"/>
    <xf numFmtId="165" fontId="13" fillId="0" borderId="1" xfId="0" applyNumberFormat="1" applyFont="1" applyBorder="1" applyAlignment="1">
      <alignment wrapText="1"/>
    </xf>
    <xf numFmtId="166" fontId="6" fillId="0" borderId="1" xfId="0" applyNumberFormat="1" applyFont="1" applyBorder="1" applyAlignment="1">
      <alignment wrapText="1"/>
    </xf>
    <xf numFmtId="166" fontId="14" fillId="0" borderId="1" xfId="0" applyNumberFormat="1" applyFont="1" applyBorder="1" applyAlignment="1">
      <alignment wrapText="1"/>
    </xf>
    <xf numFmtId="166" fontId="14" fillId="0" borderId="0" xfId="0" applyNumberFormat="1" applyFont="1"/>
    <xf numFmtId="166" fontId="14" fillId="0" borderId="1" xfId="0" applyNumberFormat="1" applyFont="1" applyBorder="1"/>
    <xf numFmtId="165" fontId="3" fillId="0" borderId="1" xfId="0" applyNumberFormat="1" applyFont="1" applyBorder="1"/>
    <xf numFmtId="166" fontId="0" fillId="0" borderId="1" xfId="0" applyNumberFormat="1" applyBorder="1"/>
    <xf numFmtId="6" fontId="14" fillId="4" borderId="1" xfId="0" applyNumberFormat="1" applyFont="1" applyFill="1" applyBorder="1" applyAlignment="1">
      <alignment wrapText="1"/>
    </xf>
    <xf numFmtId="167" fontId="14" fillId="4" borderId="1" xfId="0" applyNumberFormat="1" applyFont="1" applyFill="1" applyBorder="1" applyAlignment="1">
      <alignment wrapText="1"/>
    </xf>
    <xf numFmtId="6" fontId="14" fillId="0" borderId="0" xfId="0" applyNumberFormat="1" applyFont="1"/>
    <xf numFmtId="0" fontId="14" fillId="0" borderId="1" xfId="0" applyFont="1" applyBorder="1" applyAlignment="1">
      <alignment horizontal="left" wrapText="1" indent="2"/>
    </xf>
    <xf numFmtId="0" fontId="14" fillId="0" borderId="1" xfId="0" applyFont="1" applyBorder="1" applyAlignment="1">
      <alignment horizontal="left" wrapText="1"/>
    </xf>
    <xf numFmtId="0" fontId="2" fillId="0" borderId="4" xfId="0" applyFont="1" applyBorder="1" applyAlignment="1">
      <alignment vertical="top"/>
    </xf>
    <xf numFmtId="166" fontId="14" fillId="4" borderId="1" xfId="0" applyNumberFormat="1" applyFont="1" applyFill="1" applyBorder="1" applyAlignment="1">
      <alignment wrapText="1"/>
    </xf>
    <xf numFmtId="166" fontId="6" fillId="0" borderId="1" xfId="0" applyNumberFormat="1" applyFont="1" applyBorder="1"/>
    <xf numFmtId="166" fontId="8" fillId="0" borderId="1" xfId="0" applyNumberFormat="1" applyFont="1" applyBorder="1" applyAlignment="1">
      <alignment wrapText="1"/>
    </xf>
    <xf numFmtId="8" fontId="14" fillId="4" borderId="1" xfId="0" applyNumberFormat="1" applyFont="1" applyFill="1" applyBorder="1" applyAlignment="1">
      <alignment wrapText="1"/>
    </xf>
    <xf numFmtId="167" fontId="14" fillId="0" borderId="1" xfId="0" applyNumberFormat="1" applyFont="1" applyBorder="1" applyAlignment="1">
      <alignment wrapText="1"/>
    </xf>
    <xf numFmtId="8" fontId="14" fillId="0" borderId="1" xfId="0" applyNumberFormat="1" applyFont="1" applyBorder="1" applyAlignment="1">
      <alignment wrapText="1"/>
    </xf>
    <xf numFmtId="166" fontId="17" fillId="0" borderId="11" xfId="0" applyNumberFormat="1" applyFont="1" applyBorder="1" applyAlignment="1">
      <alignment wrapText="1"/>
    </xf>
    <xf numFmtId="166" fontId="6" fillId="0" borderId="0" xfId="0" applyNumberFormat="1" applyFont="1"/>
    <xf numFmtId="166" fontId="0" fillId="0" borderId="0" xfId="0" applyNumberFormat="1"/>
    <xf numFmtId="166" fontId="17" fillId="0" borderId="0" xfId="0" applyNumberFormat="1" applyFont="1"/>
    <xf numFmtId="0" fontId="2" fillId="0" borderId="22" xfId="0" applyFont="1" applyBorder="1" applyAlignment="1">
      <alignment vertical="top"/>
    </xf>
    <xf numFmtId="0" fontId="0" fillId="0" borderId="22" xfId="0" applyBorder="1" applyAlignment="1">
      <alignment vertical="top"/>
    </xf>
    <xf numFmtId="166" fontId="14" fillId="0" borderId="5" xfId="0" applyNumberFormat="1" applyFont="1" applyBorder="1" applyAlignment="1">
      <alignment wrapText="1"/>
    </xf>
    <xf numFmtId="0" fontId="0" fillId="0" borderId="1" xfId="3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3" xfId="0" applyBorder="1" applyAlignment="1">
      <alignment vertical="top"/>
    </xf>
    <xf numFmtId="0" fontId="2" fillId="0" borderId="24" xfId="0" applyFont="1" applyBorder="1" applyAlignment="1">
      <alignment vertical="top" wrapText="1"/>
    </xf>
    <xf numFmtId="166" fontId="14" fillId="4" borderId="5" xfId="0" applyNumberFormat="1" applyFont="1" applyFill="1" applyBorder="1" applyAlignment="1">
      <alignment wrapText="1"/>
    </xf>
    <xf numFmtId="165" fontId="13" fillId="0" borderId="5" xfId="0" applyNumberFormat="1" applyFont="1" applyBorder="1" applyAlignment="1">
      <alignment wrapText="1"/>
    </xf>
    <xf numFmtId="165" fontId="3" fillId="0" borderId="5" xfId="0" applyNumberFormat="1" applyFont="1" applyBorder="1"/>
    <xf numFmtId="8" fontId="14" fillId="4" borderId="5" xfId="0" applyNumberFormat="1" applyFont="1" applyFill="1" applyBorder="1" applyAlignment="1">
      <alignment wrapText="1"/>
    </xf>
    <xf numFmtId="167" fontId="14" fillId="0" borderId="5" xfId="0" applyNumberFormat="1" applyFont="1" applyBorder="1" applyAlignment="1">
      <alignment wrapText="1"/>
    </xf>
    <xf numFmtId="6" fontId="14" fillId="4" borderId="5" xfId="0" applyNumberFormat="1" applyFont="1" applyFill="1" applyBorder="1" applyAlignment="1">
      <alignment wrapText="1"/>
    </xf>
    <xf numFmtId="0" fontId="14" fillId="0" borderId="5" xfId="0" applyFont="1" applyBorder="1" applyAlignment="1">
      <alignment wrapText="1"/>
    </xf>
    <xf numFmtId="8" fontId="14" fillId="0" borderId="5" xfId="0" applyNumberFormat="1" applyFont="1" applyBorder="1" applyAlignment="1">
      <alignment wrapText="1"/>
    </xf>
    <xf numFmtId="166" fontId="14" fillId="0" borderId="5" xfId="0" applyNumberFormat="1" applyFont="1" applyBorder="1"/>
    <xf numFmtId="0" fontId="2" fillId="0" borderId="22" xfId="0" applyFont="1" applyBorder="1" applyAlignment="1">
      <alignment vertical="top" wrapText="1"/>
    </xf>
    <xf numFmtId="166" fontId="6" fillId="0" borderId="5" xfId="0" applyNumberFormat="1" applyFont="1" applyBorder="1" applyAlignment="1">
      <alignment wrapText="1"/>
    </xf>
    <xf numFmtId="0" fontId="8" fillId="0" borderId="5" xfId="0" applyFont="1" applyBorder="1" applyAlignment="1">
      <alignment wrapText="1"/>
    </xf>
    <xf numFmtId="6" fontId="14" fillId="0" borderId="5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0" fontId="3" fillId="0" borderId="0" xfId="0" applyFont="1" applyAlignment="1">
      <alignment horizontal="left" wrapText="1"/>
    </xf>
    <xf numFmtId="9" fontId="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4">
    <cellStyle name="Currency" xfId="1" builtinId="4"/>
    <cellStyle name="Normal" xfId="0" builtinId="0"/>
    <cellStyle name="Normal 2" xfId="3" xr:uid="{8958B3C9-3329-44F9-BF43-6F1F59AFE809}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25"/>
      <c r="K2" s="3"/>
    </row>
    <row r="3" spans="4:11" x14ac:dyDescent="0.25">
      <c r="D3" s="3"/>
      <c r="E3" s="3"/>
      <c r="J3" s="23"/>
      <c r="K3" s="24"/>
    </row>
    <row r="4" spans="4:11" x14ac:dyDescent="0.25">
      <c r="D4" s="4"/>
      <c r="E4" s="3"/>
    </row>
    <row r="9" spans="4:11" x14ac:dyDescent="0.25">
      <c r="J9" s="17"/>
    </row>
    <row r="17" spans="5:18" x14ac:dyDescent="0.25">
      <c r="E17" s="26"/>
      <c r="F17" s="26"/>
      <c r="G17" s="26"/>
      <c r="H17" s="26"/>
      <c r="I17" s="26"/>
    </row>
    <row r="18" spans="5:18" x14ac:dyDescent="0.25">
      <c r="E18" s="26"/>
      <c r="F18" s="26"/>
      <c r="G18" s="26"/>
      <c r="H18" s="26"/>
      <c r="I18" s="26"/>
    </row>
    <row r="27" spans="5:18" ht="23.25" x14ac:dyDescent="0.35">
      <c r="Q27" s="22"/>
    </row>
    <row r="28" spans="5:18" x14ac:dyDescent="0.25">
      <c r="Q28" s="51"/>
      <c r="R28" s="5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2:AM28"/>
  <sheetViews>
    <sheetView showGridLines="0" tabSelected="1" zoomScale="83" zoomScaleNormal="85" workbookViewId="0">
      <selection activeCell="J19" sqref="J19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5.42578125" style="6" customWidth="1"/>
    <col min="5" max="5" width="13.7109375" style="2" customWidth="1"/>
    <col min="6" max="6" width="12.140625" customWidth="1"/>
    <col min="7" max="7" width="13.140625" customWidth="1"/>
    <col min="8" max="8" width="12" style="2" customWidth="1"/>
    <col min="9" max="9" width="3.5703125" style="7" customWidth="1"/>
    <col min="10" max="10" width="15.85546875" customWidth="1"/>
    <col min="11" max="11" width="10.140625" customWidth="1"/>
  </cols>
  <sheetData>
    <row r="2" spans="2:39" ht="23.25" x14ac:dyDescent="0.35">
      <c r="B2" s="22" t="s">
        <v>0</v>
      </c>
    </row>
    <row r="3" spans="2:39" ht="26.45" customHeight="1" x14ac:dyDescent="0.25">
      <c r="B3" s="111" t="s">
        <v>1</v>
      </c>
      <c r="C3" s="111"/>
      <c r="D3" s="111"/>
      <c r="E3" s="111"/>
      <c r="F3" s="111"/>
      <c r="G3" s="111"/>
      <c r="H3" s="111"/>
      <c r="I3" s="111"/>
      <c r="J3" s="111"/>
    </row>
    <row r="4" spans="2:39" ht="15" customHeight="1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56"/>
    </row>
    <row r="6" spans="2:39" ht="17.100000000000001" customHeight="1" x14ac:dyDescent="0.25">
      <c r="B6" s="38" t="s">
        <v>3</v>
      </c>
      <c r="C6" s="38" t="s">
        <v>4</v>
      </c>
      <c r="D6" s="38" t="s">
        <v>5</v>
      </c>
      <c r="E6" s="39" t="s">
        <v>6</v>
      </c>
      <c r="F6" s="39" t="s">
        <v>7</v>
      </c>
      <c r="G6" s="39" t="s">
        <v>8</v>
      </c>
      <c r="H6" s="40" t="s">
        <v>9</v>
      </c>
      <c r="I6" s="41"/>
      <c r="J6" s="57" t="s">
        <v>10</v>
      </c>
    </row>
    <row r="7" spans="2:39" s="5" customFormat="1" x14ac:dyDescent="0.25">
      <c r="B7" s="18" t="s">
        <v>11</v>
      </c>
      <c r="C7" s="42" t="s">
        <v>12</v>
      </c>
      <c r="D7" s="43">
        <f>'Measure 1 Budget'!D15+'Measure 2 Budget'!D15+'Measure 3 Budget'!D12+'Measure 4 Budget'!D16+'Measure 5 Budget'!D11+'Measure 6 Budget'!D13</f>
        <v>176871.59999999998</v>
      </c>
      <c r="E7" s="43">
        <f>'Measure 1 Budget'!E15+'Measure 2 Budget'!E15+'Measure 3 Budget'!E12+'Measure 4 Budget'!E16+'Measure 5 Budget'!E11+'Measure 6 Budget'!E13</f>
        <v>110129.3</v>
      </c>
      <c r="F7" s="43">
        <f>'Measure 1 Budget'!F15+'Measure 2 Budget'!F15+'Measure 3 Budget'!F12+'Measure 4 Budget'!F16+'Measure 5 Budget'!F11+'Measure 6 Budget'!F13</f>
        <v>74069.45</v>
      </c>
      <c r="G7" s="43">
        <f>'Measure 1 Budget'!G15+'Measure 2 Budget'!G15+'Measure 3 Budget'!G12+'Measure 4 Budget'!G16+'Measure 5 Budget'!G11+'Measure 6 Budget'!G13</f>
        <v>68061.990000000005</v>
      </c>
      <c r="H7" s="43">
        <f>'Measure 1 Budget'!H15+'Measure 2 Budget'!H15+'Measure 3 Budget'!H12+'Measure 4 Budget'!H16+'Measure 5 Budget'!H11+'Measure 6 Budget'!H13</f>
        <v>70103.87</v>
      </c>
      <c r="I7" s="44"/>
      <c r="J7" s="43">
        <f>SUM(D7:I7)</f>
        <v>499236.20999999996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42" t="s">
        <v>92</v>
      </c>
      <c r="D8" s="43">
        <f>'Measure 1 Budget'!D24+'Measure 2 Budget'!D24+'Measure 3 Budget'!D18+'Measure 4 Budget'!D26+'Measure 5 Budget'!D16+'Measure 6 Budget'!D20</f>
        <v>110186.03000000001</v>
      </c>
      <c r="E8" s="43">
        <f>'Measure 1 Budget'!E24+'Measure 2 Budget'!E24+'Measure 3 Budget'!E18+'Measure 4 Budget'!E26+'Measure 5 Budget'!E16+'Measure 6 Budget'!E20</f>
        <v>67869.56</v>
      </c>
      <c r="F8" s="43">
        <f>'Measure 1 Budget'!F24+'Measure 2 Budget'!F24+'Measure 3 Budget'!F18+'Measure 4 Budget'!F26+'Measure 5 Budget'!F16+'Measure 6 Budget'!F20</f>
        <v>45150.65</v>
      </c>
      <c r="G8" s="43">
        <f>'Measure 1 Budget'!G24+'Measure 2 Budget'!G24+'Measure 3 Budget'!G18+'Measure 4 Budget'!G26+'Measure 5 Budget'!G16+'Measure 6 Budget'!G20</f>
        <v>41032.67</v>
      </c>
      <c r="H8" s="43">
        <f>'Measure 1 Budget'!H24+'Measure 2 Budget'!H24+'Measure 3 Budget'!H18+'Measure 4 Budget'!H26+'Measure 5 Budget'!H16+'Measure 6 Budget'!H20</f>
        <v>41793.949999999997</v>
      </c>
      <c r="I8" s="44"/>
      <c r="J8" s="43">
        <f t="shared" ref="J8:J11" si="0">SUM(D8:I8)</f>
        <v>306032.86000000004</v>
      </c>
    </row>
    <row r="9" spans="2:39" x14ac:dyDescent="0.25">
      <c r="B9" s="19"/>
      <c r="C9" s="42" t="s">
        <v>93</v>
      </c>
      <c r="D9" s="43">
        <f>'Measure 1 Budget'!D27+'Measure 2 Budget'!D28+'Measure 4 Budget'!D30+'Measure 6 Budget'!D23</f>
        <v>35016000</v>
      </c>
      <c r="E9" s="43">
        <f>'Measure 1 Budget'!E27+'Measure 2 Budget'!E28+'Measure 6 Budget'!E23</f>
        <v>10030400</v>
      </c>
      <c r="F9" s="43">
        <f>'Measure 1 Budget'!F27+'Measure 2 Budget'!F28+'Measure 6 Budget'!F23</f>
        <v>10045400</v>
      </c>
      <c r="G9" s="43">
        <f>'Measure 1 Budget'!G27+'Measure 2 Budget'!G28+'Measure 6 Budget'!G23</f>
        <v>10061000</v>
      </c>
      <c r="H9" s="43">
        <f>'Measure 1 Budget'!H27+'Measure 2 Budget'!H28+'Measure 6 Budget'!H23</f>
        <v>10077000</v>
      </c>
      <c r="I9" s="44"/>
      <c r="J9" s="43">
        <f t="shared" si="0"/>
        <v>75229800</v>
      </c>
    </row>
    <row r="10" spans="2:39" x14ac:dyDescent="0.25">
      <c r="B10" s="19"/>
      <c r="C10" s="42" t="s">
        <v>15</v>
      </c>
      <c r="D10" s="43">
        <f>'Measure 1 Budget'!D35+'Measure 2 Budget'!D37+'Measure 3 Budget'!D27+'Measure 4 Budget'!D36+'Measure 5 Budget'!D24+'Measure 6 Budget'!D30</f>
        <v>55671353.839999996</v>
      </c>
      <c r="E10" s="43">
        <f>'Measure 1 Budget'!E35+'Measure 2 Budget'!E37+'Measure 3 Budget'!E27+'Measure 4 Budget'!E36+'Measure 5 Budget'!E24+'Measure 6 Budget'!E30</f>
        <v>11941291.060000001</v>
      </c>
      <c r="F10" s="43">
        <f>'Measure 1 Budget'!F35+'Measure 2 Budget'!F37+'Measure 3 Budget'!F27+'Measure 4 Budget'!F36+'Measure 5 Budget'!F24+'Measure 6 Budget'!F30</f>
        <v>12077060.889999997</v>
      </c>
      <c r="G10" s="43">
        <f>'Measure 1 Budget'!G35+'Measure 2 Budget'!G37+'Measure 3 Budget'!G27+'Measure 4 Budget'!G36+'Measure 5 Budget'!G24+'Measure 6 Budget'!H30</f>
        <v>12133589.819999998</v>
      </c>
      <c r="H10" s="43">
        <f>'Measure 1 Budget'!H35+'Measure 2 Budget'!H37+'Measure 3 Budget'!H27+'Measure 4 Budget'!H36+'Measure 5 Budget'!H24+'Measure 6 Budget'!H30</f>
        <v>12194997.309999997</v>
      </c>
      <c r="I10" s="44"/>
      <c r="J10" s="43">
        <f t="shared" si="0"/>
        <v>104018292.91999999</v>
      </c>
    </row>
    <row r="11" spans="2:39" x14ac:dyDescent="0.25">
      <c r="B11" s="20"/>
      <c r="C11" s="9" t="s">
        <v>16</v>
      </c>
      <c r="D11" s="13">
        <f>D10+D9+D8+D7</f>
        <v>90974411.469999999</v>
      </c>
      <c r="E11" s="13">
        <f>E10+E9+E8+E7</f>
        <v>22149689.920000002</v>
      </c>
      <c r="F11" s="13">
        <f>F10+F9+F8+F7</f>
        <v>22241680.989999995</v>
      </c>
      <c r="G11" s="13">
        <f>G10+G9+G8+G7</f>
        <v>22303684.48</v>
      </c>
      <c r="H11" s="13">
        <f>H10+H9+H8+H7</f>
        <v>22383895.129999995</v>
      </c>
      <c r="J11" s="13">
        <f t="shared" si="0"/>
        <v>180053361.98999998</v>
      </c>
    </row>
    <row r="12" spans="2:39" x14ac:dyDescent="0.25">
      <c r="B12" s="55"/>
      <c r="D12"/>
      <c r="E12"/>
      <c r="H12"/>
      <c r="I12"/>
      <c r="J12" s="15" t="s">
        <v>17</v>
      </c>
    </row>
    <row r="13" spans="2:39" ht="20.100000000000001" customHeight="1" x14ac:dyDescent="0.25">
      <c r="B13" s="55"/>
      <c r="C13" s="9" t="s">
        <v>18</v>
      </c>
      <c r="D13" s="50">
        <f>'Measure 1 Budget'!D46+'Measure 2 Budget'!D48+'Measure 3 Budget'!D35+'Measure 4 Budget'!D48+'Measure 5 Budget'!D31+'Measure 6 Budget'!D39</f>
        <v>199438.54</v>
      </c>
      <c r="E13" s="50">
        <f>'Measure 1 Budget'!E46+'Measure 2 Budget'!E48+'Measure 3 Budget'!E35+'Measure 4 Budget'!E48+'Measure 5 Budget'!E31+'Measure 6 Budget'!E39</f>
        <v>124919.69000000003</v>
      </c>
      <c r="F13" s="50">
        <f>'Measure 1 Budget'!F46+'Measure 2 Budget'!F48+'Measure 3 Budget'!F35+'Measure 4 Budget'!F48+'Measure 5 Budget'!F31+'Measure 6 Budget'!F39</f>
        <v>84513.209999999992</v>
      </c>
      <c r="G13" s="50">
        <f>'Measure 1 Budget'!G46+'Measure 2 Budget'!G48+'Measure 3 Budget'!G35+'Measure 4 Budget'!G48+'Measure 5 Budget'!G31+'Measure 6 Budget'!G39</f>
        <v>78114.78</v>
      </c>
      <c r="H13" s="50">
        <f>'Measure 1 Budget'!H46+'Measure 2 Budget'!H48+'Measure 3 Budget'!H35+'Measure 4 Budget'!H48+'Measure 5 Budget'!H31+'Measure 6 Budget'!H39</f>
        <v>80927.87</v>
      </c>
      <c r="J13" s="9">
        <f>SUM(D13:H13)</f>
        <v>567914.09000000008</v>
      </c>
    </row>
    <row r="14" spans="2:39" ht="15.75" thickBot="1" x14ac:dyDescent="0.3">
      <c r="B14" s="55"/>
      <c r="D14"/>
      <c r="E14"/>
      <c r="H14"/>
      <c r="I14"/>
      <c r="J14" s="15" t="s">
        <v>17</v>
      </c>
    </row>
    <row r="15" spans="2:39" ht="30.95" customHeight="1" thickBot="1" x14ac:dyDescent="0.3">
      <c r="B15" s="54" t="s">
        <v>19</v>
      </c>
      <c r="C15" s="16"/>
      <c r="D15" s="45">
        <f>D11+D13</f>
        <v>91173850.010000005</v>
      </c>
      <c r="E15" s="45">
        <f>E11+E13</f>
        <v>22274609.610000003</v>
      </c>
      <c r="F15" s="45">
        <f>F11+F13</f>
        <v>22326194.199999996</v>
      </c>
      <c r="G15" s="45">
        <f>G11+G13</f>
        <v>22381799.260000002</v>
      </c>
      <c r="H15" s="45">
        <f>H11+H13</f>
        <v>22464822.999999996</v>
      </c>
      <c r="I15" s="46"/>
      <c r="J15" s="58">
        <f>J11+J13</f>
        <v>180621276.07999998</v>
      </c>
    </row>
    <row r="16" spans="2:39" s="1" customFormat="1" x14ac:dyDescent="0.25">
      <c r="B16" s="6"/>
      <c r="C16"/>
      <c r="D16" s="6"/>
      <c r="E16" s="2"/>
      <c r="F16"/>
      <c r="G16"/>
      <c r="H16" s="2"/>
      <c r="I16" s="7"/>
      <c r="J16"/>
    </row>
    <row r="17" spans="2:9" ht="15" customHeight="1" x14ac:dyDescent="0.25">
      <c r="B17" s="6"/>
    </row>
    <row r="18" spans="2:9" ht="15" customHeight="1" x14ac:dyDescent="0.3">
      <c r="B18" s="36" t="s">
        <v>20</v>
      </c>
      <c r="C18" s="37"/>
      <c r="D18" s="37"/>
      <c r="E18" s="113"/>
      <c r="F18" s="113"/>
      <c r="H18"/>
      <c r="I18"/>
    </row>
    <row r="19" spans="2:9" ht="29.1" customHeight="1" x14ac:dyDescent="0.25">
      <c r="B19" s="38" t="s">
        <v>21</v>
      </c>
      <c r="C19" s="38" t="s">
        <v>22</v>
      </c>
      <c r="D19" s="47" t="s">
        <v>23</v>
      </c>
      <c r="E19" s="114" t="s">
        <v>24</v>
      </c>
      <c r="F19" s="114"/>
      <c r="H19"/>
      <c r="I19"/>
    </row>
    <row r="20" spans="2:9" ht="15" customHeight="1" x14ac:dyDescent="0.25">
      <c r="B20" s="42">
        <v>1</v>
      </c>
      <c r="C20" s="48" t="s">
        <v>57</v>
      </c>
      <c r="D20" s="49">
        <f>'Measure 1 Budget'!J48</f>
        <v>23067207.309999999</v>
      </c>
      <c r="E20" s="112">
        <f t="shared" ref="E20:E25" si="1">D20/D$27</f>
        <v>0.1277103545874651</v>
      </c>
      <c r="F20" s="112"/>
      <c r="H20"/>
      <c r="I20"/>
    </row>
    <row r="21" spans="2:9" ht="15" customHeight="1" x14ac:dyDescent="0.25">
      <c r="B21" s="42">
        <v>2</v>
      </c>
      <c r="C21" s="43" t="s">
        <v>65</v>
      </c>
      <c r="D21" s="49">
        <f>'Measure 2 Budget'!J50</f>
        <v>47750687.209999993</v>
      </c>
      <c r="E21" s="112">
        <f t="shared" si="1"/>
        <v>0.26436911557735659</v>
      </c>
      <c r="F21" s="112"/>
      <c r="H21"/>
      <c r="I21"/>
    </row>
    <row r="22" spans="2:9" ht="15" customHeight="1" x14ac:dyDescent="0.25">
      <c r="B22" s="42">
        <v>3</v>
      </c>
      <c r="C22" s="43" t="s">
        <v>70</v>
      </c>
      <c r="D22" s="49">
        <f>'Measure 3 Budget'!J37</f>
        <v>67319534.599999994</v>
      </c>
      <c r="E22" s="112">
        <f t="shared" si="1"/>
        <v>0.37271098832592608</v>
      </c>
      <c r="F22" s="112"/>
      <c r="H22"/>
      <c r="I22"/>
    </row>
    <row r="23" spans="2:9" ht="15" customHeight="1" x14ac:dyDescent="0.25">
      <c r="B23" s="42">
        <v>4</v>
      </c>
      <c r="C23" s="43" t="s">
        <v>79</v>
      </c>
      <c r="D23" s="49">
        <f>'Measure 4 Budget'!J50</f>
        <v>25450158.739999998</v>
      </c>
      <c r="E23" s="112">
        <f t="shared" si="1"/>
        <v>0.14090343721771817</v>
      </c>
      <c r="F23" s="112"/>
      <c r="H23"/>
      <c r="I23"/>
    </row>
    <row r="24" spans="2:9" ht="15" customHeight="1" x14ac:dyDescent="0.25">
      <c r="B24" s="42">
        <v>5</v>
      </c>
      <c r="C24" s="43" t="s">
        <v>82</v>
      </c>
      <c r="D24" s="49">
        <f>'Measure 5 Budget'!J33</f>
        <v>14559740.640000001</v>
      </c>
      <c r="E24" s="112">
        <f t="shared" si="1"/>
        <v>8.060922221086704E-2</v>
      </c>
      <c r="F24" s="112"/>
      <c r="H24"/>
      <c r="I24"/>
    </row>
    <row r="25" spans="2:9" ht="15" customHeight="1" x14ac:dyDescent="0.25">
      <c r="B25" s="42">
        <v>6</v>
      </c>
      <c r="C25" s="43" t="s">
        <v>87</v>
      </c>
      <c r="D25" s="49">
        <f>'Measure 6 Budget'!J41</f>
        <v>2473948.33</v>
      </c>
      <c r="E25" s="112">
        <f t="shared" si="1"/>
        <v>1.3696882080666885E-2</v>
      </c>
      <c r="F25" s="112"/>
      <c r="H25"/>
      <c r="I25"/>
    </row>
    <row r="26" spans="2:9" ht="15" customHeight="1" x14ac:dyDescent="0.25">
      <c r="B26" s="42"/>
      <c r="C26" s="43"/>
      <c r="D26" s="49"/>
      <c r="E26" s="112"/>
      <c r="F26" s="112"/>
      <c r="H26"/>
      <c r="I26"/>
    </row>
    <row r="27" spans="2:9" ht="15" customHeight="1" x14ac:dyDescent="0.25">
      <c r="B27" s="42" t="s">
        <v>25</v>
      </c>
      <c r="C27" s="43"/>
      <c r="D27" s="49">
        <f>SUM(D20:D26)</f>
        <v>180621276.83000001</v>
      </c>
      <c r="E27" s="112">
        <f t="shared" ref="E27" si="2">SUM(E20:E26)</f>
        <v>0.99999999999999989</v>
      </c>
      <c r="F27" s="112"/>
      <c r="H27"/>
      <c r="I27"/>
    </row>
    <row r="28" spans="2:9" ht="15" customHeight="1" x14ac:dyDescent="0.25">
      <c r="H28"/>
      <c r="I28"/>
    </row>
  </sheetData>
  <mergeCells count="11">
    <mergeCell ref="B3:J3"/>
    <mergeCell ref="E24:F24"/>
    <mergeCell ref="E26:F26"/>
    <mergeCell ref="E27:F27"/>
    <mergeCell ref="E18:F18"/>
    <mergeCell ref="E19:F19"/>
    <mergeCell ref="E20:F20"/>
    <mergeCell ref="E21:F21"/>
    <mergeCell ref="E22:F22"/>
    <mergeCell ref="E23:F23"/>
    <mergeCell ref="E25:F25"/>
  </mergeCells>
  <pageMargins left="0.7" right="0.7" top="0.75" bottom="0.75" header="0.3" footer="0.3"/>
  <pageSetup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3"/>
  <sheetViews>
    <sheetView showGridLines="0" topLeftCell="A14" zoomScale="85" zoomScaleNormal="85" workbookViewId="0">
      <selection activeCell="I26" sqref="I26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9.140625" customWidth="1"/>
    <col min="4" max="4" width="12.42578125" style="6" customWidth="1"/>
    <col min="5" max="5" width="12.5703125" style="2" customWidth="1"/>
    <col min="6" max="6" width="12.42578125" customWidth="1"/>
    <col min="7" max="7" width="13.28515625" customWidth="1"/>
    <col min="8" max="8" width="12.42578125" style="2" customWidth="1"/>
    <col min="9" max="9" width="1.7109375" style="7" customWidth="1"/>
    <col min="10" max="10" width="14.85546875" customWidth="1"/>
    <col min="11" max="11" width="10.140625" customWidth="1"/>
  </cols>
  <sheetData>
    <row r="2" spans="2:39" ht="23.25" x14ac:dyDescent="0.35">
      <c r="B2" s="22" t="s">
        <v>26</v>
      </c>
    </row>
    <row r="3" spans="2:39" x14ac:dyDescent="0.25">
      <c r="B3" s="5" t="s">
        <v>35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ht="30" x14ac:dyDescent="0.25">
      <c r="B7" s="59" t="s">
        <v>11</v>
      </c>
      <c r="C7" s="21" t="s">
        <v>27</v>
      </c>
      <c r="D7" s="10" t="s">
        <v>28</v>
      </c>
      <c r="E7" s="10" t="s">
        <v>28</v>
      </c>
      <c r="F7" s="10" t="s">
        <v>28</v>
      </c>
      <c r="G7" s="10"/>
      <c r="H7" s="10" t="s">
        <v>28</v>
      </c>
      <c r="I7" s="7"/>
      <c r="J7" s="8" t="s">
        <v>28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0" x14ac:dyDescent="0.25">
      <c r="B8" s="106"/>
      <c r="C8" s="65" t="s">
        <v>36</v>
      </c>
      <c r="D8" s="107">
        <v>2730.82</v>
      </c>
      <c r="E8" s="69">
        <v>2812.74</v>
      </c>
      <c r="F8" s="69">
        <v>2897.12</v>
      </c>
      <c r="G8" s="69">
        <v>2984.04</v>
      </c>
      <c r="H8" s="69">
        <v>3073.56</v>
      </c>
      <c r="I8" s="66"/>
      <c r="J8" s="64">
        <f t="shared" ref="J8:J11" si="0">SUM(D8:H8)</f>
        <v>14498.28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45" x14ac:dyDescent="0.25">
      <c r="B9" s="106"/>
      <c r="C9" s="93" t="s">
        <v>39</v>
      </c>
      <c r="D9" s="107">
        <v>12769.32</v>
      </c>
      <c r="E9" s="69">
        <v>8768.27</v>
      </c>
      <c r="F9" s="69">
        <v>9031.32</v>
      </c>
      <c r="G9" s="69">
        <v>9302.25</v>
      </c>
      <c r="H9" s="69">
        <v>9581.32</v>
      </c>
      <c r="I9" s="66"/>
      <c r="J9" s="64">
        <f t="shared" si="0"/>
        <v>49452.480000000003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45" x14ac:dyDescent="0.25">
      <c r="B10" s="106"/>
      <c r="C10" s="94" t="s">
        <v>41</v>
      </c>
      <c r="D10" s="107">
        <v>4387.5</v>
      </c>
      <c r="E10" s="69">
        <v>3012.75</v>
      </c>
      <c r="F10" s="69">
        <v>1551.57</v>
      </c>
      <c r="G10" s="69">
        <v>1598.11</v>
      </c>
      <c r="H10" s="69">
        <v>1646.06</v>
      </c>
      <c r="I10" s="66"/>
      <c r="J10" s="64">
        <f t="shared" si="0"/>
        <v>12195.99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 ht="45" x14ac:dyDescent="0.25">
      <c r="B11" s="106"/>
      <c r="C11" s="94" t="s">
        <v>40</v>
      </c>
      <c r="D11" s="107">
        <v>1358.5</v>
      </c>
      <c r="E11" s="69">
        <v>1399.25</v>
      </c>
      <c r="F11" s="69">
        <v>720.62</v>
      </c>
      <c r="G11" s="69">
        <v>742.23</v>
      </c>
      <c r="H11" s="69">
        <v>764.5</v>
      </c>
      <c r="I11" s="66"/>
      <c r="J11" s="64">
        <f t="shared" si="0"/>
        <v>4985.1000000000004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 ht="30" x14ac:dyDescent="0.25">
      <c r="B12" s="91"/>
      <c r="C12" s="94" t="s">
        <v>37</v>
      </c>
      <c r="D12" s="92">
        <v>1439.26</v>
      </c>
      <c r="E12" s="69">
        <v>1482.44</v>
      </c>
      <c r="F12" s="69">
        <v>1526.91</v>
      </c>
      <c r="G12" s="69">
        <v>1572.72</v>
      </c>
      <c r="H12" s="69">
        <v>1619.9</v>
      </c>
      <c r="I12" s="66"/>
      <c r="J12" s="64">
        <f>SUM(D12:H12)</f>
        <v>7641.23</v>
      </c>
    </row>
    <row r="13" spans="2:39" ht="45" x14ac:dyDescent="0.25">
      <c r="B13" s="91"/>
      <c r="C13" s="94" t="s">
        <v>38</v>
      </c>
      <c r="D13" s="92">
        <v>1165.8</v>
      </c>
      <c r="E13" s="69">
        <v>1200.77</v>
      </c>
      <c r="F13" s="69">
        <v>1236.8</v>
      </c>
      <c r="G13" s="69">
        <v>1273.9000000000001</v>
      </c>
      <c r="H13" s="69">
        <v>1312.12</v>
      </c>
      <c r="I13" s="66"/>
      <c r="J13" s="64">
        <f>SUM(D13:H13)</f>
        <v>6189.39</v>
      </c>
    </row>
    <row r="14" spans="2:39" ht="30" x14ac:dyDescent="0.25">
      <c r="B14" s="91"/>
      <c r="C14" s="94" t="s">
        <v>67</v>
      </c>
      <c r="D14" s="92">
        <v>239.63</v>
      </c>
      <c r="E14" s="69">
        <v>0</v>
      </c>
      <c r="F14" s="69">
        <v>0</v>
      </c>
      <c r="G14" s="69">
        <v>0</v>
      </c>
      <c r="H14" s="69">
        <v>0</v>
      </c>
      <c r="I14" s="66"/>
      <c r="J14" s="64">
        <f>SUM(D14:H14)</f>
        <v>239.63</v>
      </c>
    </row>
    <row r="15" spans="2:39" x14ac:dyDescent="0.25">
      <c r="B15" s="91"/>
      <c r="C15" s="9" t="s">
        <v>12</v>
      </c>
      <c r="D15" s="102">
        <f>SUM(D8:D14)</f>
        <v>24090.829999999998</v>
      </c>
      <c r="E15" s="74">
        <f>SUM(E8:E14)</f>
        <v>18676.22</v>
      </c>
      <c r="F15" s="74">
        <f>SUM(F8:F14)</f>
        <v>16964.34</v>
      </c>
      <c r="G15" s="74">
        <f>SUM(G8:G14)</f>
        <v>17473.25</v>
      </c>
      <c r="H15" s="74">
        <f>SUM(H8:H14)</f>
        <v>17997.46</v>
      </c>
      <c r="I15" s="66"/>
      <c r="J15" s="74">
        <f>SUM(J8:J14)</f>
        <v>95202.1</v>
      </c>
    </row>
    <row r="16" spans="2:39" x14ac:dyDescent="0.25">
      <c r="B16" s="91"/>
      <c r="C16" s="11" t="s">
        <v>49</v>
      </c>
      <c r="D16" s="98">
        <v>0.62297199999999997</v>
      </c>
      <c r="E16" s="67">
        <v>0.61627200000000004</v>
      </c>
      <c r="F16" s="67">
        <v>0.609572</v>
      </c>
      <c r="G16" s="67">
        <v>0.60287199999999996</v>
      </c>
      <c r="H16" s="67">
        <v>0.59617200000000004</v>
      </c>
      <c r="I16" s="66"/>
      <c r="J16" s="69" t="s">
        <v>29</v>
      </c>
    </row>
    <row r="17" spans="2:10" x14ac:dyDescent="0.25">
      <c r="B17" s="91"/>
      <c r="C17" s="65" t="s">
        <v>42</v>
      </c>
      <c r="D17" s="92">
        <v>1701.22</v>
      </c>
      <c r="E17" s="69">
        <v>1733.41</v>
      </c>
      <c r="F17" s="69">
        <v>1766</v>
      </c>
      <c r="G17" s="69">
        <v>1798.99</v>
      </c>
      <c r="H17" s="69">
        <v>1832.37</v>
      </c>
      <c r="I17" s="70"/>
      <c r="J17" s="69">
        <f t="shared" ref="J17:J20" si="1">SUM(D17:H17)</f>
        <v>8831.99</v>
      </c>
    </row>
    <row r="18" spans="2:10" x14ac:dyDescent="0.25">
      <c r="B18" s="91"/>
      <c r="C18" s="93" t="s">
        <v>43</v>
      </c>
      <c r="D18" s="92">
        <v>7954.93</v>
      </c>
      <c r="E18" s="69">
        <v>5403.64</v>
      </c>
      <c r="F18" s="69">
        <v>5505.24</v>
      </c>
      <c r="G18" s="69">
        <v>5608.07</v>
      </c>
      <c r="H18" s="69">
        <v>5712.12</v>
      </c>
      <c r="I18" s="70"/>
      <c r="J18" s="69">
        <f t="shared" si="1"/>
        <v>30183.999999999996</v>
      </c>
    </row>
    <row r="19" spans="2:10" x14ac:dyDescent="0.25">
      <c r="B19" s="91"/>
      <c r="C19" s="94" t="s">
        <v>44</v>
      </c>
      <c r="D19" s="92">
        <v>2733.29</v>
      </c>
      <c r="E19" s="69">
        <v>1856.67</v>
      </c>
      <c r="F19" s="69">
        <v>945.79</v>
      </c>
      <c r="G19" s="69">
        <v>963.46</v>
      </c>
      <c r="H19" s="69">
        <v>981.33</v>
      </c>
      <c r="I19" s="70"/>
      <c r="J19" s="69">
        <f t="shared" si="1"/>
        <v>7480.54</v>
      </c>
    </row>
    <row r="20" spans="2:10" x14ac:dyDescent="0.25">
      <c r="B20" s="91"/>
      <c r="C20" s="94" t="s">
        <v>48</v>
      </c>
      <c r="D20" s="92">
        <v>846.31</v>
      </c>
      <c r="E20" s="69">
        <v>862.32</v>
      </c>
      <c r="F20" s="69">
        <v>439.27</v>
      </c>
      <c r="G20" s="69">
        <v>447.47</v>
      </c>
      <c r="H20" s="69">
        <v>455.77</v>
      </c>
      <c r="I20" s="70"/>
      <c r="J20" s="69">
        <f t="shared" si="1"/>
        <v>3051.14</v>
      </c>
    </row>
    <row r="21" spans="2:10" x14ac:dyDescent="0.25">
      <c r="B21" s="91"/>
      <c r="C21" s="94" t="s">
        <v>45</v>
      </c>
      <c r="D21" s="92">
        <v>896.62</v>
      </c>
      <c r="E21" s="69">
        <v>913.58</v>
      </c>
      <c r="F21" s="69">
        <v>930.76</v>
      </c>
      <c r="G21" s="69">
        <v>948.15</v>
      </c>
      <c r="H21" s="69">
        <v>965.74</v>
      </c>
      <c r="I21" s="70"/>
      <c r="J21" s="69">
        <f>SUM(D21:H21)</f>
        <v>4654.8500000000004</v>
      </c>
    </row>
    <row r="22" spans="2:10" x14ac:dyDescent="0.25">
      <c r="B22" s="91"/>
      <c r="C22" s="94" t="s">
        <v>46</v>
      </c>
      <c r="D22" s="92">
        <v>726.26</v>
      </c>
      <c r="E22" s="69">
        <v>740</v>
      </c>
      <c r="F22" s="69">
        <v>753.92</v>
      </c>
      <c r="G22" s="69">
        <v>768</v>
      </c>
      <c r="H22" s="69">
        <v>782.25</v>
      </c>
      <c r="I22" s="70"/>
      <c r="J22" s="69">
        <f t="shared" ref="J22:J23" si="2">SUM(D22:H22)</f>
        <v>3770.43</v>
      </c>
    </row>
    <row r="23" spans="2:10" x14ac:dyDescent="0.25">
      <c r="B23" s="91"/>
      <c r="C23" s="94" t="s">
        <v>47</v>
      </c>
      <c r="D23" s="92">
        <v>149.28</v>
      </c>
      <c r="E23" s="69">
        <v>0</v>
      </c>
      <c r="F23" s="69">
        <v>0</v>
      </c>
      <c r="G23" s="69">
        <v>0</v>
      </c>
      <c r="H23" s="69">
        <v>0</v>
      </c>
      <c r="I23" s="70"/>
      <c r="J23" s="69">
        <f t="shared" si="2"/>
        <v>149.28</v>
      </c>
    </row>
    <row r="24" spans="2:10" x14ac:dyDescent="0.25">
      <c r="B24" s="91"/>
      <c r="C24" s="9" t="s">
        <v>13</v>
      </c>
      <c r="D24" s="102">
        <f>SUM(D17:D23)</f>
        <v>15007.91</v>
      </c>
      <c r="E24" s="74">
        <f>SUM(E17:E23)</f>
        <v>11509.62</v>
      </c>
      <c r="F24" s="74">
        <f>SUM(F17:F23)</f>
        <v>10340.98</v>
      </c>
      <c r="G24" s="75">
        <f>SUM(G17:G23)</f>
        <v>10534.14</v>
      </c>
      <c r="H24" s="74">
        <f>SUM(H17:H23)</f>
        <v>10729.58</v>
      </c>
      <c r="I24" s="66"/>
      <c r="J24" s="74">
        <f>SUM(J17:J23)</f>
        <v>58122.229999999996</v>
      </c>
    </row>
    <row r="25" spans="2:10" x14ac:dyDescent="0.25">
      <c r="B25" s="91"/>
      <c r="C25" s="11" t="s">
        <v>30</v>
      </c>
      <c r="D25" s="108" t="s">
        <v>28</v>
      </c>
      <c r="E25" s="10"/>
      <c r="F25" s="10"/>
      <c r="G25" s="10"/>
      <c r="H25" s="10"/>
      <c r="J25" s="12"/>
    </row>
    <row r="26" spans="2:10" ht="30" x14ac:dyDescent="0.25">
      <c r="B26" s="91"/>
      <c r="C26" s="77" t="s">
        <v>50</v>
      </c>
      <c r="D26" s="109">
        <v>4500000</v>
      </c>
      <c r="E26" s="64">
        <v>4500000</v>
      </c>
      <c r="F26" s="64">
        <v>4500000</v>
      </c>
      <c r="G26" s="64">
        <v>4500000</v>
      </c>
      <c r="H26" s="64">
        <v>4500000</v>
      </c>
      <c r="I26" s="76"/>
      <c r="J26" s="64">
        <f t="shared" ref="J26:J34" si="3">SUM(D26:H26)</f>
        <v>22500000</v>
      </c>
    </row>
    <row r="27" spans="2:10" x14ac:dyDescent="0.25">
      <c r="B27" s="91"/>
      <c r="C27" s="9" t="s">
        <v>14</v>
      </c>
      <c r="D27" s="102">
        <f>SUM(D26:D26)</f>
        <v>4500000</v>
      </c>
      <c r="E27" s="74">
        <f>SUM(E26:E26)</f>
        <v>4500000</v>
      </c>
      <c r="F27" s="74">
        <f>SUM(F26:F26)</f>
        <v>4500000</v>
      </c>
      <c r="G27" s="74">
        <f>SUM(G26:G26)</f>
        <v>4500000</v>
      </c>
      <c r="H27" s="74">
        <f>SUM(H26:H26)</f>
        <v>4500000</v>
      </c>
      <c r="I27" s="66"/>
      <c r="J27" s="74">
        <f>SUM(J26:J26)</f>
        <v>22500000</v>
      </c>
    </row>
    <row r="28" spans="2:10" x14ac:dyDescent="0.25">
      <c r="B28" s="91"/>
      <c r="C28" s="11" t="s">
        <v>31</v>
      </c>
      <c r="D28" s="103" t="s">
        <v>28</v>
      </c>
      <c r="E28" s="65"/>
      <c r="F28" s="65"/>
      <c r="G28" s="65"/>
      <c r="H28" s="65"/>
      <c r="I28" s="66"/>
      <c r="J28" s="64"/>
    </row>
    <row r="29" spans="2:10" x14ac:dyDescent="0.25">
      <c r="B29" s="91"/>
      <c r="C29" s="10" t="s">
        <v>51</v>
      </c>
      <c r="D29" s="92">
        <v>400</v>
      </c>
      <c r="E29" s="69">
        <v>0</v>
      </c>
      <c r="F29" s="69">
        <v>0</v>
      </c>
      <c r="G29" s="69">
        <v>0</v>
      </c>
      <c r="H29" s="69">
        <v>0</v>
      </c>
      <c r="I29" s="66"/>
      <c r="J29" s="69">
        <f t="shared" si="3"/>
        <v>400</v>
      </c>
    </row>
    <row r="30" spans="2:10" x14ac:dyDescent="0.25">
      <c r="B30" s="91"/>
      <c r="C30" s="10" t="s">
        <v>52</v>
      </c>
      <c r="D30" s="92">
        <v>2000</v>
      </c>
      <c r="E30" s="69">
        <v>0</v>
      </c>
      <c r="F30" s="69">
        <v>0</v>
      </c>
      <c r="G30" s="69">
        <v>0</v>
      </c>
      <c r="H30" s="69">
        <v>0</v>
      </c>
      <c r="I30" s="66"/>
      <c r="J30" s="69">
        <f t="shared" si="3"/>
        <v>2000</v>
      </c>
    </row>
    <row r="31" spans="2:10" ht="30" x14ac:dyDescent="0.25">
      <c r="B31" s="91"/>
      <c r="C31" s="10" t="s">
        <v>53</v>
      </c>
      <c r="D31" s="92">
        <v>25290.3</v>
      </c>
      <c r="E31" s="69">
        <v>26554.81</v>
      </c>
      <c r="F31" s="69">
        <v>27882.55</v>
      </c>
      <c r="G31" s="69">
        <v>29276.68</v>
      </c>
      <c r="H31" s="69">
        <v>30740.52</v>
      </c>
      <c r="I31" s="66"/>
      <c r="J31" s="69">
        <f t="shared" si="3"/>
        <v>139744.85999999999</v>
      </c>
    </row>
    <row r="32" spans="2:10" ht="30" x14ac:dyDescent="0.25">
      <c r="B32" s="91"/>
      <c r="C32" s="78" t="s">
        <v>54</v>
      </c>
      <c r="D32" s="92">
        <v>779.65</v>
      </c>
      <c r="E32" s="69">
        <v>816.4</v>
      </c>
      <c r="F32" s="69">
        <v>652.12</v>
      </c>
      <c r="G32" s="69">
        <v>682.54</v>
      </c>
      <c r="H32" s="69">
        <v>490.79</v>
      </c>
      <c r="I32" s="66"/>
      <c r="J32" s="69">
        <f t="shared" si="3"/>
        <v>3421.5</v>
      </c>
    </row>
    <row r="33" spans="2:10" ht="45" x14ac:dyDescent="0.25">
      <c r="B33" s="19"/>
      <c r="C33" s="78" t="s">
        <v>55</v>
      </c>
      <c r="D33" s="69">
        <v>3990</v>
      </c>
      <c r="E33" s="69">
        <v>3990</v>
      </c>
      <c r="F33" s="69">
        <v>3990</v>
      </c>
      <c r="G33" s="69">
        <v>3990</v>
      </c>
      <c r="H33" s="69">
        <v>3990</v>
      </c>
      <c r="I33" s="66"/>
      <c r="J33" s="69">
        <f t="shared" si="3"/>
        <v>19950</v>
      </c>
    </row>
    <row r="34" spans="2:10" x14ac:dyDescent="0.25">
      <c r="B34" s="19"/>
      <c r="C34" s="10" t="s">
        <v>56</v>
      </c>
      <c r="D34" s="69">
        <v>15922</v>
      </c>
      <c r="E34" s="69">
        <v>33060</v>
      </c>
      <c r="F34" s="69">
        <v>34338</v>
      </c>
      <c r="G34" s="69">
        <v>35680</v>
      </c>
      <c r="H34" s="69">
        <v>20831</v>
      </c>
      <c r="I34" s="66"/>
      <c r="J34" s="69">
        <f t="shared" si="3"/>
        <v>139831</v>
      </c>
    </row>
    <row r="35" spans="2:10" x14ac:dyDescent="0.25">
      <c r="B35" s="20"/>
      <c r="C35" s="9" t="s">
        <v>15</v>
      </c>
      <c r="D35" s="74">
        <f>SUM(D29:D34)</f>
        <v>48381.95</v>
      </c>
      <c r="E35" s="74">
        <f>SUM(E29:E34)</f>
        <v>64421.210000000006</v>
      </c>
      <c r="F35" s="74">
        <f>SUM(F29:F34)</f>
        <v>66862.67</v>
      </c>
      <c r="G35" s="74">
        <f>SUM(G29:G34)</f>
        <v>69629.22</v>
      </c>
      <c r="H35" s="74">
        <f>SUM(H29:H34)</f>
        <v>56052.31</v>
      </c>
      <c r="I35" s="66"/>
      <c r="J35" s="80">
        <f>SUM(J29:J34)</f>
        <v>305347.36</v>
      </c>
    </row>
    <row r="36" spans="2:10" x14ac:dyDescent="0.25">
      <c r="B36" s="20"/>
      <c r="C36" s="9" t="s">
        <v>16</v>
      </c>
      <c r="D36" s="74">
        <f>D15+D24+D27+D35</f>
        <v>4587480.6900000004</v>
      </c>
      <c r="E36" s="74">
        <f t="shared" ref="E36:J36" si="4">E15+E24+E27+E35</f>
        <v>4594607.05</v>
      </c>
      <c r="F36" s="74">
        <f t="shared" si="4"/>
        <v>4594167.99</v>
      </c>
      <c r="G36" s="74">
        <f t="shared" si="4"/>
        <v>4597636.6099999994</v>
      </c>
      <c r="H36" s="74">
        <f t="shared" si="4"/>
        <v>4584779.3499999996</v>
      </c>
      <c r="I36" s="74">
        <f t="shared" si="4"/>
        <v>0</v>
      </c>
      <c r="J36" s="80">
        <f t="shared" si="4"/>
        <v>22958671.689999998</v>
      </c>
    </row>
    <row r="37" spans="2:10" x14ac:dyDescent="0.25">
      <c r="B37" s="6"/>
      <c r="D37"/>
      <c r="E37"/>
      <c r="H37"/>
      <c r="I37"/>
      <c r="J37" s="88" t="s">
        <v>17</v>
      </c>
    </row>
    <row r="38" spans="2:10" ht="30" x14ac:dyDescent="0.25">
      <c r="B38" s="59" t="s">
        <v>32</v>
      </c>
      <c r="C38" s="14" t="s">
        <v>62</v>
      </c>
      <c r="D38" s="72">
        <v>1.1275900000000001</v>
      </c>
      <c r="E38" s="72">
        <v>1.1343000000000001</v>
      </c>
      <c r="F38" s="72">
        <v>1.141</v>
      </c>
      <c r="G38" s="72">
        <v>1.1476999999999999</v>
      </c>
      <c r="H38" s="72">
        <v>1.1544000000000001</v>
      </c>
      <c r="I38"/>
      <c r="J38" s="73" t="s">
        <v>17</v>
      </c>
    </row>
    <row r="39" spans="2:10" x14ac:dyDescent="0.25">
      <c r="B39" s="60"/>
      <c r="C39" s="61" t="s">
        <v>42</v>
      </c>
      <c r="D39" s="71">
        <v>3079.24</v>
      </c>
      <c r="E39" s="73">
        <v>3190.49</v>
      </c>
      <c r="F39" s="73">
        <v>3305.62</v>
      </c>
      <c r="G39" s="73">
        <v>3424.78</v>
      </c>
      <c r="H39" s="73">
        <v>3548.11</v>
      </c>
      <c r="I39"/>
      <c r="J39" s="69">
        <f t="shared" ref="J39:J43" si="5">SUM(D39:H39)</f>
        <v>16548.239999999998</v>
      </c>
    </row>
    <row r="40" spans="2:10" x14ac:dyDescent="0.25">
      <c r="B40" s="60"/>
      <c r="C40" s="62" t="s">
        <v>43</v>
      </c>
      <c r="D40" s="71">
        <v>14398.56</v>
      </c>
      <c r="E40" s="73">
        <v>9945.85</v>
      </c>
      <c r="F40" s="73">
        <v>10304.73</v>
      </c>
      <c r="G40" s="73">
        <v>10676.2</v>
      </c>
      <c r="H40" s="73">
        <v>11060.68</v>
      </c>
      <c r="I40"/>
      <c r="J40" s="69">
        <f t="shared" si="5"/>
        <v>56386.02</v>
      </c>
    </row>
    <row r="41" spans="2:10" x14ac:dyDescent="0.25">
      <c r="B41" s="60"/>
      <c r="C41" s="63" t="s">
        <v>44</v>
      </c>
      <c r="D41" s="71">
        <v>4947.3</v>
      </c>
      <c r="E41" s="73">
        <v>3417.36</v>
      </c>
      <c r="F41" s="73">
        <v>1770.34</v>
      </c>
      <c r="G41" s="73">
        <v>1834.15</v>
      </c>
      <c r="H41" s="73">
        <v>1900.21</v>
      </c>
      <c r="I41"/>
      <c r="J41" s="69">
        <f t="shared" si="5"/>
        <v>13869.36</v>
      </c>
    </row>
    <row r="42" spans="2:10" x14ac:dyDescent="0.25">
      <c r="B42" s="60"/>
      <c r="C42" s="63" t="s">
        <v>48</v>
      </c>
      <c r="D42" s="71">
        <v>1531.83</v>
      </c>
      <c r="E42" s="73">
        <v>1587.17</v>
      </c>
      <c r="F42" s="73">
        <v>822.22</v>
      </c>
      <c r="G42" s="73">
        <v>851.86</v>
      </c>
      <c r="H42" s="73">
        <v>882.54</v>
      </c>
      <c r="I42"/>
      <c r="J42" s="69">
        <f t="shared" si="5"/>
        <v>5675.62</v>
      </c>
    </row>
    <row r="43" spans="2:10" x14ac:dyDescent="0.25">
      <c r="B43" s="60"/>
      <c r="C43" s="63" t="s">
        <v>45</v>
      </c>
      <c r="D43" s="71">
        <v>1622.89</v>
      </c>
      <c r="E43" s="73">
        <v>1681.53</v>
      </c>
      <c r="F43" s="73">
        <v>1742.2</v>
      </c>
      <c r="G43" s="73">
        <v>1805.01</v>
      </c>
      <c r="H43" s="73">
        <v>1870.01</v>
      </c>
      <c r="I43"/>
      <c r="J43" s="69">
        <f t="shared" si="5"/>
        <v>8721.64</v>
      </c>
    </row>
    <row r="44" spans="2:10" x14ac:dyDescent="0.25">
      <c r="B44" s="19"/>
      <c r="C44" s="63" t="s">
        <v>46</v>
      </c>
      <c r="D44" s="69">
        <v>1314.54</v>
      </c>
      <c r="E44" s="68">
        <v>1362.04</v>
      </c>
      <c r="F44" s="68">
        <v>1411.19</v>
      </c>
      <c r="G44" s="68">
        <v>1462.06</v>
      </c>
      <c r="H44" s="68">
        <v>1514.71</v>
      </c>
      <c r="J44" s="69">
        <f>SUM(D44:H44)</f>
        <v>7064.54</v>
      </c>
    </row>
    <row r="45" spans="2:10" x14ac:dyDescent="0.25">
      <c r="B45" s="19"/>
      <c r="C45" s="63" t="s">
        <v>47</v>
      </c>
      <c r="D45" s="69">
        <v>270.2</v>
      </c>
      <c r="E45" s="68">
        <v>0</v>
      </c>
      <c r="F45" s="68">
        <v>0</v>
      </c>
      <c r="G45" s="68">
        <v>0</v>
      </c>
      <c r="H45" s="68">
        <v>0</v>
      </c>
      <c r="J45" s="69">
        <f t="shared" ref="J45" si="6">SUM(D45:H45)</f>
        <v>270.2</v>
      </c>
    </row>
    <row r="46" spans="2:10" x14ac:dyDescent="0.25">
      <c r="B46" s="20"/>
      <c r="C46" s="9" t="s">
        <v>18</v>
      </c>
      <c r="D46" s="80">
        <f>SUM(D39:D45)</f>
        <v>27164.560000000001</v>
      </c>
      <c r="E46" s="80">
        <f>SUM(E39:E45)</f>
        <v>21184.440000000002</v>
      </c>
      <c r="F46" s="80">
        <f>SUM(F39:F45)</f>
        <v>19356.299999999996</v>
      </c>
      <c r="G46" s="80">
        <f>SUM(G39:G45)</f>
        <v>20054.060000000001</v>
      </c>
      <c r="H46" s="80">
        <f>SUM(H39:H45)</f>
        <v>20776.259999999998</v>
      </c>
      <c r="I46" s="87"/>
      <c r="J46" s="80">
        <f>SUM(J39:J45)</f>
        <v>108535.61999999998</v>
      </c>
    </row>
    <row r="47" spans="2:10" ht="15.75" thickBot="1" x14ac:dyDescent="0.3">
      <c r="B47" s="6"/>
      <c r="D47" s="88"/>
      <c r="E47" s="88"/>
      <c r="F47" s="88"/>
      <c r="G47" s="88"/>
      <c r="H47" s="88"/>
      <c r="I47" s="88"/>
      <c r="J47" s="88" t="s">
        <v>17</v>
      </c>
    </row>
    <row r="48" spans="2:10" s="1" customFormat="1" ht="30.75" thickBot="1" x14ac:dyDescent="0.3">
      <c r="B48" s="16" t="s">
        <v>19</v>
      </c>
      <c r="C48" s="16"/>
      <c r="D48" s="86">
        <f>SUM(D46,D36)</f>
        <v>4614645.25</v>
      </c>
      <c r="E48" s="86">
        <f t="shared" ref="E48:J48" si="7">SUM(E46,E36)</f>
        <v>4615791.49</v>
      </c>
      <c r="F48" s="86">
        <f t="shared" si="7"/>
        <v>4613524.29</v>
      </c>
      <c r="G48" s="86">
        <f t="shared" si="7"/>
        <v>4617690.669999999</v>
      </c>
      <c r="H48" s="86">
        <f t="shared" si="7"/>
        <v>4605555.6099999994</v>
      </c>
      <c r="I48" s="89"/>
      <c r="J48" s="86">
        <f t="shared" si="7"/>
        <v>23067207.309999999</v>
      </c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  <row r="61" spans="2:2" x14ac:dyDescent="0.25">
      <c r="B61" s="6"/>
    </row>
    <row r="62" spans="2:2" x14ac:dyDescent="0.25">
      <c r="B62" s="6"/>
    </row>
    <row r="63" spans="2:2" x14ac:dyDescent="0.25">
      <c r="B63" s="6"/>
    </row>
  </sheetData>
  <pageMargins left="0.7" right="0.7" top="0.75" bottom="0.75" header="0.3" footer="0.3"/>
  <pageSetup scale="93" fitToHeight="0" orientation="landscape" r:id="rId1"/>
  <ignoredErrors>
    <ignoredError sqref="J2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5"/>
  <sheetViews>
    <sheetView showGridLines="0" zoomScale="85" zoomScaleNormal="85" workbookViewId="0">
      <pane xSplit="3" ySplit="6" topLeftCell="D2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37" sqref="D37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4.85546875" style="6" customWidth="1"/>
    <col min="5" max="5" width="13.7109375" style="2" customWidth="1"/>
    <col min="6" max="6" width="14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22" t="s">
        <v>26</v>
      </c>
    </row>
    <row r="3" spans="2:39" x14ac:dyDescent="0.25">
      <c r="B3" s="5" t="s">
        <v>35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x14ac:dyDescent="0.25">
      <c r="B7" s="18" t="s">
        <v>11</v>
      </c>
      <c r="C7" s="21" t="s">
        <v>27</v>
      </c>
      <c r="D7" s="10" t="s">
        <v>28</v>
      </c>
      <c r="E7" s="10" t="s">
        <v>28</v>
      </c>
      <c r="F7" s="10" t="s">
        <v>28</v>
      </c>
      <c r="G7" s="10"/>
      <c r="H7" s="10" t="s">
        <v>28</v>
      </c>
      <c r="I7" s="7"/>
      <c r="J7" s="8" t="s">
        <v>28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0" x14ac:dyDescent="0.25">
      <c r="B8" s="79"/>
      <c r="C8" s="61" t="s">
        <v>36</v>
      </c>
      <c r="D8" s="69">
        <v>2730.82</v>
      </c>
      <c r="E8" s="69">
        <v>2812.74</v>
      </c>
      <c r="F8" s="69">
        <v>2897.12</v>
      </c>
      <c r="G8" s="69">
        <v>2984.04</v>
      </c>
      <c r="H8" s="69">
        <v>3073.56</v>
      </c>
      <c r="I8" s="7"/>
      <c r="J8" s="69">
        <f t="shared" ref="J8:J11" si="0">SUM(D8:H8)</f>
        <v>14498.28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45" x14ac:dyDescent="0.25">
      <c r="B9" s="79"/>
      <c r="C9" s="62" t="s">
        <v>58</v>
      </c>
      <c r="D9" s="69">
        <v>25538.639999999999</v>
      </c>
      <c r="E9" s="69">
        <v>21920.67</v>
      </c>
      <c r="F9" s="69">
        <v>9031.32</v>
      </c>
      <c r="G9" s="69">
        <v>9302.25</v>
      </c>
      <c r="H9" s="69">
        <v>9581.32</v>
      </c>
      <c r="I9" s="7"/>
      <c r="J9" s="69">
        <f t="shared" si="0"/>
        <v>75374.200000000012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30" x14ac:dyDescent="0.25">
      <c r="B10" s="79"/>
      <c r="C10" s="63" t="s">
        <v>59</v>
      </c>
      <c r="D10" s="69">
        <v>8775</v>
      </c>
      <c r="E10" s="69">
        <v>7531.88</v>
      </c>
      <c r="F10" s="69">
        <v>6206.27</v>
      </c>
      <c r="G10" s="69">
        <v>6392.45</v>
      </c>
      <c r="H10" s="69">
        <v>6584.23</v>
      </c>
      <c r="I10" s="7"/>
      <c r="J10" s="69">
        <f t="shared" si="0"/>
        <v>35489.83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 ht="45" x14ac:dyDescent="0.25">
      <c r="B11" s="79"/>
      <c r="C11" s="63" t="s">
        <v>60</v>
      </c>
      <c r="D11" s="69">
        <v>3396.25</v>
      </c>
      <c r="E11" s="69">
        <v>2098.88</v>
      </c>
      <c r="F11" s="69">
        <v>720.62</v>
      </c>
      <c r="G11" s="69">
        <v>742.23</v>
      </c>
      <c r="H11" s="69">
        <v>764.5</v>
      </c>
      <c r="I11" s="7"/>
      <c r="J11" s="69">
        <f t="shared" si="0"/>
        <v>7722.48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 ht="30" x14ac:dyDescent="0.25">
      <c r="B12" s="19"/>
      <c r="C12" s="63" t="s">
        <v>37</v>
      </c>
      <c r="D12" s="69">
        <v>1439.26</v>
      </c>
      <c r="E12" s="69">
        <v>1482.44</v>
      </c>
      <c r="F12" s="69">
        <v>1526.91</v>
      </c>
      <c r="G12" s="69">
        <v>1572.72</v>
      </c>
      <c r="H12" s="69">
        <v>1619.9</v>
      </c>
      <c r="I12" s="27">
        <v>450000</v>
      </c>
      <c r="J12" s="69">
        <f>SUM(D12:H12)</f>
        <v>7641.23</v>
      </c>
    </row>
    <row r="13" spans="2:39" ht="30" x14ac:dyDescent="0.25">
      <c r="B13" s="19"/>
      <c r="C13" s="63" t="s">
        <v>38</v>
      </c>
      <c r="D13" s="69">
        <v>1165.8</v>
      </c>
      <c r="E13" s="69">
        <v>1200.77</v>
      </c>
      <c r="F13" s="69">
        <v>1236.8</v>
      </c>
      <c r="G13" s="69">
        <v>1273.9000000000001</v>
      </c>
      <c r="H13" s="69">
        <v>1312.12</v>
      </c>
      <c r="J13" s="69">
        <f>SUM(D13:H13)</f>
        <v>6189.39</v>
      </c>
    </row>
    <row r="14" spans="2:39" ht="30" x14ac:dyDescent="0.25">
      <c r="B14" s="19"/>
      <c r="C14" s="63" t="s">
        <v>67</v>
      </c>
      <c r="D14" s="69">
        <v>239.63</v>
      </c>
      <c r="E14" s="69">
        <v>0</v>
      </c>
      <c r="F14" s="69">
        <v>0</v>
      </c>
      <c r="G14" s="69">
        <v>0</v>
      </c>
      <c r="H14" s="69">
        <v>0</v>
      </c>
      <c r="J14" s="69">
        <f>SUM(D14:H14)</f>
        <v>239.63</v>
      </c>
    </row>
    <row r="15" spans="2:39" x14ac:dyDescent="0.25">
      <c r="B15" s="19"/>
      <c r="C15" s="9" t="s">
        <v>12</v>
      </c>
      <c r="D15" s="80">
        <f>SUM(D8:D14)</f>
        <v>43285.4</v>
      </c>
      <c r="E15" s="80">
        <f>SUM(E8:E14)</f>
        <v>37047.379999999997</v>
      </c>
      <c r="F15" s="80">
        <f>SUM(F8:F14)</f>
        <v>21619.039999999997</v>
      </c>
      <c r="G15" s="80">
        <f>SUM(G8:G14)</f>
        <v>22267.590000000004</v>
      </c>
      <c r="H15" s="80">
        <f>SUM(H8:H14)</f>
        <v>22935.63</v>
      </c>
      <c r="I15" s="7">
        <f t="shared" ref="I15" si="1">SUM(I12:I14)</f>
        <v>450000</v>
      </c>
      <c r="J15" s="80">
        <f>SUM(J8:J14)</f>
        <v>147155.04000000004</v>
      </c>
    </row>
    <row r="16" spans="2:39" x14ac:dyDescent="0.25">
      <c r="B16" s="19"/>
      <c r="C16" s="11" t="s">
        <v>49</v>
      </c>
      <c r="D16" s="67">
        <v>0.62297199999999997</v>
      </c>
      <c r="E16" s="67">
        <v>0.61627200000000004</v>
      </c>
      <c r="F16" s="67">
        <v>0.609572</v>
      </c>
      <c r="G16" s="67">
        <v>0.60287199999999996</v>
      </c>
      <c r="H16" s="67">
        <v>0.59617200000000004</v>
      </c>
      <c r="J16" s="81" t="s">
        <v>28</v>
      </c>
    </row>
    <row r="17" spans="2:10" x14ac:dyDescent="0.25">
      <c r="B17" s="91"/>
      <c r="C17" s="65" t="s">
        <v>42</v>
      </c>
      <c r="D17" s="92">
        <v>1701.22</v>
      </c>
      <c r="E17" s="69">
        <v>1733.41</v>
      </c>
      <c r="F17" s="69">
        <v>1766</v>
      </c>
      <c r="G17" s="69">
        <v>1798.99</v>
      </c>
      <c r="H17" s="69">
        <v>1832.37</v>
      </c>
      <c r="I17" s="70"/>
      <c r="J17" s="69">
        <f t="shared" ref="J17:J20" si="2">SUM(D17:H17)</f>
        <v>8831.99</v>
      </c>
    </row>
    <row r="18" spans="2:10" x14ac:dyDescent="0.25">
      <c r="B18" s="91"/>
      <c r="C18" s="93" t="s">
        <v>43</v>
      </c>
      <c r="D18" s="92">
        <v>15909.86</v>
      </c>
      <c r="E18" s="69">
        <v>13509.09</v>
      </c>
      <c r="F18" s="69">
        <v>5505.25</v>
      </c>
      <c r="G18" s="69">
        <v>5608.07</v>
      </c>
      <c r="H18" s="69">
        <v>5712.12</v>
      </c>
      <c r="I18" s="70"/>
      <c r="J18" s="69">
        <f t="shared" si="2"/>
        <v>46244.39</v>
      </c>
    </row>
    <row r="19" spans="2:10" x14ac:dyDescent="0.25">
      <c r="B19" s="91"/>
      <c r="C19" s="94" t="s">
        <v>44</v>
      </c>
      <c r="D19" s="92">
        <v>5466.58</v>
      </c>
      <c r="E19" s="69">
        <v>4641.68</v>
      </c>
      <c r="F19" s="69">
        <v>3783.17</v>
      </c>
      <c r="G19" s="69">
        <v>3853.83</v>
      </c>
      <c r="H19" s="69">
        <v>3925.33</v>
      </c>
      <c r="I19" s="70"/>
      <c r="J19" s="69">
        <f t="shared" si="2"/>
        <v>21670.590000000004</v>
      </c>
    </row>
    <row r="20" spans="2:10" x14ac:dyDescent="0.25">
      <c r="B20" s="91"/>
      <c r="C20" s="94" t="s">
        <v>48</v>
      </c>
      <c r="D20" s="92">
        <v>2115.77</v>
      </c>
      <c r="E20" s="69">
        <v>1293.48</v>
      </c>
      <c r="F20" s="69">
        <v>439.27</v>
      </c>
      <c r="G20" s="69">
        <v>447.47</v>
      </c>
      <c r="H20" s="69">
        <v>455.77</v>
      </c>
      <c r="I20" s="70"/>
      <c r="J20" s="69">
        <f t="shared" si="2"/>
        <v>4751.76</v>
      </c>
    </row>
    <row r="21" spans="2:10" x14ac:dyDescent="0.25">
      <c r="B21" s="91"/>
      <c r="C21" s="94" t="s">
        <v>45</v>
      </c>
      <c r="D21" s="92">
        <v>896.62</v>
      </c>
      <c r="E21" s="69">
        <v>913.58</v>
      </c>
      <c r="F21" s="69">
        <v>930.76</v>
      </c>
      <c r="G21" s="69">
        <v>948.15</v>
      </c>
      <c r="H21" s="69">
        <v>965.74</v>
      </c>
      <c r="I21" s="70"/>
      <c r="J21" s="69">
        <f>SUM(D21:H21)</f>
        <v>4654.8500000000004</v>
      </c>
    </row>
    <row r="22" spans="2:10" x14ac:dyDescent="0.25">
      <c r="B22" s="91"/>
      <c r="C22" s="94" t="s">
        <v>46</v>
      </c>
      <c r="D22" s="92">
        <v>726.26</v>
      </c>
      <c r="E22" s="69">
        <v>740</v>
      </c>
      <c r="F22" s="69">
        <v>753.92</v>
      </c>
      <c r="G22" s="69">
        <v>768</v>
      </c>
      <c r="H22" s="69">
        <v>782.25</v>
      </c>
      <c r="I22" s="70"/>
      <c r="J22" s="69">
        <f t="shared" ref="J22:J23" si="3">SUM(D22:H22)</f>
        <v>3770.43</v>
      </c>
    </row>
    <row r="23" spans="2:10" x14ac:dyDescent="0.25">
      <c r="B23" s="91"/>
      <c r="C23" s="94" t="s">
        <v>47</v>
      </c>
      <c r="D23" s="92">
        <v>149.28</v>
      </c>
      <c r="E23" s="69">
        <v>0</v>
      </c>
      <c r="F23" s="69">
        <v>0</v>
      </c>
      <c r="G23" s="69">
        <v>0</v>
      </c>
      <c r="H23" s="69">
        <v>0</v>
      </c>
      <c r="I23" s="70"/>
      <c r="J23" s="69">
        <f t="shared" si="3"/>
        <v>149.28</v>
      </c>
    </row>
    <row r="24" spans="2:10" x14ac:dyDescent="0.25">
      <c r="B24" s="91"/>
      <c r="C24" s="9" t="s">
        <v>13</v>
      </c>
      <c r="D24" s="100">
        <f>SUM(D17:D23)</f>
        <v>26965.59</v>
      </c>
      <c r="E24" s="83">
        <f>SUM(E17:E23)</f>
        <v>22831.24</v>
      </c>
      <c r="F24" s="83">
        <f>SUM(F17:F23)</f>
        <v>13178.37</v>
      </c>
      <c r="G24" s="83">
        <f>SUM(G17:G23)</f>
        <v>13424.509999999998</v>
      </c>
      <c r="H24" s="83">
        <f>SUM(H17:H23)</f>
        <v>13673.58</v>
      </c>
      <c r="I24" s="7">
        <f t="shared" ref="I24" si="4">SUM(I21:I23)</f>
        <v>0</v>
      </c>
      <c r="J24" s="80">
        <f>SUM(J17:J23)</f>
        <v>90073.29</v>
      </c>
    </row>
    <row r="25" spans="2:10" x14ac:dyDescent="0.25">
      <c r="B25" s="91"/>
      <c r="C25" s="11" t="s">
        <v>30</v>
      </c>
      <c r="D25" s="101" t="s">
        <v>29</v>
      </c>
      <c r="E25" s="84" t="s">
        <v>29</v>
      </c>
      <c r="F25" s="84" t="s">
        <v>29</v>
      </c>
      <c r="G25" s="84" t="s">
        <v>29</v>
      </c>
      <c r="H25" s="84" t="s">
        <v>29</v>
      </c>
      <c r="J25" s="82"/>
    </row>
    <row r="26" spans="2:10" ht="30" x14ac:dyDescent="0.25">
      <c r="B26" s="91"/>
      <c r="C26" s="77" t="s">
        <v>63</v>
      </c>
      <c r="D26" s="101">
        <v>5150000</v>
      </c>
      <c r="E26" s="84">
        <v>5150000</v>
      </c>
      <c r="F26" s="84">
        <v>5150000</v>
      </c>
      <c r="G26" s="84">
        <v>5150000</v>
      </c>
      <c r="H26" s="84">
        <v>5150000</v>
      </c>
      <c r="I26" s="27"/>
      <c r="J26" s="69">
        <f t="shared" ref="J26:J38" si="5">SUM(D26:H26)</f>
        <v>25750000</v>
      </c>
    </row>
    <row r="27" spans="2:10" ht="30" x14ac:dyDescent="0.25">
      <c r="B27" s="91"/>
      <c r="C27" s="10" t="s">
        <v>89</v>
      </c>
      <c r="D27" s="104">
        <v>250000</v>
      </c>
      <c r="E27" s="85">
        <v>250000</v>
      </c>
      <c r="F27" s="85">
        <v>250000</v>
      </c>
      <c r="G27" s="85">
        <v>250000</v>
      </c>
      <c r="H27" s="85">
        <v>250000</v>
      </c>
      <c r="I27" s="76"/>
      <c r="J27" s="69">
        <f>SUM(D27:H27)</f>
        <v>1250000</v>
      </c>
    </row>
    <row r="28" spans="2:10" x14ac:dyDescent="0.25">
      <c r="B28" s="91"/>
      <c r="C28" s="9" t="s">
        <v>14</v>
      </c>
      <c r="D28" s="102">
        <f>SUM(D26:D26)</f>
        <v>5150000</v>
      </c>
      <c r="E28" s="74">
        <f>SUM(E26:E26)</f>
        <v>5150000</v>
      </c>
      <c r="F28" s="74">
        <f>SUM(F26:F26)</f>
        <v>5150000</v>
      </c>
      <c r="G28" s="74">
        <f>SUM(G26:G26)</f>
        <v>5150000</v>
      </c>
      <c r="H28" s="74">
        <f>SUM(H26:H26)</f>
        <v>5150000</v>
      </c>
      <c r="I28" s="66"/>
      <c r="J28" s="80">
        <f>SUM(J26:J26)</f>
        <v>25750000</v>
      </c>
    </row>
    <row r="29" spans="2:10" x14ac:dyDescent="0.25">
      <c r="B29" s="91"/>
      <c r="C29" s="11" t="s">
        <v>31</v>
      </c>
      <c r="D29" s="103" t="s">
        <v>28</v>
      </c>
      <c r="E29" s="65"/>
      <c r="F29" s="65"/>
      <c r="G29" s="65"/>
      <c r="H29" s="65"/>
      <c r="I29" s="66"/>
      <c r="J29" s="69"/>
    </row>
    <row r="30" spans="2:10" x14ac:dyDescent="0.25">
      <c r="B30" s="91"/>
      <c r="C30" s="10" t="s">
        <v>51</v>
      </c>
      <c r="D30" s="104">
        <v>400</v>
      </c>
      <c r="E30" s="85">
        <v>0</v>
      </c>
      <c r="F30" s="85">
        <v>0</v>
      </c>
      <c r="G30" s="85">
        <v>0</v>
      </c>
      <c r="H30" s="85">
        <v>0</v>
      </c>
      <c r="I30" s="76">
        <v>375000</v>
      </c>
      <c r="J30" s="69">
        <f t="shared" si="5"/>
        <v>400</v>
      </c>
    </row>
    <row r="31" spans="2:10" x14ac:dyDescent="0.25">
      <c r="B31" s="91"/>
      <c r="C31" s="10" t="s">
        <v>52</v>
      </c>
      <c r="D31" s="104">
        <v>2000</v>
      </c>
      <c r="E31" s="85">
        <v>0</v>
      </c>
      <c r="F31" s="85">
        <v>0</v>
      </c>
      <c r="G31" s="85">
        <v>0</v>
      </c>
      <c r="H31" s="85">
        <v>0</v>
      </c>
      <c r="I31" s="76">
        <v>781250</v>
      </c>
      <c r="J31" s="69">
        <f t="shared" si="5"/>
        <v>2000</v>
      </c>
    </row>
    <row r="32" spans="2:10" ht="30" x14ac:dyDescent="0.25">
      <c r="B32" s="91"/>
      <c r="C32" s="10" t="s">
        <v>53</v>
      </c>
      <c r="D32" s="104">
        <v>25290.3</v>
      </c>
      <c r="E32" s="85">
        <v>26554.81</v>
      </c>
      <c r="F32" s="85">
        <v>27882.55</v>
      </c>
      <c r="G32" s="85">
        <v>29276.68</v>
      </c>
      <c r="H32" s="85">
        <v>30740.52</v>
      </c>
      <c r="I32" s="76">
        <v>2083335</v>
      </c>
      <c r="J32" s="69">
        <f t="shared" si="5"/>
        <v>139744.85999999999</v>
      </c>
    </row>
    <row r="33" spans="2:10" ht="30" x14ac:dyDescent="0.25">
      <c r="B33" s="91"/>
      <c r="C33" s="78" t="s">
        <v>54</v>
      </c>
      <c r="D33" s="104">
        <v>779.65</v>
      </c>
      <c r="E33" s="85">
        <v>816.4</v>
      </c>
      <c r="F33" s="85">
        <v>652.12</v>
      </c>
      <c r="G33" s="85">
        <v>682.54</v>
      </c>
      <c r="H33" s="85">
        <v>490.79</v>
      </c>
      <c r="I33" s="66"/>
      <c r="J33" s="69">
        <f t="shared" si="5"/>
        <v>3421.5</v>
      </c>
    </row>
    <row r="34" spans="2:10" ht="30" x14ac:dyDescent="0.25">
      <c r="B34" s="91"/>
      <c r="C34" s="78" t="s">
        <v>55</v>
      </c>
      <c r="D34" s="104">
        <v>3990</v>
      </c>
      <c r="E34" s="85">
        <v>3990</v>
      </c>
      <c r="F34" s="85">
        <v>3990</v>
      </c>
      <c r="G34" s="85">
        <v>3990</v>
      </c>
      <c r="H34" s="85">
        <v>3990</v>
      </c>
      <c r="I34" s="66"/>
      <c r="J34" s="69">
        <f t="shared" si="5"/>
        <v>19950</v>
      </c>
    </row>
    <row r="35" spans="2:10" x14ac:dyDescent="0.25">
      <c r="B35" s="91"/>
      <c r="C35" s="10" t="s">
        <v>56</v>
      </c>
      <c r="D35" s="104">
        <v>47938</v>
      </c>
      <c r="E35" s="85">
        <v>50335</v>
      </c>
      <c r="F35" s="85">
        <v>52852</v>
      </c>
      <c r="G35" s="85">
        <v>58487</v>
      </c>
      <c r="H35" s="85">
        <v>47105</v>
      </c>
      <c r="I35" s="66"/>
      <c r="J35" s="69">
        <f t="shared" si="5"/>
        <v>256717</v>
      </c>
    </row>
    <row r="36" spans="2:10" x14ac:dyDescent="0.25">
      <c r="B36" s="91"/>
      <c r="C36" s="10" t="s">
        <v>64</v>
      </c>
      <c r="D36" s="104">
        <v>21173693.800000001</v>
      </c>
      <c r="E36" s="85">
        <v>0</v>
      </c>
      <c r="F36" s="85">
        <v>0</v>
      </c>
      <c r="G36" s="85">
        <v>0</v>
      </c>
      <c r="H36" s="85">
        <v>0</v>
      </c>
      <c r="I36" s="66"/>
      <c r="J36" s="69">
        <f t="shared" si="5"/>
        <v>21173693.800000001</v>
      </c>
    </row>
    <row r="37" spans="2:10" x14ac:dyDescent="0.25">
      <c r="B37" s="95"/>
      <c r="C37" s="9" t="s">
        <v>15</v>
      </c>
      <c r="D37" s="100">
        <f>SUM(D30:D36)</f>
        <v>21254091.75</v>
      </c>
      <c r="E37" s="83">
        <f>SUM(E30:E36)</f>
        <v>81696.210000000006</v>
      </c>
      <c r="F37" s="83">
        <f>SUM(F30:F36)</f>
        <v>85376.67</v>
      </c>
      <c r="G37" s="83">
        <f>SUM(G30:G36)</f>
        <v>92436.22</v>
      </c>
      <c r="H37" s="83">
        <f>SUM(H30:H36)</f>
        <v>82326.31</v>
      </c>
      <c r="I37" s="66"/>
      <c r="J37" s="80">
        <f>SUM(J30:J36)</f>
        <v>21595927.16</v>
      </c>
    </row>
    <row r="38" spans="2:10" x14ac:dyDescent="0.25">
      <c r="B38" s="95"/>
      <c r="C38" s="9" t="s">
        <v>16</v>
      </c>
      <c r="D38" s="100">
        <f>SUM(D37,D28,D24,D15)</f>
        <v>26474342.739999998</v>
      </c>
      <c r="E38" s="83">
        <f>SUM(E37,E28,E24,E15)</f>
        <v>5291574.83</v>
      </c>
      <c r="F38" s="83">
        <f>SUM(F37,F28,F24,F15)</f>
        <v>5270174.08</v>
      </c>
      <c r="G38" s="83">
        <f>SUM(G37,G28,G24,G15)</f>
        <v>5278128.3199999994</v>
      </c>
      <c r="H38" s="83">
        <f>SUM(H37,H28,H24,H15)</f>
        <v>5268935.5199999996</v>
      </c>
      <c r="I38" s="66"/>
      <c r="J38" s="80">
        <f t="shared" si="5"/>
        <v>47583155.489999995</v>
      </c>
    </row>
    <row r="39" spans="2:10" x14ac:dyDescent="0.25">
      <c r="B39" s="6"/>
      <c r="C39" s="15"/>
      <c r="D39"/>
      <c r="E39"/>
      <c r="H39"/>
      <c r="I39"/>
      <c r="J39" t="s">
        <v>17</v>
      </c>
    </row>
    <row r="40" spans="2:10" ht="30" x14ac:dyDescent="0.25">
      <c r="B40" s="96" t="s">
        <v>32</v>
      </c>
      <c r="C40" s="14" t="s">
        <v>61</v>
      </c>
      <c r="D40" s="99">
        <v>1.1275900000000001</v>
      </c>
      <c r="E40" s="72">
        <v>1.1343000000000001</v>
      </c>
      <c r="F40" s="72">
        <v>1.141</v>
      </c>
      <c r="G40" s="72">
        <v>1.1476999999999999</v>
      </c>
      <c r="H40" s="72">
        <v>1.1544000000000001</v>
      </c>
      <c r="I40"/>
      <c r="J40" s="15" t="s">
        <v>17</v>
      </c>
    </row>
    <row r="41" spans="2:10" x14ac:dyDescent="0.25">
      <c r="B41" s="90"/>
      <c r="C41" s="65" t="s">
        <v>42</v>
      </c>
      <c r="D41" s="105">
        <v>3079.24</v>
      </c>
      <c r="E41" s="71">
        <v>3190.49</v>
      </c>
      <c r="F41" s="71">
        <v>3305.62</v>
      </c>
      <c r="G41" s="71">
        <v>3424.78</v>
      </c>
      <c r="H41" s="71">
        <v>3548.11</v>
      </c>
      <c r="I41"/>
      <c r="J41" s="85">
        <f t="shared" ref="J41:J45" si="6">SUM(D41:H41)</f>
        <v>16548.239999999998</v>
      </c>
    </row>
    <row r="42" spans="2:10" x14ac:dyDescent="0.25">
      <c r="B42" s="90"/>
      <c r="C42" s="93" t="s">
        <v>43</v>
      </c>
      <c r="D42" s="105">
        <v>28797.119999999999</v>
      </c>
      <c r="E42" s="71">
        <v>24864.61</v>
      </c>
      <c r="F42" s="71">
        <v>10304.73</v>
      </c>
      <c r="G42" s="71">
        <v>10676.2</v>
      </c>
      <c r="H42" s="71">
        <v>11060.68</v>
      </c>
      <c r="I42"/>
      <c r="J42" s="85">
        <f t="shared" si="6"/>
        <v>85703.34</v>
      </c>
    </row>
    <row r="43" spans="2:10" x14ac:dyDescent="0.25">
      <c r="B43" s="90"/>
      <c r="C43" s="94" t="s">
        <v>44</v>
      </c>
      <c r="D43" s="105">
        <v>9894.6</v>
      </c>
      <c r="E43" s="71">
        <v>8543.41</v>
      </c>
      <c r="F43" s="71">
        <v>7081.35</v>
      </c>
      <c r="G43" s="71">
        <v>7336.62</v>
      </c>
      <c r="H43" s="71">
        <v>7600.83</v>
      </c>
      <c r="I43"/>
      <c r="J43" s="85">
        <f t="shared" si="6"/>
        <v>40456.810000000005</v>
      </c>
    </row>
    <row r="44" spans="2:10" x14ac:dyDescent="0.25">
      <c r="B44" s="90"/>
      <c r="C44" s="94" t="s">
        <v>48</v>
      </c>
      <c r="D44" s="105">
        <v>3829.57</v>
      </c>
      <c r="E44" s="71">
        <v>2380.7600000000002</v>
      </c>
      <c r="F44" s="71">
        <v>822.22</v>
      </c>
      <c r="G44" s="71">
        <v>851.86</v>
      </c>
      <c r="H44" s="71">
        <v>882.54</v>
      </c>
      <c r="I44"/>
      <c r="J44" s="85">
        <f t="shared" si="6"/>
        <v>8766.9500000000007</v>
      </c>
    </row>
    <row r="45" spans="2:10" x14ac:dyDescent="0.25">
      <c r="B45" s="90"/>
      <c r="C45" s="94" t="s">
        <v>45</v>
      </c>
      <c r="D45" s="105">
        <v>1622.89</v>
      </c>
      <c r="E45" s="71">
        <v>1681.53</v>
      </c>
      <c r="F45" s="71">
        <v>1742.2</v>
      </c>
      <c r="G45" s="71">
        <v>1805.01</v>
      </c>
      <c r="H45" s="71">
        <v>1870.01</v>
      </c>
      <c r="I45"/>
      <c r="J45" s="85">
        <f t="shared" si="6"/>
        <v>8721.64</v>
      </c>
    </row>
    <row r="46" spans="2:10" x14ac:dyDescent="0.25">
      <c r="B46" s="91"/>
      <c r="C46" s="94" t="s">
        <v>46</v>
      </c>
      <c r="D46" s="92">
        <v>1314.54</v>
      </c>
      <c r="E46" s="69">
        <v>1362.04</v>
      </c>
      <c r="F46" s="69">
        <v>1411.19</v>
      </c>
      <c r="G46" s="69">
        <v>1462.06</v>
      </c>
      <c r="H46" s="69">
        <v>1514.71</v>
      </c>
      <c r="J46" s="85">
        <f>SUM(D46:H46)</f>
        <v>7064.54</v>
      </c>
    </row>
    <row r="47" spans="2:10" x14ac:dyDescent="0.25">
      <c r="B47" s="91"/>
      <c r="C47" s="94" t="s">
        <v>47</v>
      </c>
      <c r="D47" s="92">
        <v>270.2</v>
      </c>
      <c r="E47" s="69">
        <v>0</v>
      </c>
      <c r="F47" s="69">
        <v>0</v>
      </c>
      <c r="G47" s="69">
        <v>0</v>
      </c>
      <c r="H47" s="69">
        <v>0</v>
      </c>
      <c r="J47" s="85">
        <f t="shared" ref="J47:J48" si="7">SUM(D47:H47)</f>
        <v>270.2</v>
      </c>
    </row>
    <row r="48" spans="2:10" x14ac:dyDescent="0.25">
      <c r="B48" s="20"/>
      <c r="C48" s="9" t="s">
        <v>18</v>
      </c>
      <c r="D48" s="80">
        <f>SUM(D41:D47)</f>
        <v>48808.159999999996</v>
      </c>
      <c r="E48" s="80">
        <f>SUM(E41:E47)</f>
        <v>42022.84</v>
      </c>
      <c r="F48" s="80">
        <f>SUM(F41:F47)</f>
        <v>24667.309999999998</v>
      </c>
      <c r="G48" s="80">
        <f>SUM(G41:G47)</f>
        <v>25556.530000000002</v>
      </c>
      <c r="H48" s="80">
        <f>SUM(H41:H47)</f>
        <v>26476.880000000001</v>
      </c>
      <c r="J48" s="83">
        <f t="shared" si="7"/>
        <v>167531.72</v>
      </c>
    </row>
    <row r="49" spans="2:10" ht="15.75" thickBot="1" x14ac:dyDescent="0.3">
      <c r="B49" s="6"/>
      <c r="D49"/>
      <c r="E49"/>
      <c r="H49"/>
      <c r="I49"/>
      <c r="J49" t="s">
        <v>17</v>
      </c>
    </row>
    <row r="50" spans="2:10" s="1" customFormat="1" ht="30.75" thickBot="1" x14ac:dyDescent="0.3">
      <c r="B50" s="16" t="s">
        <v>19</v>
      </c>
      <c r="C50" s="16"/>
      <c r="D50" s="86">
        <f>SUM(D48,D38)</f>
        <v>26523150.899999999</v>
      </c>
      <c r="E50" s="86">
        <f t="shared" ref="E50:J50" si="8">SUM(E48,E38)</f>
        <v>5333597.67</v>
      </c>
      <c r="F50" s="86">
        <f t="shared" si="8"/>
        <v>5294841.3899999997</v>
      </c>
      <c r="G50" s="86">
        <f t="shared" si="8"/>
        <v>5303684.8499999996</v>
      </c>
      <c r="H50" s="86">
        <f t="shared" si="8"/>
        <v>5295412.3999999994</v>
      </c>
      <c r="I50" s="70">
        <f>SUM(I48,I38)</f>
        <v>0</v>
      </c>
      <c r="J50" s="86">
        <f t="shared" si="8"/>
        <v>47750687.209999993</v>
      </c>
    </row>
    <row r="51" spans="2:10" x14ac:dyDescent="0.25">
      <c r="B51" s="6"/>
    </row>
    <row r="52" spans="2:10" x14ac:dyDescent="0.25">
      <c r="B52" s="6"/>
    </row>
    <row r="53" spans="2:10" x14ac:dyDescent="0.25">
      <c r="B53" s="6"/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</sheetData>
  <pageMargins left="0.7" right="0.7" top="0.75" bottom="0.75" header="0.3" footer="0.3"/>
  <pageSetup scale="86" fitToHeight="0" orientation="landscape" r:id="rId1"/>
  <ignoredErrors>
    <ignoredError sqref="J12 J32 J30:J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52"/>
  <sheetViews>
    <sheetView showGridLines="0" zoomScale="85" zoomScaleNormal="85" workbookViewId="0">
      <pane xSplit="3" ySplit="6" topLeftCell="D1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F15" sqref="F15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3.7109375" style="6" customWidth="1"/>
    <col min="5" max="5" width="14.28515625" style="2" customWidth="1"/>
    <col min="6" max="6" width="13.85546875" customWidth="1"/>
    <col min="7" max="7" width="13.42578125" customWidth="1"/>
    <col min="8" max="8" width="13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22" t="s">
        <v>26</v>
      </c>
    </row>
    <row r="3" spans="2:39" x14ac:dyDescent="0.25">
      <c r="B3" s="53" t="s">
        <v>35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x14ac:dyDescent="0.25">
      <c r="B7" s="18" t="s">
        <v>11</v>
      </c>
      <c r="C7" s="21" t="s">
        <v>27</v>
      </c>
      <c r="D7" s="10" t="s">
        <v>28</v>
      </c>
      <c r="E7" s="10" t="s">
        <v>28</v>
      </c>
      <c r="F7" s="10" t="s">
        <v>28</v>
      </c>
      <c r="G7" s="10"/>
      <c r="H7" s="10" t="s">
        <v>28</v>
      </c>
      <c r="I7" s="7"/>
      <c r="J7" s="8" t="s">
        <v>28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91"/>
      <c r="C8" s="65" t="s">
        <v>66</v>
      </c>
      <c r="D8" s="92">
        <v>2730.82</v>
      </c>
      <c r="E8" s="69">
        <v>1406.37</v>
      </c>
      <c r="F8" s="69">
        <v>1448.56</v>
      </c>
      <c r="G8" s="69">
        <v>1492.02</v>
      </c>
      <c r="H8" s="69">
        <v>1536.78</v>
      </c>
      <c r="I8" s="70">
        <v>450000</v>
      </c>
      <c r="J8" s="69">
        <f>SUM(D8:H8)</f>
        <v>8614.5500000000011</v>
      </c>
    </row>
    <row r="9" spans="2:39" ht="30" x14ac:dyDescent="0.25">
      <c r="B9" s="91"/>
      <c r="C9" s="94" t="s">
        <v>37</v>
      </c>
      <c r="D9" s="92">
        <v>1439.26</v>
      </c>
      <c r="E9" s="69">
        <v>1482.44</v>
      </c>
      <c r="F9" s="69">
        <v>1526.91</v>
      </c>
      <c r="G9" s="69">
        <v>1572.72</v>
      </c>
      <c r="H9" s="69">
        <v>1619.9</v>
      </c>
      <c r="I9" s="70"/>
      <c r="J9" s="69">
        <f>SUM(D9:H9)</f>
        <v>7641.23</v>
      </c>
    </row>
    <row r="10" spans="2:39" ht="30" x14ac:dyDescent="0.25">
      <c r="B10" s="91"/>
      <c r="C10" s="94" t="s">
        <v>38</v>
      </c>
      <c r="D10" s="92">
        <v>1165.8</v>
      </c>
      <c r="E10" s="69">
        <v>1200.77</v>
      </c>
      <c r="F10" s="69">
        <v>1236.8</v>
      </c>
      <c r="G10" s="69">
        <v>1273.9000000000001</v>
      </c>
      <c r="H10" s="69">
        <v>1312.12</v>
      </c>
      <c r="I10" s="70"/>
      <c r="J10" s="69">
        <f>SUM(D10:H10)</f>
        <v>6189.39</v>
      </c>
    </row>
    <row r="11" spans="2:39" ht="30" x14ac:dyDescent="0.25">
      <c r="B11" s="91"/>
      <c r="C11" s="94" t="s">
        <v>67</v>
      </c>
      <c r="D11" s="92">
        <v>239.63</v>
      </c>
      <c r="E11" s="69">
        <v>0</v>
      </c>
      <c r="F11" s="69">
        <v>0</v>
      </c>
      <c r="G11" s="69">
        <v>0</v>
      </c>
      <c r="H11" s="69">
        <v>0</v>
      </c>
      <c r="I11" s="70"/>
      <c r="J11" s="69">
        <f>SUM(D11:H11)</f>
        <v>239.63</v>
      </c>
    </row>
    <row r="12" spans="2:39" x14ac:dyDescent="0.25">
      <c r="B12" s="91"/>
      <c r="C12" s="9" t="s">
        <v>12</v>
      </c>
      <c r="D12" s="97">
        <f>SUM(D8:D11)</f>
        <v>5575.51</v>
      </c>
      <c r="E12" s="80">
        <f>SUM(E8:E11)</f>
        <v>4089.58</v>
      </c>
      <c r="F12" s="80">
        <f t="shared" ref="F12:J12" si="0">SUM(F8:F11)</f>
        <v>4212.2700000000004</v>
      </c>
      <c r="G12" s="80">
        <f t="shared" si="0"/>
        <v>4338.6399999999994</v>
      </c>
      <c r="H12" s="80">
        <f t="shared" si="0"/>
        <v>4468.8</v>
      </c>
      <c r="I12" s="70">
        <f t="shared" si="0"/>
        <v>450000</v>
      </c>
      <c r="J12" s="80">
        <f t="shared" si="0"/>
        <v>22684.800000000003</v>
      </c>
    </row>
    <row r="13" spans="2:39" x14ac:dyDescent="0.25">
      <c r="B13" s="91"/>
      <c r="C13" s="11" t="s">
        <v>49</v>
      </c>
      <c r="D13" s="98">
        <v>0.62297199999999997</v>
      </c>
      <c r="E13" s="67">
        <v>0.61627200000000004</v>
      </c>
      <c r="F13" s="67">
        <v>0.609572</v>
      </c>
      <c r="G13" s="67">
        <v>0.60287199999999996</v>
      </c>
      <c r="H13" s="67">
        <v>0.59617200000000004</v>
      </c>
      <c r="J13" s="69" t="s">
        <v>29</v>
      </c>
    </row>
    <row r="14" spans="2:39" x14ac:dyDescent="0.25">
      <c r="B14" s="91"/>
      <c r="C14" s="65" t="s">
        <v>42</v>
      </c>
      <c r="D14" s="92">
        <v>1701.22</v>
      </c>
      <c r="E14" s="69">
        <v>866.71</v>
      </c>
      <c r="F14" s="69">
        <v>883</v>
      </c>
      <c r="G14" s="69">
        <v>899.5</v>
      </c>
      <c r="H14" s="69">
        <v>916.18</v>
      </c>
      <c r="I14" s="70"/>
      <c r="J14" s="69">
        <f>SUM(D14:H14)</f>
        <v>5266.6100000000006</v>
      </c>
    </row>
    <row r="15" spans="2:39" x14ac:dyDescent="0.25">
      <c r="B15" s="91"/>
      <c r="C15" s="94" t="s">
        <v>45</v>
      </c>
      <c r="D15" s="92">
        <v>896.62</v>
      </c>
      <c r="E15" s="69">
        <v>913.58</v>
      </c>
      <c r="F15" s="69">
        <v>930.76</v>
      </c>
      <c r="G15" s="69">
        <v>948.15</v>
      </c>
      <c r="H15" s="69">
        <v>965.74</v>
      </c>
      <c r="I15" s="70"/>
      <c r="J15" s="69">
        <f>SUM(D15:H15)</f>
        <v>4654.8500000000004</v>
      </c>
    </row>
    <row r="16" spans="2:39" x14ac:dyDescent="0.25">
      <c r="B16" s="91"/>
      <c r="C16" s="94" t="s">
        <v>46</v>
      </c>
      <c r="D16" s="92">
        <v>726.26</v>
      </c>
      <c r="E16" s="69">
        <v>740</v>
      </c>
      <c r="F16" s="69">
        <v>753.92</v>
      </c>
      <c r="G16" s="69">
        <v>768</v>
      </c>
      <c r="H16" s="69">
        <v>782.25</v>
      </c>
      <c r="I16" s="70"/>
      <c r="J16" s="69">
        <f t="shared" ref="J16:J17" si="1">SUM(D16:H16)</f>
        <v>3770.43</v>
      </c>
    </row>
    <row r="17" spans="2:10" x14ac:dyDescent="0.25">
      <c r="B17" s="91"/>
      <c r="C17" s="94" t="s">
        <v>47</v>
      </c>
      <c r="D17" s="92">
        <v>149.28</v>
      </c>
      <c r="E17" s="69">
        <v>0</v>
      </c>
      <c r="F17" s="69">
        <v>0</v>
      </c>
      <c r="G17" s="69">
        <v>0</v>
      </c>
      <c r="H17" s="69">
        <v>0</v>
      </c>
      <c r="I17" s="70"/>
      <c r="J17" s="69">
        <f t="shared" si="1"/>
        <v>149.28</v>
      </c>
    </row>
    <row r="18" spans="2:10" x14ac:dyDescent="0.25">
      <c r="B18" s="91"/>
      <c r="C18" s="9" t="s">
        <v>13</v>
      </c>
      <c r="D18" s="97">
        <f>SUM(D14:D17)</f>
        <v>3473.3800000000006</v>
      </c>
      <c r="E18" s="80">
        <f>SUM(E14:E17)</f>
        <v>2520.29</v>
      </c>
      <c r="F18" s="80">
        <f t="shared" ref="F18:J18" si="2">SUM(F14:F17)</f>
        <v>2567.6799999999998</v>
      </c>
      <c r="G18" s="80">
        <f t="shared" si="2"/>
        <v>2615.65</v>
      </c>
      <c r="H18" s="80">
        <f t="shared" si="2"/>
        <v>2664.17</v>
      </c>
      <c r="I18" s="70">
        <f t="shared" si="2"/>
        <v>0</v>
      </c>
      <c r="J18" s="80">
        <f t="shared" si="2"/>
        <v>13841.170000000002</v>
      </c>
    </row>
    <row r="19" spans="2:10" x14ac:dyDescent="0.25">
      <c r="B19" s="91"/>
      <c r="C19" s="11" t="s">
        <v>31</v>
      </c>
      <c r="D19" s="92" t="s">
        <v>28</v>
      </c>
      <c r="E19" s="69"/>
      <c r="F19" s="69"/>
      <c r="G19" s="69"/>
      <c r="H19" s="69"/>
      <c r="I19" s="70"/>
      <c r="J19" s="69"/>
    </row>
    <row r="20" spans="2:10" x14ac:dyDescent="0.25">
      <c r="B20" s="91"/>
      <c r="C20" s="10" t="s">
        <v>51</v>
      </c>
      <c r="D20" s="92">
        <v>400</v>
      </c>
      <c r="E20" s="69">
        <v>0</v>
      </c>
      <c r="F20" s="69">
        <v>0</v>
      </c>
      <c r="G20" s="69">
        <v>0</v>
      </c>
      <c r="H20" s="69">
        <v>0</v>
      </c>
      <c r="I20" s="70">
        <v>375000</v>
      </c>
      <c r="J20" s="69">
        <f t="shared" ref="J20:J28" si="3">SUM(D20:H20)</f>
        <v>400</v>
      </c>
    </row>
    <row r="21" spans="2:10" ht="30" x14ac:dyDescent="0.25">
      <c r="B21" s="91"/>
      <c r="C21" s="10" t="s">
        <v>88</v>
      </c>
      <c r="D21" s="92">
        <v>4000</v>
      </c>
      <c r="E21" s="69">
        <v>0</v>
      </c>
      <c r="F21" s="69">
        <v>0</v>
      </c>
      <c r="G21" s="69">
        <v>0</v>
      </c>
      <c r="H21" s="69">
        <v>0</v>
      </c>
      <c r="I21" s="70">
        <v>781250</v>
      </c>
      <c r="J21" s="69">
        <f t="shared" si="3"/>
        <v>4000</v>
      </c>
    </row>
    <row r="22" spans="2:10" ht="30" x14ac:dyDescent="0.25">
      <c r="B22" s="91"/>
      <c r="C22" s="10" t="s">
        <v>68</v>
      </c>
      <c r="D22" s="92">
        <v>17041163.379999999</v>
      </c>
      <c r="E22" s="69">
        <v>9667301.8499999996</v>
      </c>
      <c r="F22" s="69">
        <v>9770703.0299999993</v>
      </c>
      <c r="G22" s="69">
        <v>9794029.8200000003</v>
      </c>
      <c r="H22" s="69">
        <v>9817126.9199999999</v>
      </c>
      <c r="I22" s="70">
        <v>2083335</v>
      </c>
      <c r="J22" s="69">
        <f t="shared" si="3"/>
        <v>56090325</v>
      </c>
    </row>
    <row r="23" spans="2:10" ht="30" x14ac:dyDescent="0.25">
      <c r="B23" s="91"/>
      <c r="C23" s="10" t="s">
        <v>69</v>
      </c>
      <c r="D23" s="92">
        <v>3327097.5</v>
      </c>
      <c r="E23" s="69">
        <v>1902544.25</v>
      </c>
      <c r="F23" s="69">
        <v>1923617.95</v>
      </c>
      <c r="G23" s="69">
        <v>1940806.8</v>
      </c>
      <c r="H23" s="69">
        <v>1996258.5</v>
      </c>
      <c r="I23" s="70"/>
      <c r="J23" s="69">
        <f t="shared" si="3"/>
        <v>11090325</v>
      </c>
    </row>
    <row r="24" spans="2:10" x14ac:dyDescent="0.25">
      <c r="B24" s="91"/>
      <c r="C24" s="10" t="s">
        <v>56</v>
      </c>
      <c r="D24" s="92">
        <v>8817</v>
      </c>
      <c r="E24" s="69">
        <v>9257</v>
      </c>
      <c r="F24" s="69">
        <v>9720</v>
      </c>
      <c r="G24" s="69">
        <v>10206</v>
      </c>
      <c r="H24" s="69">
        <v>10717</v>
      </c>
      <c r="I24" s="70"/>
      <c r="J24" s="69">
        <f t="shared" si="3"/>
        <v>48717</v>
      </c>
    </row>
    <row r="25" spans="2:10" ht="30" x14ac:dyDescent="0.25">
      <c r="B25" s="91"/>
      <c r="C25" s="10" t="s">
        <v>54</v>
      </c>
      <c r="D25" s="92">
        <v>779.65</v>
      </c>
      <c r="E25" s="69">
        <v>816.4</v>
      </c>
      <c r="F25" s="69">
        <v>652.12</v>
      </c>
      <c r="G25" s="69">
        <v>682.54</v>
      </c>
      <c r="H25" s="69">
        <v>490.79</v>
      </c>
      <c r="I25" s="70"/>
      <c r="J25" s="69">
        <f t="shared" ref="J25" si="4">SUM(D25:H25)</f>
        <v>3421.5</v>
      </c>
    </row>
    <row r="26" spans="2:10" ht="30" x14ac:dyDescent="0.25">
      <c r="B26" s="91"/>
      <c r="C26" s="78" t="s">
        <v>55</v>
      </c>
      <c r="D26" s="92">
        <v>3990</v>
      </c>
      <c r="E26" s="69">
        <v>3990</v>
      </c>
      <c r="F26" s="69">
        <v>3990</v>
      </c>
      <c r="G26" s="69">
        <v>3990</v>
      </c>
      <c r="H26" s="69">
        <v>3990</v>
      </c>
      <c r="I26" s="70"/>
      <c r="J26" s="69">
        <f t="shared" si="3"/>
        <v>19950</v>
      </c>
    </row>
    <row r="27" spans="2:10" x14ac:dyDescent="0.25">
      <c r="B27" s="95"/>
      <c r="C27" s="9" t="s">
        <v>15</v>
      </c>
      <c r="D27" s="97">
        <f>SUM(D20:D26)</f>
        <v>20386247.529999997</v>
      </c>
      <c r="E27" s="80">
        <f t="shared" ref="E27:H27" si="5">SUM(E20:E26)</f>
        <v>11583909.5</v>
      </c>
      <c r="F27" s="80">
        <f t="shared" si="5"/>
        <v>11708683.099999998</v>
      </c>
      <c r="G27" s="80">
        <f t="shared" si="5"/>
        <v>11749715.16</v>
      </c>
      <c r="H27" s="80">
        <f t="shared" si="5"/>
        <v>11828583.209999999</v>
      </c>
      <c r="I27" s="70"/>
      <c r="J27" s="80">
        <f t="shared" si="3"/>
        <v>67257138.499999985</v>
      </c>
    </row>
    <row r="28" spans="2:10" x14ac:dyDescent="0.25">
      <c r="B28" s="95"/>
      <c r="C28" s="9" t="s">
        <v>16</v>
      </c>
      <c r="D28" s="97">
        <f>SUM(D27,D18,D12)</f>
        <v>20395296.419999998</v>
      </c>
      <c r="E28" s="80">
        <f>SUM(E27,E18,E12)</f>
        <v>11590519.369999999</v>
      </c>
      <c r="F28" s="80">
        <f>SUM(F27,F18,F12)</f>
        <v>11715463.049999997</v>
      </c>
      <c r="G28" s="80">
        <f>SUM(G27,G18,G12)</f>
        <v>11756669.450000001</v>
      </c>
      <c r="H28" s="80">
        <f>SUM(H27,H18,H12)</f>
        <v>11835716.18</v>
      </c>
      <c r="I28" s="70"/>
      <c r="J28" s="80">
        <f t="shared" si="3"/>
        <v>67293664.469999999</v>
      </c>
    </row>
    <row r="29" spans="2:10" x14ac:dyDescent="0.25">
      <c r="B29" s="6"/>
      <c r="C29" s="15"/>
      <c r="D29"/>
      <c r="E29"/>
      <c r="H29"/>
      <c r="I29"/>
      <c r="J29" t="s">
        <v>17</v>
      </c>
    </row>
    <row r="30" spans="2:10" ht="30" x14ac:dyDescent="0.25">
      <c r="B30" s="96" t="s">
        <v>32</v>
      </c>
      <c r="C30" s="14" t="s">
        <v>61</v>
      </c>
      <c r="D30" s="99">
        <v>1.1275900000000001</v>
      </c>
      <c r="E30" s="72">
        <v>1.1343000000000001</v>
      </c>
      <c r="F30" s="72">
        <v>1.141</v>
      </c>
      <c r="G30" s="72">
        <v>1.1476999999999999</v>
      </c>
      <c r="H30" s="72">
        <v>1.1544000000000001</v>
      </c>
      <c r="I30"/>
      <c r="J30" s="15" t="s">
        <v>17</v>
      </c>
    </row>
    <row r="31" spans="2:10" x14ac:dyDescent="0.25">
      <c r="B31" s="91"/>
      <c r="C31" s="65" t="s">
        <v>42</v>
      </c>
      <c r="D31" s="92">
        <v>3079.24</v>
      </c>
      <c r="E31" s="69">
        <v>1595.25</v>
      </c>
      <c r="F31" s="69">
        <v>1652.81</v>
      </c>
      <c r="G31" s="69">
        <v>1712.39</v>
      </c>
      <c r="H31" s="69">
        <v>1774.06</v>
      </c>
      <c r="I31" s="70"/>
      <c r="J31" s="69">
        <f>SUM(D31:H31)</f>
        <v>9813.75</v>
      </c>
    </row>
    <row r="32" spans="2:10" x14ac:dyDescent="0.25">
      <c r="B32" s="91"/>
      <c r="C32" s="94" t="s">
        <v>45</v>
      </c>
      <c r="D32" s="92">
        <v>1622.89</v>
      </c>
      <c r="E32" s="69">
        <v>1681.53</v>
      </c>
      <c r="F32" s="69">
        <v>1742.2</v>
      </c>
      <c r="G32" s="69">
        <v>1805.01</v>
      </c>
      <c r="H32" s="69">
        <v>1870.01</v>
      </c>
      <c r="I32" s="70"/>
      <c r="J32" s="69">
        <f t="shared" ref="J32:J33" si="6">SUM(D32:H32)</f>
        <v>8721.64</v>
      </c>
    </row>
    <row r="33" spans="2:10" x14ac:dyDescent="0.25">
      <c r="B33" s="91"/>
      <c r="C33" s="94" t="s">
        <v>46</v>
      </c>
      <c r="D33" s="92">
        <v>1314.54</v>
      </c>
      <c r="E33" s="69">
        <v>1362.04</v>
      </c>
      <c r="F33" s="69">
        <v>1411.19</v>
      </c>
      <c r="G33" s="69">
        <v>1462.06</v>
      </c>
      <c r="H33" s="69">
        <v>1514.71</v>
      </c>
      <c r="I33" s="70"/>
      <c r="J33" s="69">
        <f t="shared" si="6"/>
        <v>7064.54</v>
      </c>
    </row>
    <row r="34" spans="2:10" x14ac:dyDescent="0.25">
      <c r="B34" s="91"/>
      <c r="C34" s="94" t="s">
        <v>47</v>
      </c>
      <c r="D34" s="92">
        <v>270.2</v>
      </c>
      <c r="E34" s="69">
        <v>0</v>
      </c>
      <c r="F34" s="69">
        <v>0</v>
      </c>
      <c r="G34" s="69">
        <v>0</v>
      </c>
      <c r="H34" s="69">
        <v>0</v>
      </c>
      <c r="I34" s="70"/>
      <c r="J34" s="69">
        <f t="shared" ref="J34:J35" si="7">SUM(D34:H34)</f>
        <v>270.2</v>
      </c>
    </row>
    <row r="35" spans="2:10" x14ac:dyDescent="0.25">
      <c r="B35" s="20"/>
      <c r="C35" s="9" t="s">
        <v>18</v>
      </c>
      <c r="D35" s="80">
        <f>SUM(D31:D34)</f>
        <v>6286.87</v>
      </c>
      <c r="E35" s="80">
        <f t="shared" ref="E35:H35" si="8">SUM(E31:E34)</f>
        <v>4638.82</v>
      </c>
      <c r="F35" s="80">
        <f t="shared" si="8"/>
        <v>4806.2000000000007</v>
      </c>
      <c r="G35" s="80">
        <f t="shared" si="8"/>
        <v>4979.46</v>
      </c>
      <c r="H35" s="80">
        <f t="shared" si="8"/>
        <v>5158.78</v>
      </c>
      <c r="I35" s="70"/>
      <c r="J35" s="80">
        <f t="shared" si="7"/>
        <v>25870.129999999997</v>
      </c>
    </row>
    <row r="36" spans="2:10" ht="15.75" thickBot="1" x14ac:dyDescent="0.3">
      <c r="B36" s="6"/>
      <c r="D36"/>
      <c r="E36"/>
      <c r="H36"/>
      <c r="I36"/>
      <c r="J36" t="s">
        <v>17</v>
      </c>
    </row>
    <row r="37" spans="2:10" s="1" customFormat="1" ht="30.75" thickBot="1" x14ac:dyDescent="0.3">
      <c r="B37" s="16" t="s">
        <v>19</v>
      </c>
      <c r="C37" s="16"/>
      <c r="D37" s="86">
        <f>SUM(D35,D28)</f>
        <v>20401583.289999999</v>
      </c>
      <c r="E37" s="86">
        <f t="shared" ref="E37:J37" si="9">SUM(E35,E28)</f>
        <v>11595158.189999999</v>
      </c>
      <c r="F37" s="86">
        <f t="shared" si="9"/>
        <v>11720269.249999996</v>
      </c>
      <c r="G37" s="86">
        <f t="shared" si="9"/>
        <v>11761648.910000002</v>
      </c>
      <c r="H37" s="86">
        <f t="shared" si="9"/>
        <v>11840874.959999999</v>
      </c>
      <c r="I37" s="70">
        <f>SUM(I35,I28)</f>
        <v>0</v>
      </c>
      <c r="J37" s="86">
        <f t="shared" si="9"/>
        <v>67319534.599999994</v>
      </c>
    </row>
    <row r="38" spans="2:10" x14ac:dyDescent="0.25">
      <c r="B38" s="6"/>
    </row>
    <row r="39" spans="2:10" x14ac:dyDescent="0.25">
      <c r="B39" s="6"/>
    </row>
    <row r="40" spans="2:10" x14ac:dyDescent="0.25">
      <c r="B40" s="6"/>
    </row>
    <row r="41" spans="2:10" x14ac:dyDescent="0.25">
      <c r="B41" s="6"/>
    </row>
    <row r="42" spans="2:10" x14ac:dyDescent="0.25">
      <c r="B42" s="6"/>
    </row>
    <row r="43" spans="2:10" x14ac:dyDescent="0.25">
      <c r="B43" s="6"/>
    </row>
    <row r="44" spans="2:10" x14ac:dyDescent="0.25">
      <c r="B44" s="6"/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</sheetData>
  <pageMargins left="0.7" right="0.7" top="0.75" bottom="0.75" header="0.3" footer="0.3"/>
  <pageSetup scale="86" fitToHeight="0" orientation="landscape" r:id="rId1"/>
  <ignoredErrors>
    <ignoredError sqref="J20:J22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65"/>
  <sheetViews>
    <sheetView showGridLines="0" zoomScale="85" zoomScaleNormal="85" workbookViewId="0">
      <pane xSplit="3" ySplit="6" topLeftCell="D1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28" sqref="C28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52.5703125" customWidth="1"/>
    <col min="4" max="4" width="15.855468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5.140625" customWidth="1"/>
    <col min="11" max="11" width="10.140625" customWidth="1"/>
  </cols>
  <sheetData>
    <row r="2" spans="2:39" ht="23.25" x14ac:dyDescent="0.35">
      <c r="B2" s="22" t="s">
        <v>26</v>
      </c>
    </row>
    <row r="3" spans="2:39" x14ac:dyDescent="0.25">
      <c r="B3" s="53" t="s">
        <v>35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x14ac:dyDescent="0.25">
      <c r="B7" s="18" t="s">
        <v>11</v>
      </c>
      <c r="C7" s="21" t="s">
        <v>27</v>
      </c>
      <c r="D7" s="69" t="s">
        <v>28</v>
      </c>
      <c r="E7" s="69" t="s">
        <v>28</v>
      </c>
      <c r="F7" s="69" t="s">
        <v>28</v>
      </c>
      <c r="G7" s="69"/>
      <c r="H7" s="69" t="s">
        <v>28</v>
      </c>
      <c r="I7" s="70"/>
      <c r="J7" s="71" t="s">
        <v>28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0" x14ac:dyDescent="0.25">
      <c r="B8" s="90"/>
      <c r="C8" s="65" t="s">
        <v>72</v>
      </c>
      <c r="D8" s="92">
        <v>6827.04</v>
      </c>
      <c r="E8" s="69">
        <v>7031.85</v>
      </c>
      <c r="F8" s="69">
        <v>2897.12</v>
      </c>
      <c r="G8" s="69">
        <v>2984.04</v>
      </c>
      <c r="H8" s="69">
        <v>3073.56</v>
      </c>
      <c r="I8" s="70"/>
      <c r="J8" s="69">
        <f t="shared" ref="J8:J12" si="0">SUM(D8:H8)</f>
        <v>22813.61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45" x14ac:dyDescent="0.25">
      <c r="B9" s="90"/>
      <c r="C9" s="93" t="s">
        <v>73</v>
      </c>
      <c r="D9" s="92">
        <v>25538.639999999999</v>
      </c>
      <c r="E9" s="69">
        <v>8768.27</v>
      </c>
      <c r="F9" s="69">
        <v>4515.66</v>
      </c>
      <c r="G9" s="69">
        <v>1860.45</v>
      </c>
      <c r="H9" s="69">
        <v>1916.26</v>
      </c>
      <c r="I9" s="70"/>
      <c r="J9" s="69">
        <f t="shared" si="0"/>
        <v>42599.280000000006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30" x14ac:dyDescent="0.25">
      <c r="B10" s="90"/>
      <c r="C10" s="94" t="s">
        <v>74</v>
      </c>
      <c r="D10" s="92">
        <v>2925</v>
      </c>
      <c r="E10" s="69">
        <v>3012.75</v>
      </c>
      <c r="F10" s="69">
        <v>1551.57</v>
      </c>
      <c r="G10" s="69">
        <v>639.25</v>
      </c>
      <c r="H10" s="69">
        <v>658.42</v>
      </c>
      <c r="I10" s="70"/>
      <c r="J10" s="69">
        <f t="shared" si="0"/>
        <v>8786.99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 ht="30" x14ac:dyDescent="0.25">
      <c r="B11" s="90"/>
      <c r="C11" s="94" t="s">
        <v>40</v>
      </c>
      <c r="D11" s="92">
        <v>1358.5</v>
      </c>
      <c r="E11" s="69">
        <v>1399.25</v>
      </c>
      <c r="F11" s="69">
        <v>720.62</v>
      </c>
      <c r="G11" s="69">
        <v>742.23</v>
      </c>
      <c r="H11" s="69">
        <v>764.5</v>
      </c>
      <c r="I11" s="70"/>
      <c r="J11" s="69">
        <f t="shared" si="0"/>
        <v>4985.1000000000004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 s="5" customFormat="1" ht="45" x14ac:dyDescent="0.25">
      <c r="B12" s="90"/>
      <c r="C12" s="94" t="s">
        <v>71</v>
      </c>
      <c r="D12" s="92">
        <v>40997.97</v>
      </c>
      <c r="E12" s="69">
        <v>14075.97</v>
      </c>
      <c r="F12" s="69">
        <v>7249.12</v>
      </c>
      <c r="G12" s="69">
        <v>2986.64</v>
      </c>
      <c r="H12" s="69">
        <v>3076.24</v>
      </c>
      <c r="I12" s="70"/>
      <c r="J12" s="69">
        <f t="shared" si="0"/>
        <v>68385.94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2:39" ht="30" x14ac:dyDescent="0.25">
      <c r="B13" s="91"/>
      <c r="C13" s="94" t="s">
        <v>37</v>
      </c>
      <c r="D13" s="92">
        <v>1439.26</v>
      </c>
      <c r="E13" s="69">
        <v>0</v>
      </c>
      <c r="F13" s="69">
        <v>0</v>
      </c>
      <c r="G13" s="69">
        <v>0</v>
      </c>
      <c r="H13" s="69">
        <v>0</v>
      </c>
      <c r="I13" s="70">
        <v>450000</v>
      </c>
      <c r="J13" s="69">
        <f>SUM(D13:H13)</f>
        <v>1439.26</v>
      </c>
    </row>
    <row r="14" spans="2:39" ht="30" x14ac:dyDescent="0.25">
      <c r="B14" s="91"/>
      <c r="C14" s="94" t="s">
        <v>38</v>
      </c>
      <c r="D14" s="92">
        <v>1165.8</v>
      </c>
      <c r="E14" s="69">
        <v>0</v>
      </c>
      <c r="F14" s="69">
        <v>0</v>
      </c>
      <c r="G14" s="69">
        <v>0</v>
      </c>
      <c r="H14" s="69">
        <v>0</v>
      </c>
      <c r="I14" s="70"/>
      <c r="J14" s="69">
        <f>SUM(D14:H14)</f>
        <v>1165.8</v>
      </c>
    </row>
    <row r="15" spans="2:39" ht="30" x14ac:dyDescent="0.25">
      <c r="B15" s="91"/>
      <c r="C15" s="94" t="s">
        <v>75</v>
      </c>
      <c r="D15" s="92">
        <v>479.26</v>
      </c>
      <c r="E15" s="69">
        <v>0</v>
      </c>
      <c r="F15" s="69">
        <v>0</v>
      </c>
      <c r="G15" s="69">
        <v>0</v>
      </c>
      <c r="H15" s="69">
        <v>0</v>
      </c>
      <c r="I15" s="70"/>
      <c r="J15" s="69">
        <f>SUM(D15:H15)</f>
        <v>479.26</v>
      </c>
    </row>
    <row r="16" spans="2:39" x14ac:dyDescent="0.25">
      <c r="B16" s="19"/>
      <c r="C16" s="9" t="s">
        <v>12</v>
      </c>
      <c r="D16" s="80">
        <f>SUM(D8:D15)</f>
        <v>80731.469999999987</v>
      </c>
      <c r="E16" s="80">
        <f>SUM(E8:E15)</f>
        <v>34288.090000000004</v>
      </c>
      <c r="F16" s="80">
        <f>SUM(F8:F15)</f>
        <v>16934.09</v>
      </c>
      <c r="G16" s="80">
        <f>SUM(G8:G15)</f>
        <v>9212.6099999999988</v>
      </c>
      <c r="H16" s="80">
        <f>SUM(H8:H15)</f>
        <v>9488.98</v>
      </c>
      <c r="I16" s="70">
        <f t="shared" ref="I16:J16" si="1">SUM(I13:I15)</f>
        <v>450000</v>
      </c>
      <c r="J16" s="80">
        <f t="shared" si="1"/>
        <v>3084.3199999999997</v>
      </c>
    </row>
    <row r="17" spans="2:10" x14ac:dyDescent="0.25">
      <c r="B17" s="19"/>
      <c r="C17" s="11" t="s">
        <v>49</v>
      </c>
      <c r="D17" s="98">
        <v>0.62297199999999997</v>
      </c>
      <c r="E17" s="67">
        <v>0.61627200000000004</v>
      </c>
      <c r="F17" s="67">
        <v>0.609572</v>
      </c>
      <c r="G17" s="67">
        <v>0.60287199999999996</v>
      </c>
      <c r="H17" s="67">
        <v>0.59617200000000004</v>
      </c>
      <c r="I17" s="70"/>
      <c r="J17" s="69">
        <f t="shared" ref="J17:J22" si="2">SUM(D17:H17)</f>
        <v>3.04786</v>
      </c>
    </row>
    <row r="18" spans="2:10" x14ac:dyDescent="0.25">
      <c r="B18" s="19"/>
      <c r="C18" s="65" t="s">
        <v>42</v>
      </c>
      <c r="D18" s="69">
        <v>4253.05</v>
      </c>
      <c r="E18" s="69">
        <v>4333.53</v>
      </c>
      <c r="F18" s="69">
        <v>1766</v>
      </c>
      <c r="G18" s="69">
        <v>1798.99</v>
      </c>
      <c r="H18" s="69">
        <v>1832.37</v>
      </c>
      <c r="I18" s="70"/>
      <c r="J18" s="69">
        <f t="shared" si="2"/>
        <v>13983.939999999999</v>
      </c>
    </row>
    <row r="19" spans="2:10" x14ac:dyDescent="0.25">
      <c r="B19" s="19"/>
      <c r="C19" s="93" t="s">
        <v>43</v>
      </c>
      <c r="D19" s="69">
        <v>15909.86</v>
      </c>
      <c r="E19" s="69">
        <v>5403.64</v>
      </c>
      <c r="F19" s="69">
        <v>2752.62</v>
      </c>
      <c r="G19" s="69">
        <v>1121.6099999999999</v>
      </c>
      <c r="H19" s="69">
        <v>1142.42</v>
      </c>
      <c r="I19" s="70"/>
      <c r="J19" s="69">
        <f t="shared" si="2"/>
        <v>26330.15</v>
      </c>
    </row>
    <row r="20" spans="2:10" x14ac:dyDescent="0.25">
      <c r="B20" s="19"/>
      <c r="C20" s="94" t="s">
        <v>44</v>
      </c>
      <c r="D20" s="69">
        <v>1822.19</v>
      </c>
      <c r="E20" s="69">
        <v>1856.67</v>
      </c>
      <c r="F20" s="69">
        <v>945.79</v>
      </c>
      <c r="G20" s="69">
        <v>385.38</v>
      </c>
      <c r="H20" s="69">
        <v>392.53</v>
      </c>
      <c r="I20" s="70"/>
      <c r="J20" s="69">
        <f t="shared" si="2"/>
        <v>5402.5599999999995</v>
      </c>
    </row>
    <row r="21" spans="2:10" x14ac:dyDescent="0.25">
      <c r="B21" s="19"/>
      <c r="C21" s="94" t="s">
        <v>48</v>
      </c>
      <c r="D21" s="69">
        <v>846.31</v>
      </c>
      <c r="E21" s="69">
        <v>862.32</v>
      </c>
      <c r="F21" s="69">
        <v>439.27</v>
      </c>
      <c r="G21" s="69">
        <v>447.47</v>
      </c>
      <c r="H21" s="69">
        <v>455.77</v>
      </c>
      <c r="I21" s="70"/>
      <c r="J21" s="69">
        <f t="shared" si="2"/>
        <v>3051.14</v>
      </c>
    </row>
    <row r="22" spans="2:10" x14ac:dyDescent="0.25">
      <c r="B22" s="19"/>
      <c r="C22" s="110" t="s">
        <v>76</v>
      </c>
      <c r="D22" s="69">
        <v>25540.59</v>
      </c>
      <c r="E22" s="69">
        <v>8674.6299999999992</v>
      </c>
      <c r="F22" s="69">
        <v>4418.8599999999997</v>
      </c>
      <c r="G22" s="69">
        <v>1800.56</v>
      </c>
      <c r="H22" s="69">
        <v>1833.97</v>
      </c>
      <c r="I22" s="70"/>
      <c r="J22" s="69">
        <f t="shared" si="2"/>
        <v>42268.61</v>
      </c>
    </row>
    <row r="23" spans="2:10" x14ac:dyDescent="0.25">
      <c r="B23" s="19"/>
      <c r="C23" s="94" t="s">
        <v>45</v>
      </c>
      <c r="D23" s="69">
        <v>896.62</v>
      </c>
      <c r="E23" s="69">
        <v>0</v>
      </c>
      <c r="F23" s="69">
        <v>0</v>
      </c>
      <c r="G23" s="69">
        <v>0</v>
      </c>
      <c r="H23" s="69">
        <v>0</v>
      </c>
      <c r="I23" s="70"/>
      <c r="J23" s="69">
        <f>SUM(D23:H23)</f>
        <v>896.62</v>
      </c>
    </row>
    <row r="24" spans="2:10" x14ac:dyDescent="0.25">
      <c r="B24" s="19"/>
      <c r="C24" s="94" t="s">
        <v>46</v>
      </c>
      <c r="D24" s="69">
        <v>726.26</v>
      </c>
      <c r="E24" s="69">
        <v>0</v>
      </c>
      <c r="F24" s="69">
        <v>0</v>
      </c>
      <c r="G24" s="69">
        <v>0</v>
      </c>
      <c r="H24" s="69">
        <v>0</v>
      </c>
      <c r="I24" s="70"/>
      <c r="J24" s="69">
        <f t="shared" ref="J24:J25" si="3">SUM(D24:H24)</f>
        <v>726.26</v>
      </c>
    </row>
    <row r="25" spans="2:10" x14ac:dyDescent="0.25">
      <c r="B25" s="19"/>
      <c r="C25" s="94" t="s">
        <v>47</v>
      </c>
      <c r="D25" s="69">
        <v>298.56</v>
      </c>
      <c r="E25" s="69">
        <v>0</v>
      </c>
      <c r="F25" s="69">
        <v>0</v>
      </c>
      <c r="G25" s="69">
        <v>0</v>
      </c>
      <c r="H25" s="69">
        <v>0</v>
      </c>
      <c r="I25" s="70"/>
      <c r="J25" s="69">
        <f t="shared" si="3"/>
        <v>298.56</v>
      </c>
    </row>
    <row r="26" spans="2:10" x14ac:dyDescent="0.25">
      <c r="B26" s="19"/>
      <c r="C26" s="9" t="s">
        <v>13</v>
      </c>
      <c r="D26" s="80">
        <f>SUM(D18:D25)</f>
        <v>50293.440000000002</v>
      </c>
      <c r="E26" s="80">
        <f>SUM(E18:E25)</f>
        <v>21130.79</v>
      </c>
      <c r="F26" s="80">
        <f>SUM(F18:F25)</f>
        <v>10322.540000000001</v>
      </c>
      <c r="G26" s="80">
        <f>SUM(G18:G25)</f>
        <v>5554.01</v>
      </c>
      <c r="H26" s="80">
        <f>SUM(H18:H25)</f>
        <v>5657.0599999999995</v>
      </c>
      <c r="I26" s="70">
        <f t="shared" ref="I26:J26" si="4">SUM(I23:I25)</f>
        <v>0</v>
      </c>
      <c r="J26" s="80">
        <f t="shared" si="4"/>
        <v>1921.44</v>
      </c>
    </row>
    <row r="27" spans="2:10" x14ac:dyDescent="0.25">
      <c r="B27" s="19"/>
      <c r="C27" s="11" t="s">
        <v>30</v>
      </c>
      <c r="D27" s="69" t="s">
        <v>28</v>
      </c>
      <c r="E27" s="69"/>
      <c r="F27" s="69"/>
      <c r="G27" s="69"/>
      <c r="H27" s="69"/>
      <c r="I27" s="70"/>
      <c r="J27" s="69"/>
    </row>
    <row r="28" spans="2:10" ht="30" x14ac:dyDescent="0.25">
      <c r="B28" s="19"/>
      <c r="C28" s="10" t="s">
        <v>90</v>
      </c>
      <c r="D28" s="69">
        <v>25000000</v>
      </c>
      <c r="E28" s="69"/>
      <c r="F28" s="69"/>
      <c r="G28" s="69"/>
      <c r="H28" s="69"/>
      <c r="I28" s="70">
        <v>5106000</v>
      </c>
      <c r="J28" s="69">
        <f t="shared" ref="J28:J37" si="5">SUM(D28:H28)</f>
        <v>25000000</v>
      </c>
    </row>
    <row r="29" spans="2:10" x14ac:dyDescent="0.25">
      <c r="B29" s="19"/>
      <c r="C29" s="10" t="s">
        <v>89</v>
      </c>
      <c r="D29" s="92">
        <v>30000</v>
      </c>
      <c r="E29" s="69">
        <v>0</v>
      </c>
      <c r="F29" s="69">
        <v>0</v>
      </c>
      <c r="G29" s="69">
        <v>0</v>
      </c>
      <c r="H29" s="69">
        <v>0</v>
      </c>
      <c r="I29" s="70"/>
      <c r="J29" s="69">
        <f>SUM(D29:H29)</f>
        <v>30000</v>
      </c>
    </row>
    <row r="30" spans="2:10" x14ac:dyDescent="0.25">
      <c r="B30" s="19"/>
      <c r="C30" s="9" t="s">
        <v>33</v>
      </c>
      <c r="D30" s="80">
        <f>SUM(D28:D28)</f>
        <v>25000000</v>
      </c>
      <c r="E30" s="80">
        <f>SUM(E28:E28)</f>
        <v>0</v>
      </c>
      <c r="F30" s="80">
        <f>SUM(F28:F28)</f>
        <v>0</v>
      </c>
      <c r="G30" s="80">
        <f>SUM(G28:G28)</f>
        <v>0</v>
      </c>
      <c r="H30" s="80">
        <f>SUM(H28:H28)</f>
        <v>0</v>
      </c>
      <c r="I30" s="70"/>
      <c r="J30" s="80">
        <f t="shared" si="5"/>
        <v>25000000</v>
      </c>
    </row>
    <row r="31" spans="2:10" x14ac:dyDescent="0.25">
      <c r="B31" s="19"/>
      <c r="C31" s="11" t="s">
        <v>34</v>
      </c>
      <c r="D31" s="69" t="s">
        <v>28</v>
      </c>
      <c r="E31" s="69"/>
      <c r="F31" s="69"/>
      <c r="G31" s="69"/>
      <c r="H31" s="69"/>
      <c r="I31" s="70"/>
      <c r="J31" s="69"/>
    </row>
    <row r="32" spans="2:10" x14ac:dyDescent="0.25">
      <c r="B32" s="19"/>
      <c r="C32" s="10" t="s">
        <v>77</v>
      </c>
      <c r="D32" s="69">
        <v>400</v>
      </c>
      <c r="E32" s="69">
        <v>0</v>
      </c>
      <c r="F32" s="69">
        <v>0</v>
      </c>
      <c r="G32" s="69">
        <v>0</v>
      </c>
      <c r="H32" s="69">
        <v>0</v>
      </c>
      <c r="I32" s="70">
        <v>375000</v>
      </c>
      <c r="J32" s="69">
        <f t="shared" si="5"/>
        <v>400</v>
      </c>
    </row>
    <row r="33" spans="2:10" x14ac:dyDescent="0.25">
      <c r="B33" s="19"/>
      <c r="C33" s="10" t="s">
        <v>78</v>
      </c>
      <c r="D33" s="69">
        <v>12000</v>
      </c>
      <c r="E33" s="69">
        <v>0</v>
      </c>
      <c r="F33" s="69">
        <v>0</v>
      </c>
      <c r="G33" s="69">
        <v>0</v>
      </c>
      <c r="H33" s="69">
        <v>0</v>
      </c>
      <c r="I33" s="70">
        <v>781250</v>
      </c>
      <c r="J33" s="69">
        <f t="shared" si="5"/>
        <v>12000</v>
      </c>
    </row>
    <row r="34" spans="2:10" ht="30" x14ac:dyDescent="0.25">
      <c r="B34" s="19"/>
      <c r="C34" s="10" t="s">
        <v>54</v>
      </c>
      <c r="D34" s="92">
        <v>779.65</v>
      </c>
      <c r="E34" s="69">
        <v>816.4</v>
      </c>
      <c r="F34" s="69">
        <v>652.12</v>
      </c>
      <c r="G34" s="69">
        <v>682.54</v>
      </c>
      <c r="H34" s="69">
        <v>490.79</v>
      </c>
      <c r="I34" s="70">
        <v>2083335</v>
      </c>
      <c r="J34" s="69">
        <f t="shared" si="5"/>
        <v>3421.5</v>
      </c>
    </row>
    <row r="35" spans="2:10" ht="30" x14ac:dyDescent="0.25">
      <c r="B35" s="19"/>
      <c r="C35" s="78" t="s">
        <v>55</v>
      </c>
      <c r="D35" s="92">
        <v>3990</v>
      </c>
      <c r="E35" s="69">
        <v>3990</v>
      </c>
      <c r="F35" s="69">
        <v>3990</v>
      </c>
      <c r="G35" s="69">
        <v>3990</v>
      </c>
      <c r="H35" s="69">
        <v>3990</v>
      </c>
      <c r="I35" s="70"/>
      <c r="J35" s="69">
        <f t="shared" si="5"/>
        <v>19950</v>
      </c>
    </row>
    <row r="36" spans="2:10" x14ac:dyDescent="0.25">
      <c r="B36" s="20"/>
      <c r="C36" s="9" t="s">
        <v>15</v>
      </c>
      <c r="D36" s="80">
        <f>SUM(D32:D35)</f>
        <v>17169.650000000001</v>
      </c>
      <c r="E36" s="80">
        <f>SUM(E32:E35)</f>
        <v>4806.3999999999996</v>
      </c>
      <c r="F36" s="80">
        <f>SUM(F32:F35)</f>
        <v>4642.12</v>
      </c>
      <c r="G36" s="80">
        <f>SUM(G32:G35)</f>
        <v>4672.54</v>
      </c>
      <c r="H36" s="80">
        <f>SUM(H32:H35)</f>
        <v>4480.79</v>
      </c>
      <c r="I36" s="70"/>
      <c r="J36" s="80">
        <f t="shared" si="5"/>
        <v>35771.5</v>
      </c>
    </row>
    <row r="37" spans="2:10" x14ac:dyDescent="0.25">
      <c r="B37" s="20"/>
      <c r="C37" s="9" t="s">
        <v>16</v>
      </c>
      <c r="D37" s="80">
        <f>SUM(D36,D30,D26,D16)</f>
        <v>25148194.559999999</v>
      </c>
      <c r="E37" s="80">
        <f>SUM(E36,E30,E26,E16)</f>
        <v>60225.280000000006</v>
      </c>
      <c r="F37" s="80">
        <f>SUM(F36,F30,F26,F16)</f>
        <v>31898.75</v>
      </c>
      <c r="G37" s="80">
        <f>SUM(G36,G30,G26,G16)</f>
        <v>19439.159999999996</v>
      </c>
      <c r="H37" s="80">
        <f>SUM(H36,H30,H26,H16)</f>
        <v>19626.829999999998</v>
      </c>
      <c r="I37" s="70"/>
      <c r="J37" s="80">
        <f t="shared" si="5"/>
        <v>25279384.579999998</v>
      </c>
    </row>
    <row r="38" spans="2:10" x14ac:dyDescent="0.25">
      <c r="B38" s="6"/>
      <c r="D38" s="70"/>
      <c r="E38" s="70"/>
      <c r="F38" s="70"/>
      <c r="G38" s="70"/>
      <c r="H38" s="70"/>
      <c r="I38" s="70"/>
      <c r="J38" s="70" t="s">
        <v>17</v>
      </c>
    </row>
    <row r="39" spans="2:10" ht="30" x14ac:dyDescent="0.25">
      <c r="B39" s="59" t="s">
        <v>32</v>
      </c>
      <c r="C39" s="14" t="s">
        <v>61</v>
      </c>
      <c r="D39" s="99">
        <v>1.1275900000000001</v>
      </c>
      <c r="E39" s="72">
        <v>1.1343000000000001</v>
      </c>
      <c r="F39" s="72">
        <v>1.141</v>
      </c>
      <c r="G39" s="72">
        <v>1.1476999999999999</v>
      </c>
      <c r="H39" s="72">
        <v>1.1544000000000001</v>
      </c>
      <c r="I39" s="70"/>
      <c r="J39" s="71" t="s">
        <v>17</v>
      </c>
    </row>
    <row r="40" spans="2:10" x14ac:dyDescent="0.25">
      <c r="B40" s="60"/>
      <c r="C40" s="65" t="s">
        <v>42</v>
      </c>
      <c r="D40" s="71">
        <v>7698.1</v>
      </c>
      <c r="E40" s="71">
        <v>7976.23</v>
      </c>
      <c r="F40" s="71">
        <v>3305.62</v>
      </c>
      <c r="G40" s="71">
        <v>3424.78</v>
      </c>
      <c r="H40" s="71">
        <v>3548.11</v>
      </c>
      <c r="I40" s="70"/>
      <c r="J40" s="69">
        <f t="shared" ref="J40:J45" si="6">SUM(D40:H40)</f>
        <v>25952.84</v>
      </c>
    </row>
    <row r="41" spans="2:10" x14ac:dyDescent="0.25">
      <c r="B41" s="60"/>
      <c r="C41" s="93" t="s">
        <v>43</v>
      </c>
      <c r="D41" s="71">
        <v>28797.119999999999</v>
      </c>
      <c r="E41" s="71">
        <v>9945.85</v>
      </c>
      <c r="F41" s="71">
        <v>5152.37</v>
      </c>
      <c r="G41" s="71">
        <v>2135.2399999999998</v>
      </c>
      <c r="H41" s="71">
        <v>2212.14</v>
      </c>
      <c r="I41" s="70"/>
      <c r="J41" s="69">
        <f t="shared" si="6"/>
        <v>48242.720000000001</v>
      </c>
    </row>
    <row r="42" spans="2:10" x14ac:dyDescent="0.25">
      <c r="B42" s="60"/>
      <c r="C42" s="94" t="s">
        <v>44</v>
      </c>
      <c r="D42" s="71">
        <v>3298.2</v>
      </c>
      <c r="E42" s="71">
        <v>3417.36</v>
      </c>
      <c r="F42" s="71">
        <v>1770.34</v>
      </c>
      <c r="G42" s="71">
        <v>733.66</v>
      </c>
      <c r="H42" s="71">
        <v>760.08</v>
      </c>
      <c r="I42" s="70"/>
      <c r="J42" s="69">
        <f t="shared" si="6"/>
        <v>9979.64</v>
      </c>
    </row>
    <row r="43" spans="2:10" x14ac:dyDescent="0.25">
      <c r="B43" s="60"/>
      <c r="C43" s="94" t="s">
        <v>48</v>
      </c>
      <c r="D43" s="71">
        <v>1531.83</v>
      </c>
      <c r="E43" s="71">
        <v>1587.17</v>
      </c>
      <c r="F43" s="71">
        <v>822.22</v>
      </c>
      <c r="G43" s="71">
        <v>851.86</v>
      </c>
      <c r="H43" s="71">
        <v>882.54</v>
      </c>
      <c r="I43" s="70"/>
      <c r="J43" s="69">
        <f t="shared" si="6"/>
        <v>5675.62</v>
      </c>
    </row>
    <row r="44" spans="2:10" x14ac:dyDescent="0.25">
      <c r="B44" s="60"/>
      <c r="C44" s="110" t="s">
        <v>76</v>
      </c>
      <c r="D44" s="71">
        <v>46228.9</v>
      </c>
      <c r="E44" s="71">
        <v>15966.37</v>
      </c>
      <c r="F44" s="71">
        <v>8271.25</v>
      </c>
      <c r="G44" s="71">
        <v>3427.77</v>
      </c>
      <c r="H44" s="71">
        <v>3551.21</v>
      </c>
      <c r="I44" s="70"/>
      <c r="J44" s="69">
        <f t="shared" si="6"/>
        <v>77445.500000000015</v>
      </c>
    </row>
    <row r="45" spans="2:10" x14ac:dyDescent="0.25">
      <c r="B45" s="60"/>
      <c r="C45" s="94" t="s">
        <v>45</v>
      </c>
      <c r="D45" s="71">
        <v>1622.89</v>
      </c>
      <c r="E45" s="71">
        <v>0</v>
      </c>
      <c r="F45" s="71">
        <v>0</v>
      </c>
      <c r="G45" s="71">
        <v>0</v>
      </c>
      <c r="H45" s="71">
        <v>0</v>
      </c>
      <c r="I45" s="70"/>
      <c r="J45" s="69">
        <f t="shared" si="6"/>
        <v>1622.89</v>
      </c>
    </row>
    <row r="46" spans="2:10" x14ac:dyDescent="0.25">
      <c r="B46" s="19"/>
      <c r="C46" s="94" t="s">
        <v>46</v>
      </c>
      <c r="D46" s="69">
        <v>1314.54</v>
      </c>
      <c r="E46" s="69">
        <v>0</v>
      </c>
      <c r="F46" s="69">
        <v>0</v>
      </c>
      <c r="G46" s="69">
        <v>0</v>
      </c>
      <c r="H46" s="69">
        <v>0</v>
      </c>
      <c r="I46" s="70"/>
      <c r="J46" s="69">
        <f>SUM(D46:H46)</f>
        <v>1314.54</v>
      </c>
    </row>
    <row r="47" spans="2:10" x14ac:dyDescent="0.25">
      <c r="B47" s="19"/>
      <c r="C47" s="94" t="s">
        <v>47</v>
      </c>
      <c r="D47" s="69">
        <v>540.41</v>
      </c>
      <c r="E47" s="69">
        <v>0</v>
      </c>
      <c r="F47" s="69">
        <v>0</v>
      </c>
      <c r="G47" s="69">
        <v>0</v>
      </c>
      <c r="H47" s="69">
        <v>0</v>
      </c>
      <c r="I47" s="70"/>
      <c r="J47" s="69">
        <f t="shared" ref="J47:J48" si="7">SUM(D47:H47)</f>
        <v>540.41</v>
      </c>
    </row>
    <row r="48" spans="2:10" x14ac:dyDescent="0.25">
      <c r="B48" s="20"/>
      <c r="C48" s="9" t="s">
        <v>18</v>
      </c>
      <c r="D48" s="80">
        <f>SUM(D40:D47)</f>
        <v>91031.989999999991</v>
      </c>
      <c r="E48" s="80">
        <f>SUM(E40:E47)</f>
        <v>38892.980000000003</v>
      </c>
      <c r="F48" s="80">
        <f>SUM(F40:F47)</f>
        <v>19321.8</v>
      </c>
      <c r="G48" s="80">
        <f>SUM(G40:G47)</f>
        <v>10573.31</v>
      </c>
      <c r="H48" s="80">
        <f>SUM(H40:H47)</f>
        <v>10954.08</v>
      </c>
      <c r="I48" s="70"/>
      <c r="J48" s="80">
        <f t="shared" si="7"/>
        <v>170774.15999999997</v>
      </c>
    </row>
    <row r="49" spans="2:10" ht="15.75" thickBot="1" x14ac:dyDescent="0.3">
      <c r="B49" s="6"/>
      <c r="D49" s="70"/>
      <c r="E49" s="70"/>
      <c r="F49" s="70"/>
      <c r="G49" s="70"/>
      <c r="H49" s="70"/>
      <c r="I49" s="70"/>
      <c r="J49" s="70" t="s">
        <v>17</v>
      </c>
    </row>
    <row r="50" spans="2:10" s="1" customFormat="1" ht="30.75" thickBot="1" x14ac:dyDescent="0.3">
      <c r="B50" s="16" t="s">
        <v>19</v>
      </c>
      <c r="C50" s="16"/>
      <c r="D50" s="86">
        <f>SUM(D48,D37)</f>
        <v>25239226.549999997</v>
      </c>
      <c r="E50" s="86">
        <f t="shared" ref="E50:J50" si="8">SUM(E48,E37)</f>
        <v>99118.260000000009</v>
      </c>
      <c r="F50" s="86">
        <f t="shared" si="8"/>
        <v>51220.55</v>
      </c>
      <c r="G50" s="86">
        <f t="shared" si="8"/>
        <v>30012.469999999994</v>
      </c>
      <c r="H50" s="86">
        <f t="shared" si="8"/>
        <v>30580.909999999996</v>
      </c>
      <c r="I50" s="70">
        <f>SUM(I48,I37)</f>
        <v>0</v>
      </c>
      <c r="J50" s="86">
        <f t="shared" si="8"/>
        <v>25450158.739999998</v>
      </c>
    </row>
    <row r="51" spans="2:10" x14ac:dyDescent="0.25">
      <c r="B51" s="6"/>
    </row>
    <row r="52" spans="2:10" x14ac:dyDescent="0.25">
      <c r="B52" s="6"/>
    </row>
    <row r="53" spans="2:10" x14ac:dyDescent="0.25">
      <c r="B53" s="6"/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</sheetData>
  <pageMargins left="0.7" right="0.7" top="0.75" bottom="0.75" header="0.3" footer="0.3"/>
  <pageSetup scale="82" fitToHeight="0" orientation="landscape" r:id="rId1"/>
  <ignoredErrors>
    <ignoredError sqref="J13 J28 J34 J32:J3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48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19" sqref="C19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6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22" t="s">
        <v>26</v>
      </c>
    </row>
    <row r="3" spans="2:39" x14ac:dyDescent="0.25">
      <c r="B3" s="53" t="s">
        <v>35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x14ac:dyDescent="0.25">
      <c r="B7" s="18" t="s">
        <v>11</v>
      </c>
      <c r="C7" s="21" t="s">
        <v>27</v>
      </c>
      <c r="D7" s="10" t="s">
        <v>28</v>
      </c>
      <c r="E7" s="10" t="s">
        <v>28</v>
      </c>
      <c r="F7" s="10" t="s">
        <v>28</v>
      </c>
      <c r="G7" s="10"/>
      <c r="H7" s="10" t="s">
        <v>28</v>
      </c>
      <c r="I7" s="7"/>
      <c r="J7" s="8" t="s">
        <v>28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19"/>
      <c r="C8" s="65" t="s">
        <v>80</v>
      </c>
      <c r="D8" s="69">
        <v>2730.82</v>
      </c>
      <c r="E8" s="69">
        <v>1406.37</v>
      </c>
      <c r="F8" s="69">
        <v>1448.56</v>
      </c>
      <c r="G8" s="69">
        <v>1492.02</v>
      </c>
      <c r="H8" s="69">
        <v>1536.78</v>
      </c>
      <c r="I8" s="70">
        <v>450000</v>
      </c>
      <c r="J8" s="69">
        <f>SUM(D8:H8)</f>
        <v>8614.5500000000011</v>
      </c>
    </row>
    <row r="9" spans="2:39" ht="30" x14ac:dyDescent="0.25">
      <c r="B9" s="19"/>
      <c r="C9" s="94" t="s">
        <v>37</v>
      </c>
      <c r="D9" s="69">
        <v>1439.26</v>
      </c>
      <c r="E9" s="69">
        <v>1482.44</v>
      </c>
      <c r="F9" s="69">
        <v>1526.91</v>
      </c>
      <c r="G9" s="69">
        <v>1572.72</v>
      </c>
      <c r="H9" s="69">
        <v>1619.9</v>
      </c>
      <c r="I9" s="70"/>
      <c r="J9" s="69">
        <f>SUM(D9:H9)</f>
        <v>7641.23</v>
      </c>
    </row>
    <row r="10" spans="2:39" ht="30" x14ac:dyDescent="0.25">
      <c r="B10" s="19"/>
      <c r="C10" s="94" t="s">
        <v>38</v>
      </c>
      <c r="D10" s="69">
        <v>1165.8</v>
      </c>
      <c r="E10" s="69">
        <v>1200.77</v>
      </c>
      <c r="F10" s="69">
        <v>1236.8</v>
      </c>
      <c r="G10" s="69">
        <v>1273.9000000000001</v>
      </c>
      <c r="H10" s="69">
        <v>1312.12</v>
      </c>
      <c r="I10" s="70"/>
      <c r="J10" s="69">
        <f>SUM(D10:H10)</f>
        <v>6189.39</v>
      </c>
    </row>
    <row r="11" spans="2:39" x14ac:dyDescent="0.25">
      <c r="B11" s="19"/>
      <c r="C11" s="9" t="s">
        <v>12</v>
      </c>
      <c r="D11" s="80">
        <f>SUM(D8:D10)</f>
        <v>5335.88</v>
      </c>
      <c r="E11" s="80">
        <f t="shared" ref="E11:J11" si="0">SUM(E8:E10)</f>
        <v>4089.58</v>
      </c>
      <c r="F11" s="80">
        <f t="shared" si="0"/>
        <v>4212.2700000000004</v>
      </c>
      <c r="G11" s="80">
        <f t="shared" si="0"/>
        <v>4338.6399999999994</v>
      </c>
      <c r="H11" s="80">
        <f t="shared" si="0"/>
        <v>4468.8</v>
      </c>
      <c r="I11" s="70">
        <f t="shared" si="0"/>
        <v>450000</v>
      </c>
      <c r="J11" s="80">
        <f t="shared" si="0"/>
        <v>22445.170000000002</v>
      </c>
    </row>
    <row r="12" spans="2:39" x14ac:dyDescent="0.25">
      <c r="B12" s="19"/>
      <c r="C12" s="11" t="s">
        <v>49</v>
      </c>
      <c r="D12" s="98">
        <v>0.62297199999999997</v>
      </c>
      <c r="E12" s="67">
        <v>0.61627200000000004</v>
      </c>
      <c r="F12" s="67">
        <v>0.609572</v>
      </c>
      <c r="G12" s="67">
        <v>0.60287199999999996</v>
      </c>
      <c r="H12" s="67">
        <v>0.59617200000000004</v>
      </c>
      <c r="I12" s="70"/>
      <c r="J12" s="71" t="s">
        <v>28</v>
      </c>
    </row>
    <row r="13" spans="2:39" x14ac:dyDescent="0.25">
      <c r="B13" s="19"/>
      <c r="C13" s="65" t="s">
        <v>42</v>
      </c>
      <c r="D13" s="69">
        <v>1701.22</v>
      </c>
      <c r="E13" s="69">
        <v>866.71</v>
      </c>
      <c r="F13" s="69">
        <v>883</v>
      </c>
      <c r="G13" s="69">
        <v>899.5</v>
      </c>
      <c r="H13" s="69">
        <v>916.18</v>
      </c>
      <c r="I13" s="70"/>
      <c r="J13" s="69">
        <f>SUM(D13:H13)</f>
        <v>5266.6100000000006</v>
      </c>
    </row>
    <row r="14" spans="2:39" x14ac:dyDescent="0.25">
      <c r="B14" s="19"/>
      <c r="C14" s="94" t="s">
        <v>45</v>
      </c>
      <c r="D14" s="69">
        <v>896.62</v>
      </c>
      <c r="E14" s="69">
        <v>913.58</v>
      </c>
      <c r="F14" s="69">
        <v>930.76</v>
      </c>
      <c r="G14" s="69">
        <v>948.15</v>
      </c>
      <c r="H14" s="69">
        <v>965.74</v>
      </c>
      <c r="I14" s="70"/>
      <c r="J14" s="69">
        <f t="shared" ref="J14:J15" si="1">SUM(D14:H14)</f>
        <v>4654.8500000000004</v>
      </c>
    </row>
    <row r="15" spans="2:39" x14ac:dyDescent="0.25">
      <c r="B15" s="19"/>
      <c r="C15" s="94" t="s">
        <v>46</v>
      </c>
      <c r="D15" s="69">
        <v>726.26</v>
      </c>
      <c r="E15" s="69">
        <v>740</v>
      </c>
      <c r="F15" s="69">
        <v>753.92</v>
      </c>
      <c r="G15" s="69">
        <v>768</v>
      </c>
      <c r="H15" s="69">
        <v>782.25</v>
      </c>
      <c r="I15" s="70"/>
      <c r="J15" s="69">
        <f t="shared" si="1"/>
        <v>3770.43</v>
      </c>
    </row>
    <row r="16" spans="2:39" x14ac:dyDescent="0.25">
      <c r="B16" s="19"/>
      <c r="C16" s="9" t="s">
        <v>13</v>
      </c>
      <c r="D16" s="80">
        <f>SUM(D13:D15)</f>
        <v>3324.1000000000004</v>
      </c>
      <c r="E16" s="80">
        <f>SUM(E13:E15)</f>
        <v>2520.29</v>
      </c>
      <c r="F16" s="80">
        <f>SUM(F13:F15)</f>
        <v>2567.6799999999998</v>
      </c>
      <c r="G16" s="80">
        <f t="shared" ref="G16:J16" si="2">SUM(G13:G15)</f>
        <v>2615.65</v>
      </c>
      <c r="H16" s="80">
        <f t="shared" si="2"/>
        <v>2664.17</v>
      </c>
      <c r="I16" s="70">
        <f t="shared" si="2"/>
        <v>0</v>
      </c>
      <c r="J16" s="80">
        <f t="shared" si="2"/>
        <v>13691.890000000001</v>
      </c>
    </row>
    <row r="17" spans="2:10" x14ac:dyDescent="0.25">
      <c r="B17" s="19"/>
      <c r="C17" s="11" t="s">
        <v>31</v>
      </c>
      <c r="D17" s="69" t="s">
        <v>28</v>
      </c>
      <c r="E17" s="69"/>
      <c r="F17" s="69"/>
      <c r="G17" s="69"/>
      <c r="H17" s="69"/>
      <c r="I17" s="70"/>
      <c r="J17" s="69"/>
    </row>
    <row r="18" spans="2:10" x14ac:dyDescent="0.25">
      <c r="B18" s="19"/>
      <c r="C18" s="10" t="s">
        <v>81</v>
      </c>
      <c r="D18" s="69">
        <v>4000</v>
      </c>
      <c r="E18" s="69">
        <v>0</v>
      </c>
      <c r="F18" s="69">
        <v>0</v>
      </c>
      <c r="G18" s="69">
        <v>0</v>
      </c>
      <c r="H18" s="69">
        <v>0</v>
      </c>
      <c r="I18" s="70">
        <v>375000</v>
      </c>
      <c r="J18" s="69">
        <f t="shared" ref="J18:J25" si="3">SUM(D18:H18)</f>
        <v>4000</v>
      </c>
    </row>
    <row r="19" spans="2:10" ht="60" x14ac:dyDescent="0.25">
      <c r="B19" s="19"/>
      <c r="C19" s="10" t="s">
        <v>91</v>
      </c>
      <c r="D19" s="69">
        <v>13825423</v>
      </c>
      <c r="E19" s="69">
        <v>94944</v>
      </c>
      <c r="F19" s="69">
        <v>97792</v>
      </c>
      <c r="G19" s="69">
        <v>100726</v>
      </c>
      <c r="H19" s="69">
        <v>104748</v>
      </c>
      <c r="I19" s="70">
        <v>781250</v>
      </c>
      <c r="J19" s="69">
        <f t="shared" si="3"/>
        <v>14223633</v>
      </c>
    </row>
    <row r="20" spans="2:10" ht="30" x14ac:dyDescent="0.25">
      <c r="B20" s="19"/>
      <c r="C20" s="10" t="s">
        <v>53</v>
      </c>
      <c r="D20" s="69">
        <v>25945.66</v>
      </c>
      <c r="E20" s="69">
        <v>27242.94</v>
      </c>
      <c r="F20" s="69">
        <v>28605.09</v>
      </c>
      <c r="G20" s="69">
        <v>30035.35</v>
      </c>
      <c r="H20" s="69">
        <v>31537.11</v>
      </c>
      <c r="I20" s="70">
        <v>2083335</v>
      </c>
      <c r="J20" s="69">
        <f t="shared" si="3"/>
        <v>143366.15000000002</v>
      </c>
    </row>
    <row r="21" spans="2:10" ht="30" x14ac:dyDescent="0.25">
      <c r="B21" s="19"/>
      <c r="C21" s="78" t="s">
        <v>54</v>
      </c>
      <c r="D21" s="69">
        <v>779.65</v>
      </c>
      <c r="E21" s="69">
        <v>816.4</v>
      </c>
      <c r="F21" s="69">
        <v>652.12</v>
      </c>
      <c r="G21" s="69">
        <v>682.54</v>
      </c>
      <c r="H21" s="69">
        <v>490.79</v>
      </c>
      <c r="I21" s="70"/>
      <c r="J21" s="69">
        <f t="shared" si="3"/>
        <v>3421.5</v>
      </c>
    </row>
    <row r="22" spans="2:10" ht="30" x14ac:dyDescent="0.25">
      <c r="B22" s="19"/>
      <c r="C22" s="78" t="s">
        <v>55</v>
      </c>
      <c r="D22" s="69">
        <v>3990</v>
      </c>
      <c r="E22" s="69">
        <v>3990</v>
      </c>
      <c r="F22" s="69">
        <v>3990</v>
      </c>
      <c r="G22" s="69">
        <v>3990</v>
      </c>
      <c r="H22" s="69">
        <v>3990</v>
      </c>
      <c r="I22" s="70"/>
      <c r="J22" s="69">
        <f t="shared" si="3"/>
        <v>19950</v>
      </c>
    </row>
    <row r="23" spans="2:10" x14ac:dyDescent="0.25">
      <c r="B23" s="19"/>
      <c r="C23" s="10" t="s">
        <v>56</v>
      </c>
      <c r="D23" s="69">
        <v>18755</v>
      </c>
      <c r="E23" s="69">
        <v>19693</v>
      </c>
      <c r="F23" s="69">
        <v>20677</v>
      </c>
      <c r="G23" s="69">
        <v>21711</v>
      </c>
      <c r="H23" s="69">
        <v>22797</v>
      </c>
      <c r="I23" s="70"/>
      <c r="J23" s="69">
        <f t="shared" si="3"/>
        <v>103633</v>
      </c>
    </row>
    <row r="24" spans="2:10" x14ac:dyDescent="0.25">
      <c r="B24" s="20"/>
      <c r="C24" s="9" t="s">
        <v>15</v>
      </c>
      <c r="D24" s="80">
        <f>SUM(D18:D23)</f>
        <v>13878893.310000001</v>
      </c>
      <c r="E24" s="80">
        <f t="shared" ref="E24:H24" si="4">SUM(E18:E23)</f>
        <v>146686.34</v>
      </c>
      <c r="F24" s="80">
        <f t="shared" si="4"/>
        <v>151716.21</v>
      </c>
      <c r="G24" s="80">
        <f t="shared" si="4"/>
        <v>157144.89000000001</v>
      </c>
      <c r="H24" s="80">
        <f t="shared" si="4"/>
        <v>163562.9</v>
      </c>
      <c r="I24" s="70"/>
      <c r="J24" s="80">
        <f t="shared" si="3"/>
        <v>14498003.650000002</v>
      </c>
    </row>
    <row r="25" spans="2:10" x14ac:dyDescent="0.25">
      <c r="B25" s="20"/>
      <c r="C25" s="9" t="s">
        <v>16</v>
      </c>
      <c r="D25" s="80">
        <f>SUM(D24,D16,D11)</f>
        <v>13887553.290000001</v>
      </c>
      <c r="E25" s="80">
        <f>SUM(E24,E16,E11)</f>
        <v>153296.21</v>
      </c>
      <c r="F25" s="80">
        <f>SUM(F24,F16,F11)</f>
        <v>158496.15999999997</v>
      </c>
      <c r="G25" s="80">
        <f>SUM(G24,G16,G11)</f>
        <v>164099.18</v>
      </c>
      <c r="H25" s="80">
        <f>SUM(H24,H16,H11)</f>
        <v>170695.87</v>
      </c>
      <c r="I25" s="70"/>
      <c r="J25" s="80">
        <f t="shared" si="3"/>
        <v>14534140.710000001</v>
      </c>
    </row>
    <row r="26" spans="2:10" x14ac:dyDescent="0.25">
      <c r="B26" s="6"/>
      <c r="D26" s="70"/>
      <c r="E26" s="70"/>
      <c r="F26" s="70"/>
      <c r="G26" s="70"/>
      <c r="H26" s="70"/>
      <c r="I26" s="70"/>
      <c r="J26" s="70" t="s">
        <v>17</v>
      </c>
    </row>
    <row r="27" spans="2:10" ht="30" x14ac:dyDescent="0.25">
      <c r="B27" s="59" t="s">
        <v>32</v>
      </c>
      <c r="C27" s="14" t="s">
        <v>61</v>
      </c>
      <c r="D27" s="99">
        <v>1.1275900000000001</v>
      </c>
      <c r="E27" s="72">
        <v>1.1343000000000001</v>
      </c>
      <c r="F27" s="72">
        <v>1.141</v>
      </c>
      <c r="G27" s="72">
        <v>1.1476999999999999</v>
      </c>
      <c r="H27" s="72">
        <v>1.1544000000000001</v>
      </c>
      <c r="I27" s="70"/>
      <c r="J27" s="71" t="s">
        <v>17</v>
      </c>
    </row>
    <row r="28" spans="2:10" x14ac:dyDescent="0.25">
      <c r="B28" s="19"/>
      <c r="C28" s="65" t="s">
        <v>42</v>
      </c>
      <c r="D28" s="69">
        <v>3079.24</v>
      </c>
      <c r="E28" s="69">
        <v>1595.25</v>
      </c>
      <c r="F28" s="69">
        <v>1652.81</v>
      </c>
      <c r="G28" s="69">
        <v>1712.39</v>
      </c>
      <c r="H28" s="69">
        <v>1774.06</v>
      </c>
      <c r="I28" s="70"/>
      <c r="J28" s="69">
        <f>SUM(D28:H28)</f>
        <v>9813.75</v>
      </c>
    </row>
    <row r="29" spans="2:10" x14ac:dyDescent="0.25">
      <c r="B29" s="19"/>
      <c r="C29" s="94" t="s">
        <v>45</v>
      </c>
      <c r="D29" s="69">
        <v>1622.89</v>
      </c>
      <c r="E29" s="69">
        <v>1681.53</v>
      </c>
      <c r="F29" s="69">
        <v>1742.2</v>
      </c>
      <c r="G29" s="69">
        <v>1805.01</v>
      </c>
      <c r="H29" s="69">
        <v>1870.01</v>
      </c>
      <c r="I29" s="70"/>
      <c r="J29" s="69">
        <f>SUM(D29:H29)</f>
        <v>8721.64</v>
      </c>
    </row>
    <row r="30" spans="2:10" x14ac:dyDescent="0.25">
      <c r="B30" s="19"/>
      <c r="C30" s="94" t="s">
        <v>46</v>
      </c>
      <c r="D30" s="69">
        <v>1314.54</v>
      </c>
      <c r="E30" s="69">
        <v>1362.04</v>
      </c>
      <c r="F30" s="69">
        <v>1411.19</v>
      </c>
      <c r="G30" s="69">
        <v>1462.06</v>
      </c>
      <c r="H30" s="69">
        <v>1514.71</v>
      </c>
      <c r="I30" s="70"/>
      <c r="J30" s="69">
        <f t="shared" ref="J30:J31" si="5">SUM(D30:H30)</f>
        <v>7064.54</v>
      </c>
    </row>
    <row r="31" spans="2:10" x14ac:dyDescent="0.25">
      <c r="B31" s="20"/>
      <c r="C31" s="9" t="s">
        <v>18</v>
      </c>
      <c r="D31" s="80">
        <f>SUM(D28:D30)</f>
        <v>6016.67</v>
      </c>
      <c r="E31" s="80">
        <f>SUM(E28:E30)</f>
        <v>4638.82</v>
      </c>
      <c r="F31" s="80">
        <f>SUM(F28:F30)</f>
        <v>4806.2000000000007</v>
      </c>
      <c r="G31" s="80">
        <f t="shared" ref="G31:H31" si="6">SUM(G28:G30)</f>
        <v>4979.46</v>
      </c>
      <c r="H31" s="80">
        <f t="shared" si="6"/>
        <v>5158.78</v>
      </c>
      <c r="I31" s="70"/>
      <c r="J31" s="80">
        <f t="shared" si="5"/>
        <v>25599.93</v>
      </c>
    </row>
    <row r="32" spans="2:10" ht="15.75" thickBot="1" x14ac:dyDescent="0.3">
      <c r="B32" s="6"/>
      <c r="D32" s="70"/>
      <c r="E32" s="70"/>
      <c r="F32" s="70"/>
      <c r="G32" s="70"/>
      <c r="H32" s="70"/>
      <c r="I32" s="70"/>
      <c r="J32" s="70" t="s">
        <v>17</v>
      </c>
    </row>
    <row r="33" spans="2:10" s="1" customFormat="1" ht="30.75" thickBot="1" x14ac:dyDescent="0.3">
      <c r="B33" s="16" t="s">
        <v>19</v>
      </c>
      <c r="C33" s="16"/>
      <c r="D33" s="86">
        <f>SUM(D31,D25)</f>
        <v>13893569.960000001</v>
      </c>
      <c r="E33" s="86">
        <f t="shared" ref="E33:J33" si="7">SUM(E31,E25)</f>
        <v>157935.03</v>
      </c>
      <c r="F33" s="86">
        <f t="shared" si="7"/>
        <v>163302.35999999999</v>
      </c>
      <c r="G33" s="86">
        <f t="shared" si="7"/>
        <v>169078.63999999998</v>
      </c>
      <c r="H33" s="86">
        <f t="shared" si="7"/>
        <v>175854.65</v>
      </c>
      <c r="I33" s="70">
        <f>SUM(I31,I25)</f>
        <v>0</v>
      </c>
      <c r="J33" s="86">
        <f t="shared" si="7"/>
        <v>14559740.640000001</v>
      </c>
    </row>
    <row r="34" spans="2:10" x14ac:dyDescent="0.25">
      <c r="B34" s="6"/>
    </row>
    <row r="35" spans="2:10" x14ac:dyDescent="0.25">
      <c r="B35" s="6"/>
    </row>
    <row r="36" spans="2:10" x14ac:dyDescent="0.25">
      <c r="B36" s="6"/>
    </row>
    <row r="37" spans="2:10" x14ac:dyDescent="0.25">
      <c r="B37" s="6"/>
    </row>
    <row r="38" spans="2:10" x14ac:dyDescent="0.25">
      <c r="B38" s="6"/>
    </row>
    <row r="39" spans="2:10" x14ac:dyDescent="0.25">
      <c r="B39" s="6"/>
    </row>
    <row r="40" spans="2:10" x14ac:dyDescent="0.25">
      <c r="B40" s="6"/>
    </row>
    <row r="41" spans="2:10" x14ac:dyDescent="0.25">
      <c r="B41" s="6"/>
    </row>
    <row r="42" spans="2:10" x14ac:dyDescent="0.25">
      <c r="B42" s="6"/>
    </row>
    <row r="43" spans="2:10" x14ac:dyDescent="0.25">
      <c r="B43" s="6"/>
    </row>
    <row r="44" spans="2:10" x14ac:dyDescent="0.25">
      <c r="B44" s="6"/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</sheetData>
  <pageMargins left="0.7" right="0.7" top="0.75" bottom="0.75" header="0.3" footer="0.3"/>
  <pageSetup scale="84" fitToHeight="0" orientation="landscape" r:id="rId1"/>
  <ignoredErrors>
    <ignoredError sqref="J18:J20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4C9AA-3BDD-47AA-AE07-8EF23EE08387}">
  <sheetPr>
    <tabColor theme="9" tint="0.39997558519241921"/>
    <pageSetUpPr fitToPage="1"/>
  </sheetPr>
  <dimension ref="B2:AM56"/>
  <sheetViews>
    <sheetView showGridLines="0" zoomScale="85" zoomScaleNormal="85" workbookViewId="0">
      <pane xSplit="3" ySplit="6" topLeftCell="D13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26" sqref="D26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22" t="s">
        <v>26</v>
      </c>
    </row>
    <row r="3" spans="2:39" x14ac:dyDescent="0.25">
      <c r="B3" s="53" t="s">
        <v>35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x14ac:dyDescent="0.25">
      <c r="B7" s="18" t="s">
        <v>11</v>
      </c>
      <c r="C7" s="21" t="s">
        <v>27</v>
      </c>
      <c r="D7" s="10" t="s">
        <v>28</v>
      </c>
      <c r="E7" s="10" t="s">
        <v>28</v>
      </c>
      <c r="F7" s="10" t="s">
        <v>28</v>
      </c>
      <c r="G7" s="10"/>
      <c r="H7" s="10" t="s">
        <v>28</v>
      </c>
      <c r="I7" s="7"/>
      <c r="J7" s="8" t="s">
        <v>28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45" x14ac:dyDescent="0.25">
      <c r="B8" s="79"/>
      <c r="C8" s="65" t="s">
        <v>84</v>
      </c>
      <c r="D8" s="69">
        <v>6827.04</v>
      </c>
      <c r="E8" s="69">
        <v>4219.1099999999997</v>
      </c>
      <c r="F8" s="69">
        <v>2897.12</v>
      </c>
      <c r="G8" s="69">
        <v>2984.04</v>
      </c>
      <c r="H8" s="69">
        <v>3073.56</v>
      </c>
      <c r="I8" s="70"/>
      <c r="J8" s="69">
        <f t="shared" ref="J8:J9" si="0">SUM(D8:H8)</f>
        <v>20000.870000000003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30" x14ac:dyDescent="0.25">
      <c r="B9" s="79"/>
      <c r="C9" s="94" t="s">
        <v>40</v>
      </c>
      <c r="D9" s="69">
        <v>1358.5</v>
      </c>
      <c r="E9" s="69">
        <v>1399.25</v>
      </c>
      <c r="F9" s="69">
        <v>720.62</v>
      </c>
      <c r="G9" s="69">
        <v>742.23</v>
      </c>
      <c r="H9" s="69">
        <v>764.5</v>
      </c>
      <c r="I9" s="70"/>
      <c r="J9" s="69">
        <f t="shared" si="0"/>
        <v>4985.1000000000004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ht="30" x14ac:dyDescent="0.25">
      <c r="B10" s="19"/>
      <c r="C10" s="63" t="s">
        <v>83</v>
      </c>
      <c r="D10" s="69">
        <v>7061.91</v>
      </c>
      <c r="E10" s="69">
        <v>3636.88</v>
      </c>
      <c r="F10" s="69">
        <v>3745.99</v>
      </c>
      <c r="G10" s="69">
        <v>3858.37</v>
      </c>
      <c r="H10" s="69">
        <v>3974.12</v>
      </c>
      <c r="I10" s="70">
        <v>450000</v>
      </c>
      <c r="J10" s="69">
        <f>SUM(D10:H10)</f>
        <v>22277.27</v>
      </c>
    </row>
    <row r="11" spans="2:39" ht="30" x14ac:dyDescent="0.25">
      <c r="B11" s="19"/>
      <c r="C11" s="94" t="s">
        <v>37</v>
      </c>
      <c r="D11" s="69">
        <v>1439.26</v>
      </c>
      <c r="E11" s="69">
        <v>1482.44</v>
      </c>
      <c r="F11" s="69">
        <v>1526.91</v>
      </c>
      <c r="G11" s="69">
        <v>1572.72</v>
      </c>
      <c r="H11" s="69">
        <v>1619.9</v>
      </c>
      <c r="I11" s="70"/>
      <c r="J11" s="69">
        <f>SUM(D11:H11)</f>
        <v>7641.23</v>
      </c>
    </row>
    <row r="12" spans="2:39" ht="30" x14ac:dyDescent="0.25">
      <c r="B12" s="19"/>
      <c r="C12" s="94" t="s">
        <v>38</v>
      </c>
      <c r="D12" s="69">
        <v>1165.8</v>
      </c>
      <c r="E12" s="69">
        <v>1200.77</v>
      </c>
      <c r="F12" s="69">
        <v>1236.8</v>
      </c>
      <c r="G12" s="69">
        <v>1273.9000000000001</v>
      </c>
      <c r="H12" s="69">
        <v>1312.12</v>
      </c>
      <c r="I12" s="70"/>
      <c r="J12" s="69">
        <f>SUM(D12:H12)</f>
        <v>6189.39</v>
      </c>
    </row>
    <row r="13" spans="2:39" x14ac:dyDescent="0.25">
      <c r="B13" s="19"/>
      <c r="C13" s="9" t="s">
        <v>12</v>
      </c>
      <c r="D13" s="80">
        <f>SUM(D8:D12)</f>
        <v>17852.509999999998</v>
      </c>
      <c r="E13" s="80">
        <f>SUM(E8:E12)</f>
        <v>11938.45</v>
      </c>
      <c r="F13" s="80">
        <f>SUM(F8:F12)</f>
        <v>10127.439999999999</v>
      </c>
      <c r="G13" s="80">
        <f>SUM(G8:G12)</f>
        <v>10431.259999999998</v>
      </c>
      <c r="H13" s="80">
        <f>SUM(H8:H12)</f>
        <v>10744.2</v>
      </c>
      <c r="I13" s="70">
        <f t="shared" ref="I13" si="1">SUM(I10:I12)</f>
        <v>450000</v>
      </c>
      <c r="J13" s="80">
        <f>SUM(J8:J12)</f>
        <v>61093.86</v>
      </c>
    </row>
    <row r="14" spans="2:39" x14ac:dyDescent="0.25">
      <c r="B14" s="19"/>
      <c r="C14" s="11" t="s">
        <v>49</v>
      </c>
      <c r="D14" s="67">
        <v>0.62297199999999997</v>
      </c>
      <c r="E14" s="67">
        <v>0.61627200000000004</v>
      </c>
      <c r="F14" s="67">
        <v>0.609572</v>
      </c>
      <c r="G14" s="67">
        <v>0.60287199999999996</v>
      </c>
      <c r="H14" s="67">
        <v>0.59617200000000004</v>
      </c>
      <c r="I14" s="70"/>
      <c r="J14" s="69" t="s">
        <v>29</v>
      </c>
    </row>
    <row r="15" spans="2:39" x14ac:dyDescent="0.25">
      <c r="B15" s="19"/>
      <c r="C15" s="65" t="s">
        <v>42</v>
      </c>
      <c r="D15" s="69">
        <v>4253.05</v>
      </c>
      <c r="E15" s="69">
        <v>2600.12</v>
      </c>
      <c r="F15" s="69">
        <v>1766</v>
      </c>
      <c r="G15" s="69">
        <v>1798.99</v>
      </c>
      <c r="H15" s="69">
        <v>1832.37</v>
      </c>
      <c r="I15" s="70"/>
      <c r="J15" s="69">
        <f t="shared" ref="J15:J16" si="2">SUM(D15:H15)</f>
        <v>12250.529999999999</v>
      </c>
    </row>
    <row r="16" spans="2:39" x14ac:dyDescent="0.25">
      <c r="B16" s="19"/>
      <c r="C16" s="94" t="s">
        <v>44</v>
      </c>
      <c r="D16" s="69">
        <v>846.31</v>
      </c>
      <c r="E16" s="69">
        <v>862.32</v>
      </c>
      <c r="F16" s="69">
        <v>439.27</v>
      </c>
      <c r="G16" s="69">
        <v>447.47</v>
      </c>
      <c r="H16" s="69">
        <v>455.77</v>
      </c>
      <c r="I16" s="70"/>
      <c r="J16" s="69">
        <f t="shared" si="2"/>
        <v>3051.14</v>
      </c>
    </row>
    <row r="17" spans="2:10" x14ac:dyDescent="0.25">
      <c r="B17" s="19"/>
      <c r="C17" s="94" t="s">
        <v>48</v>
      </c>
      <c r="D17" s="69">
        <v>4399.37</v>
      </c>
      <c r="E17" s="69">
        <v>2241.31</v>
      </c>
      <c r="F17" s="69">
        <v>2283.4499999999998</v>
      </c>
      <c r="G17" s="69">
        <v>2326.1</v>
      </c>
      <c r="H17" s="69">
        <v>2369.2600000000002</v>
      </c>
      <c r="I17" s="70"/>
      <c r="J17" s="69">
        <f>SUM(D17:H17)</f>
        <v>13619.490000000002</v>
      </c>
    </row>
    <row r="18" spans="2:10" x14ac:dyDescent="0.25">
      <c r="B18" s="19"/>
      <c r="C18" s="94" t="s">
        <v>45</v>
      </c>
      <c r="D18" s="69">
        <v>896.62</v>
      </c>
      <c r="E18" s="69">
        <v>913.58</v>
      </c>
      <c r="F18" s="69">
        <v>930.76</v>
      </c>
      <c r="G18" s="69">
        <v>948.15</v>
      </c>
      <c r="H18" s="69">
        <v>965.74</v>
      </c>
      <c r="I18" s="70"/>
      <c r="J18" s="69">
        <f t="shared" ref="J18:J19" si="3">SUM(D18:H18)</f>
        <v>4654.8500000000004</v>
      </c>
    </row>
    <row r="19" spans="2:10" x14ac:dyDescent="0.25">
      <c r="B19" s="19"/>
      <c r="C19" s="94" t="s">
        <v>46</v>
      </c>
      <c r="D19" s="69">
        <v>726.26</v>
      </c>
      <c r="E19" s="69">
        <v>740</v>
      </c>
      <c r="F19" s="69">
        <v>753.92</v>
      </c>
      <c r="G19" s="69">
        <v>768</v>
      </c>
      <c r="H19" s="69">
        <v>782.25</v>
      </c>
      <c r="I19" s="70"/>
      <c r="J19" s="69">
        <f t="shared" si="3"/>
        <v>3770.43</v>
      </c>
    </row>
    <row r="20" spans="2:10" x14ac:dyDescent="0.25">
      <c r="B20" s="19"/>
      <c r="C20" s="9" t="s">
        <v>13</v>
      </c>
      <c r="D20" s="80">
        <f>SUM(D15:D19)</f>
        <v>11121.61</v>
      </c>
      <c r="E20" s="80">
        <f>SUM(E15:E19)</f>
        <v>7357.33</v>
      </c>
      <c r="F20" s="80">
        <f>SUM(F15:F19)</f>
        <v>6173.4</v>
      </c>
      <c r="G20" s="80">
        <f>SUM(G15:G19)</f>
        <v>6288.7099999999991</v>
      </c>
      <c r="H20" s="80">
        <f>SUM(H15:H19)</f>
        <v>6405.3899999999994</v>
      </c>
      <c r="I20" s="70">
        <f t="shared" ref="I20" si="4">SUM(I17:I19)</f>
        <v>0</v>
      </c>
      <c r="J20" s="80">
        <f>SUM(J15:J19)</f>
        <v>37346.44</v>
      </c>
    </row>
    <row r="21" spans="2:10" x14ac:dyDescent="0.25">
      <c r="B21" s="19"/>
      <c r="C21" s="11" t="s">
        <v>30</v>
      </c>
      <c r="D21" s="69" t="s">
        <v>28</v>
      </c>
      <c r="E21" s="69"/>
      <c r="F21" s="69"/>
      <c r="G21" s="69"/>
      <c r="H21" s="69"/>
      <c r="I21" s="70"/>
      <c r="J21" s="69"/>
    </row>
    <row r="22" spans="2:10" ht="30" x14ac:dyDescent="0.25">
      <c r="B22" s="19"/>
      <c r="C22" s="10" t="s">
        <v>86</v>
      </c>
      <c r="D22" s="69">
        <v>366000</v>
      </c>
      <c r="E22" s="69">
        <v>380400</v>
      </c>
      <c r="F22" s="69">
        <v>395400</v>
      </c>
      <c r="G22" s="69">
        <v>411000</v>
      </c>
      <c r="H22" s="69">
        <v>427000</v>
      </c>
      <c r="I22" s="70">
        <v>5106000</v>
      </c>
      <c r="J22" s="69">
        <f t="shared" ref="J22:J31" si="5">SUM(D22:H22)</f>
        <v>1979800</v>
      </c>
    </row>
    <row r="23" spans="2:10" x14ac:dyDescent="0.25">
      <c r="B23" s="19"/>
      <c r="C23" s="9" t="s">
        <v>14</v>
      </c>
      <c r="D23" s="80">
        <f>SUM(D22:D22)</f>
        <v>366000</v>
      </c>
      <c r="E23" s="80">
        <f>SUM(E22:E22)</f>
        <v>380400</v>
      </c>
      <c r="F23" s="80">
        <f>SUM(F22:F22)</f>
        <v>395400</v>
      </c>
      <c r="G23" s="80">
        <f>SUM(G22:G22)</f>
        <v>411000</v>
      </c>
      <c r="H23" s="80">
        <f>SUM(H22:H22)</f>
        <v>427000</v>
      </c>
      <c r="I23" s="70"/>
      <c r="J23" s="80">
        <f t="shared" si="5"/>
        <v>1979800</v>
      </c>
    </row>
    <row r="24" spans="2:10" x14ac:dyDescent="0.25">
      <c r="B24" s="19"/>
      <c r="C24" s="11" t="s">
        <v>31</v>
      </c>
      <c r="D24" s="69" t="s">
        <v>28</v>
      </c>
      <c r="E24" s="69"/>
      <c r="F24" s="69"/>
      <c r="G24" s="69"/>
      <c r="H24" s="69"/>
      <c r="I24" s="70"/>
      <c r="J24" s="69"/>
    </row>
    <row r="25" spans="2:10" x14ac:dyDescent="0.25">
      <c r="B25" s="19"/>
      <c r="C25" s="10" t="s">
        <v>52</v>
      </c>
      <c r="D25" s="69">
        <v>2000</v>
      </c>
      <c r="E25" s="69">
        <v>0</v>
      </c>
      <c r="F25" s="69">
        <v>0</v>
      </c>
      <c r="G25" s="69">
        <v>0</v>
      </c>
      <c r="H25" s="69">
        <v>0</v>
      </c>
      <c r="I25" s="70">
        <v>375000</v>
      </c>
      <c r="J25" s="69">
        <f t="shared" si="5"/>
        <v>2000</v>
      </c>
    </row>
    <row r="26" spans="2:10" ht="75" x14ac:dyDescent="0.25">
      <c r="B26" s="19"/>
      <c r="C26" s="94" t="s">
        <v>85</v>
      </c>
      <c r="D26" s="69">
        <v>76500</v>
      </c>
      <c r="E26" s="69">
        <v>51500</v>
      </c>
      <c r="F26" s="69">
        <v>51500</v>
      </c>
      <c r="G26" s="69">
        <v>51500</v>
      </c>
      <c r="H26" s="69">
        <v>51500</v>
      </c>
      <c r="I26" s="70">
        <v>781250</v>
      </c>
      <c r="J26" s="69">
        <f t="shared" si="5"/>
        <v>282500</v>
      </c>
    </row>
    <row r="27" spans="2:10" ht="30" x14ac:dyDescent="0.25">
      <c r="B27" s="19"/>
      <c r="C27" s="78" t="s">
        <v>54</v>
      </c>
      <c r="D27" s="92">
        <v>779.65</v>
      </c>
      <c r="E27" s="69">
        <v>816.4</v>
      </c>
      <c r="F27" s="69">
        <v>652.12</v>
      </c>
      <c r="G27" s="69">
        <v>682.54</v>
      </c>
      <c r="H27" s="69">
        <v>490.79</v>
      </c>
      <c r="I27" s="70">
        <v>2083335</v>
      </c>
      <c r="J27" s="69">
        <f t="shared" si="5"/>
        <v>3421.5</v>
      </c>
    </row>
    <row r="28" spans="2:10" ht="30" x14ac:dyDescent="0.25">
      <c r="B28" s="19"/>
      <c r="C28" s="78" t="s">
        <v>55</v>
      </c>
      <c r="D28" s="69">
        <v>3990</v>
      </c>
      <c r="E28" s="69">
        <v>3990</v>
      </c>
      <c r="F28" s="69">
        <v>3990</v>
      </c>
      <c r="G28" s="69">
        <v>3990</v>
      </c>
      <c r="H28" s="69">
        <v>3990</v>
      </c>
      <c r="I28" s="70"/>
      <c r="J28" s="69">
        <f t="shared" si="5"/>
        <v>19950</v>
      </c>
    </row>
    <row r="29" spans="2:10" x14ac:dyDescent="0.25">
      <c r="B29" s="19"/>
      <c r="C29" s="10" t="s">
        <v>56</v>
      </c>
      <c r="D29" s="69">
        <v>3300</v>
      </c>
      <c r="E29" s="69">
        <v>3465</v>
      </c>
      <c r="F29" s="69">
        <v>3638</v>
      </c>
      <c r="G29" s="69">
        <v>3820</v>
      </c>
      <c r="H29" s="69">
        <v>4011</v>
      </c>
      <c r="I29" s="70"/>
      <c r="J29" s="69">
        <f t="shared" si="5"/>
        <v>18234</v>
      </c>
    </row>
    <row r="30" spans="2:10" x14ac:dyDescent="0.25">
      <c r="B30" s="20"/>
      <c r="C30" s="9" t="s">
        <v>15</v>
      </c>
      <c r="D30" s="80">
        <f>SUM(D25:D29)</f>
        <v>86569.65</v>
      </c>
      <c r="E30" s="80">
        <f>SUM(E25:E29)</f>
        <v>59771.4</v>
      </c>
      <c r="F30" s="80">
        <f>SUM(F25:F29)</f>
        <v>59780.12</v>
      </c>
      <c r="G30" s="80">
        <f>SUM(G25:G29)</f>
        <v>59992.54</v>
      </c>
      <c r="H30" s="80">
        <f>SUM(H25:H29)</f>
        <v>59991.79</v>
      </c>
      <c r="I30" s="70"/>
      <c r="J30" s="80">
        <f t="shared" si="5"/>
        <v>326105.49999999994</v>
      </c>
    </row>
    <row r="31" spans="2:10" x14ac:dyDescent="0.25">
      <c r="B31" s="20"/>
      <c r="C31" s="9" t="s">
        <v>16</v>
      </c>
      <c r="D31" s="80">
        <f>SUM(D30,D23,D20,D13)</f>
        <v>481543.77</v>
      </c>
      <c r="E31" s="80">
        <f>SUM(E30,E23,E20,E13)</f>
        <v>459467.18000000005</v>
      </c>
      <c r="F31" s="80">
        <f>SUM(F30,F23,F20,F13)</f>
        <v>471480.96</v>
      </c>
      <c r="G31" s="80">
        <f>SUM(G30,G23,G20,G13)</f>
        <v>487712.51</v>
      </c>
      <c r="H31" s="80">
        <f>SUM(H30,H23,H20,H13)</f>
        <v>504141.38</v>
      </c>
      <c r="I31" s="70"/>
      <c r="J31" s="80">
        <f t="shared" si="5"/>
        <v>2404345.8000000003</v>
      </c>
    </row>
    <row r="32" spans="2:10" x14ac:dyDescent="0.25">
      <c r="B32" s="6"/>
      <c r="D32" s="70"/>
      <c r="E32" s="70"/>
      <c r="F32" s="70"/>
      <c r="G32" s="70"/>
      <c r="H32" s="70"/>
      <c r="I32" s="70"/>
      <c r="J32" s="70" t="s">
        <v>17</v>
      </c>
    </row>
    <row r="33" spans="2:10" ht="30" x14ac:dyDescent="0.25">
      <c r="B33" s="59" t="s">
        <v>32</v>
      </c>
      <c r="C33" s="14" t="s">
        <v>62</v>
      </c>
      <c r="D33" s="72">
        <v>1.1275900000000001</v>
      </c>
      <c r="E33" s="72">
        <v>1.1343000000000001</v>
      </c>
      <c r="F33" s="72">
        <v>1.141</v>
      </c>
      <c r="G33" s="72">
        <v>1.1476999999999999</v>
      </c>
      <c r="H33" s="72">
        <v>1.1544000000000001</v>
      </c>
      <c r="I33" s="70"/>
      <c r="J33" s="71" t="s">
        <v>17</v>
      </c>
    </row>
    <row r="34" spans="2:10" x14ac:dyDescent="0.25">
      <c r="B34" s="60"/>
      <c r="C34" s="65" t="s">
        <v>42</v>
      </c>
      <c r="D34" s="71">
        <v>7698.1</v>
      </c>
      <c r="E34" s="71">
        <v>4785.74</v>
      </c>
      <c r="F34" s="71">
        <v>3305.62</v>
      </c>
      <c r="G34" s="71">
        <v>3424.78</v>
      </c>
      <c r="H34" s="71">
        <v>3548.11</v>
      </c>
      <c r="I34" s="70"/>
      <c r="J34" s="69">
        <f t="shared" ref="J34:J36" si="6">SUM(D34:H34)</f>
        <v>22762.35</v>
      </c>
    </row>
    <row r="35" spans="2:10" x14ac:dyDescent="0.25">
      <c r="B35" s="60"/>
      <c r="C35" s="94" t="s">
        <v>44</v>
      </c>
      <c r="D35" s="71">
        <v>1531.83</v>
      </c>
      <c r="E35" s="71">
        <v>1587.17</v>
      </c>
      <c r="F35" s="71">
        <v>822.22</v>
      </c>
      <c r="G35" s="71">
        <v>851.86</v>
      </c>
      <c r="H35" s="71">
        <v>882.54</v>
      </c>
      <c r="I35" s="70"/>
      <c r="J35" s="69">
        <f t="shared" si="6"/>
        <v>5675.62</v>
      </c>
    </row>
    <row r="36" spans="2:10" x14ac:dyDescent="0.25">
      <c r="B36" s="60"/>
      <c r="C36" s="94" t="s">
        <v>48</v>
      </c>
      <c r="D36" s="71">
        <v>7962.93</v>
      </c>
      <c r="E36" s="71">
        <v>4125.3100000000004</v>
      </c>
      <c r="F36" s="71">
        <v>4274.17</v>
      </c>
      <c r="G36" s="71">
        <v>4428.25</v>
      </c>
      <c r="H36" s="71">
        <v>4587.72</v>
      </c>
      <c r="I36" s="70"/>
      <c r="J36" s="69">
        <f t="shared" si="6"/>
        <v>25378.380000000005</v>
      </c>
    </row>
    <row r="37" spans="2:10" x14ac:dyDescent="0.25">
      <c r="B37" s="19"/>
      <c r="C37" s="94" t="s">
        <v>45</v>
      </c>
      <c r="D37" s="69">
        <v>1622.89</v>
      </c>
      <c r="E37" s="69">
        <v>1681.53</v>
      </c>
      <c r="F37" s="69">
        <v>1742.2</v>
      </c>
      <c r="G37" s="69">
        <v>1805.01</v>
      </c>
      <c r="H37" s="69">
        <v>1870.01</v>
      </c>
      <c r="I37" s="70"/>
      <c r="J37" s="69">
        <f>SUM(D37:H37)</f>
        <v>8721.64</v>
      </c>
    </row>
    <row r="38" spans="2:10" x14ac:dyDescent="0.25">
      <c r="B38" s="19"/>
      <c r="C38" s="94" t="s">
        <v>46</v>
      </c>
      <c r="D38" s="69">
        <v>1314.54</v>
      </c>
      <c r="E38" s="69">
        <v>1362.04</v>
      </c>
      <c r="F38" s="69">
        <v>1411.19</v>
      </c>
      <c r="G38" s="69">
        <v>1462.06</v>
      </c>
      <c r="H38" s="69">
        <v>1514.71</v>
      </c>
      <c r="I38" s="70"/>
      <c r="J38" s="69">
        <f t="shared" ref="J38:J39" si="7">SUM(D38:H38)</f>
        <v>7064.54</v>
      </c>
    </row>
    <row r="39" spans="2:10" x14ac:dyDescent="0.25">
      <c r="B39" s="20"/>
      <c r="C39" s="9" t="s">
        <v>18</v>
      </c>
      <c r="D39" s="80">
        <f>SUM(D34:D38)</f>
        <v>20130.29</v>
      </c>
      <c r="E39" s="80">
        <f>SUM(E34:E38)</f>
        <v>13541.79</v>
      </c>
      <c r="F39" s="80">
        <f>SUM(F34:F38)</f>
        <v>11555.400000000001</v>
      </c>
      <c r="G39" s="80">
        <f>SUM(G34:G38)</f>
        <v>11971.96</v>
      </c>
      <c r="H39" s="80">
        <f>SUM(H34:H38)</f>
        <v>12403.09</v>
      </c>
      <c r="I39" s="70"/>
      <c r="J39" s="80">
        <f t="shared" si="7"/>
        <v>69602.53</v>
      </c>
    </row>
    <row r="40" spans="2:10" ht="15.75" thickBot="1" x14ac:dyDescent="0.3">
      <c r="B40" s="6"/>
      <c r="D40" s="70"/>
      <c r="E40" s="70"/>
      <c r="F40" s="70"/>
      <c r="G40" s="70"/>
      <c r="H40" s="70"/>
      <c r="I40" s="70"/>
      <c r="J40" s="70" t="s">
        <v>17</v>
      </c>
    </row>
    <row r="41" spans="2:10" s="1" customFormat="1" ht="30.75" thickBot="1" x14ac:dyDescent="0.3">
      <c r="B41" s="16" t="s">
        <v>19</v>
      </c>
      <c r="C41" s="16"/>
      <c r="D41" s="86">
        <f>SUM(D39,D31)</f>
        <v>501674.06</v>
      </c>
      <c r="E41" s="86">
        <f t="shared" ref="E41:J41" si="8">SUM(E39,E31)</f>
        <v>473008.97000000003</v>
      </c>
      <c r="F41" s="86">
        <f t="shared" si="8"/>
        <v>483036.36000000004</v>
      </c>
      <c r="G41" s="86">
        <f t="shared" si="8"/>
        <v>499684.47000000003</v>
      </c>
      <c r="H41" s="86">
        <f t="shared" si="8"/>
        <v>516544.47000000003</v>
      </c>
      <c r="I41" s="70">
        <f>SUM(I39,I31)</f>
        <v>0</v>
      </c>
      <c r="J41" s="86">
        <f t="shared" si="8"/>
        <v>2473948.33</v>
      </c>
    </row>
    <row r="42" spans="2:10" x14ac:dyDescent="0.25">
      <c r="B42" s="6"/>
    </row>
    <row r="43" spans="2:10" x14ac:dyDescent="0.25">
      <c r="B43" s="6"/>
    </row>
    <row r="44" spans="2:10" x14ac:dyDescent="0.25">
      <c r="B44" s="6"/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</sheetData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Measure 6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2024-03-29T17:18:42Z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