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3. Grants\CPRG Implementation Grants\TRANSPORTATION Proposal\LYNX Information\"/>
    </mc:Choice>
  </mc:AlternateContent>
  <xr:revisionPtr revIDLastSave="0" documentId="13_ncr:1_{769A56C1-5092-4784-BC0C-73D7152BEF9F}" xr6:coauthVersionLast="47" xr6:coauthVersionMax="47" xr10:uidLastSave="{00000000-0000-0000-0000-000000000000}"/>
  <bookViews>
    <workbookView xWindow="-55725" yWindow="150" windowWidth="22815" windowHeight="14220" xr2:uid="{C409557C-E673-4085-9EB4-CCF962184FEF}"/>
  </bookViews>
  <sheets>
    <sheet name="Express Route 301" sheetId="6" r:id="rId1"/>
    <sheet name="source information" sheetId="3" r:id="rId2"/>
    <sheet name="tab 2" sheetId="9" r:id="rId3"/>
    <sheet name="tab 3" sheetId="10" r:id="rId4"/>
    <sheet name="tab 4" sheetId="8" r:id="rId5"/>
    <sheet name="tab 5" sheetId="7" r:id="rId6"/>
    <sheet name="tab 6" sheetId="11" r:id="rId7"/>
    <sheet name="tab 7" sheetId="12" r:id="rId8"/>
    <sheet name="tab 8" sheetId="13" r:id="rId9"/>
    <sheet name="tab 9" sheetId="14" r:id="rId10"/>
    <sheet name="outputs table from ICELI" sheetId="15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6" l="1"/>
  <c r="O14" i="6"/>
  <c r="S9" i="6"/>
  <c r="P9" i="6"/>
  <c r="Z11" i="6"/>
  <c r="Z13" i="6" s="1"/>
  <c r="Z15" i="6" s="1"/>
  <c r="Z17" i="6" s="1"/>
  <c r="Q9" i="6"/>
  <c r="U3" i="6"/>
  <c r="Q3" i="6" s="1"/>
  <c r="O6" i="6"/>
  <c r="R9" i="6"/>
  <c r="O9" i="6"/>
  <c r="V3" i="6"/>
  <c r="R3" i="6" s="1"/>
  <c r="T3" i="6"/>
  <c r="P3" i="6" s="1"/>
  <c r="S3" i="6"/>
  <c r="O3" i="6" s="1"/>
  <c r="T9" i="6" l="1"/>
  <c r="U9" i="6" s="1"/>
  <c r="Y9" i="6"/>
  <c r="H9" i="6"/>
  <c r="H6" i="6"/>
  <c r="K6" i="6" s="1"/>
  <c r="Y17" i="6" l="1"/>
  <c r="AA17" i="6" s="1"/>
  <c r="Y15" i="6"/>
  <c r="AA15" i="6" s="1"/>
  <c r="Y13" i="6"/>
  <c r="AA13" i="6" s="1"/>
  <c r="Y11" i="6"/>
  <c r="AA11" i="6" s="1"/>
  <c r="J3" i="6"/>
  <c r="K3" i="6" s="1"/>
  <c r="M3" i="6" s="1"/>
  <c r="AA9" i="6" l="1"/>
  <c r="AB9" i="6" s="1"/>
  <c r="H3" i="6" l="1"/>
  <c r="K9" i="6" s="1"/>
  <c r="AE9" i="6" l="1"/>
  <c r="V9" i="6" s="1"/>
  <c r="W9" i="6" l="1"/>
  <c r="X9" i="6" s="1"/>
</calcChain>
</file>

<file path=xl/sharedStrings.xml><?xml version="1.0" encoding="utf-8"?>
<sst xmlns="http://schemas.openxmlformats.org/spreadsheetml/2006/main" count="659" uniqueCount="292">
  <si>
    <t>County</t>
  </si>
  <si>
    <t>Route</t>
  </si>
  <si>
    <t>Description of Route</t>
  </si>
  <si>
    <t>Enhancement</t>
  </si>
  <si>
    <t>calculations for measuring reduction (using ICLEI calculators)</t>
  </si>
  <si>
    <t>total annual service hours (365 days per year)*</t>
  </si>
  <si>
    <t>Daily Total Miles per route*</t>
  </si>
  <si>
    <t>Annual Total Miles  (365 days per year)*</t>
  </si>
  <si>
    <t>annual ridership per route*</t>
  </si>
  <si>
    <r>
      <t>annual  car trips eliminated (at 50% of ridership)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</si>
  <si>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>VMT eliminated annually (assumption 20 miles per trip*)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</si>
  <si>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gasoline per mile 25.3 MPG Café Standards for fuel usage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</si>
  <si>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gallons of gasoline saved (at 25.3 MPG)</t>
  </si>
  <si>
    <r>
      <t xml:space="preserve">calculated annual MT CO2e for VMT reduced with 100% ridership (see tab 3) 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</si>
  <si>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t>estimated gallons saved based on 30% ridership</t>
  </si>
  <si>
    <t>estimated gallons saved  based on 50% ridership</t>
  </si>
  <si>
    <t>estimated gallons saved  based on 75% ridership</t>
  </si>
  <si>
    <t>estimated gallons saved  based on 90% ridership</t>
  </si>
  <si>
    <r>
      <t>VMT eliminated annually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with 30% ridership</t>
    </r>
  </si>
  <si>
    <r>
      <t>VMT eliminated annually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with 50% ridership </t>
    </r>
  </si>
  <si>
    <r>
      <t>VMT eliminated annually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with 75% ridership </t>
    </r>
  </si>
  <si>
    <r>
      <t>VMT eliminiated annually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with 90% ridership </t>
    </r>
  </si>
  <si>
    <r>
      <t xml:space="preserve">calculated annual MT CO2e for VMT reduced 30% ridership (see tab 6) 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</si>
  <si>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r>
      <t xml:space="preserve">calculated annual MT CO2e for VMT reduced 50% ridership (see tab 7) 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</si>
  <si>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r>
      <t xml:space="preserve">calculated annual MT CO2e for VMT reduced 75% ridership (see tab 8) 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</si>
  <si>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r>
      <t xml:space="preserve">calculated annual MT CO2e for VMT reduced 90% ridership (see tab 9) 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</si>
  <si>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t>Orange</t>
  </si>
  <si>
    <t xml:space="preserve">Regional Express service between Pine Hills Transfer Center and Disney Springs via Pine Hills Rd., Kirkman Rd. </t>
  </si>
  <si>
    <t>New express service. Operate daily 5am-12am at 30 min. frequency</t>
  </si>
  <si>
    <r>
      <t xml:space="preserve">calculating </t>
    </r>
    <r>
      <rPr>
        <sz val="11"/>
        <color rgb="FFFF0000"/>
        <rFont val="Calibri"/>
        <family val="2"/>
        <scheme val="minor"/>
      </rPr>
      <t>gasoline</t>
    </r>
    <r>
      <rPr>
        <sz val="11"/>
        <color theme="1"/>
        <rFont val="Calibri"/>
        <family val="2"/>
        <scheme val="minor"/>
      </rPr>
      <t xml:space="preserve"> used in cars based on VMT reduction</t>
    </r>
  </si>
  <si>
    <t>total annual service hours (365 days per year)</t>
  </si>
  <si>
    <t>total Miles per route (daily)</t>
  </si>
  <si>
    <t>total miles annually (365 days per year)</t>
  </si>
  <si>
    <t>annual ridership per route</t>
  </si>
  <si>
    <r>
      <t>diesel per mile for fuel usage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</si>
  <si>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t>diesel gallons used for route annually</t>
  </si>
  <si>
    <r>
      <t xml:space="preserve">calculated annual MT CO2e for diesel usage (see tab 4) 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</si>
  <si>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t>calculated proportion of CNG emissions to diesel emissions</t>
  </si>
  <si>
    <r>
      <t xml:space="preserve">calculating </t>
    </r>
    <r>
      <rPr>
        <sz val="11"/>
        <color rgb="FFFF0000"/>
        <rFont val="Calibri"/>
        <family val="2"/>
        <scheme val="minor"/>
      </rPr>
      <t>diesel</t>
    </r>
    <r>
      <rPr>
        <sz val="11"/>
        <color theme="1"/>
        <rFont val="Calibri"/>
        <family val="2"/>
        <scheme val="minor"/>
      </rPr>
      <t xml:space="preserve"> used for new bus route as comparison</t>
    </r>
  </si>
  <si>
    <r>
      <t xml:space="preserve">fuel economy of CNG buses  per standard cubic ft </t>
    </r>
    <r>
      <rPr>
        <b/>
        <vertAlign val="superscript"/>
        <sz val="11"/>
        <color theme="1"/>
        <rFont val="Calibri"/>
        <family val="2"/>
        <scheme val="minor"/>
      </rPr>
      <t>5</t>
    </r>
  </si>
  <si>
    <t>CNG standard cubic ft</t>
  </si>
  <si>
    <r>
      <t xml:space="preserve">calculated annual MT CO2e for CNG fuel usage (see tab 5) </t>
    </r>
    <r>
      <rPr>
        <b/>
        <vertAlign val="superscript"/>
        <sz val="11"/>
        <color theme="1"/>
        <rFont val="Calibri"/>
        <family val="2"/>
        <scheme val="minor"/>
      </rPr>
      <t>6</t>
    </r>
  </si>
  <si>
    <t>net annual MT eliminated based on 30% ridership in year 1</t>
  </si>
  <si>
    <t xml:space="preserve">net annual MT eliminated based on 50% ridership in year 2 </t>
  </si>
  <si>
    <t>net annual MT eliminated based on 50% ridership in year 3</t>
  </si>
  <si>
    <t>net annual MT eliminated based on 90% ridership in year 4</t>
  </si>
  <si>
    <t xml:space="preserve">net annual MT CO2e with 100% ridership in year 5
</t>
  </si>
  <si>
    <t>net CO2e reduced over 5 years (by 2030)</t>
  </si>
  <si>
    <t>net CO2e reduced over 25 years (by 2050)</t>
  </si>
  <si>
    <t>Costs for first five years (operational + capital)</t>
  </si>
  <si>
    <t>Total Budget out to 2030 with other costs added</t>
  </si>
  <si>
    <t>Cost per MT CO2e reduced by 2030</t>
  </si>
  <si>
    <t>Service Hours (Annually)</t>
  </si>
  <si>
    <t>Cost Per Hour (2025)</t>
  </si>
  <si>
    <t>First Year Operating Cost Estimate (FY24)</t>
  </si>
  <si>
    <t>Operating Cost for 5 years with 3% increase each year</t>
  </si>
  <si>
    <t>New Vehicles Needed</t>
  </si>
  <si>
    <t>Unit Cost</t>
  </si>
  <si>
    <t>Total Vehicle Cost - Capital Investment</t>
  </si>
  <si>
    <t>calculating CNG used for new bus route</t>
  </si>
  <si>
    <t>Cost Per Hour (2026)</t>
  </si>
  <si>
    <t>Operating Cost Estimate (2026)</t>
  </si>
  <si>
    <r>
      <rPr>
        <vertAlign val="superscript"/>
        <sz val="11"/>
        <color theme="1"/>
        <rFont val="Calibri"/>
        <family val="2"/>
        <scheme val="minor"/>
      </rPr>
      <t>7</t>
    </r>
  </si>
  <si>
    <t>MT CO2e for transportation sector from ECFRPC PCAP inventory from 2019</t>
  </si>
  <si>
    <t>Cost Per Hour (2027)</t>
  </si>
  <si>
    <t>Operating Cost Estimate (2027)</t>
  </si>
  <si>
    <t xml:space="preserve">MT CO2e for transportation sector from ECFRPC PCAP 2030 BAU projections </t>
  </si>
  <si>
    <t xml:space="preserve">this reduction measure's percentage of emissions reduction for 2019 inventory by 2030 given BAU </t>
  </si>
  <si>
    <t>Cost Per Hour (2028)</t>
  </si>
  <si>
    <t>Operating Cost Estimate (2028)</t>
  </si>
  <si>
    <t>2030 Near Term reduction for Transportation in ECFRPC PCAP beginning in 2023</t>
  </si>
  <si>
    <t>this reduction measure's percentage of emissions reduction for the VMT reduction goal by 2030 in the ECFRPC PCAP</t>
  </si>
  <si>
    <t>Cost Per Hour (2029)</t>
  </si>
  <si>
    <t>Operating Cost Estimate (2029)</t>
  </si>
  <si>
    <t>Sources</t>
  </si>
  <si>
    <t>*</t>
  </si>
  <si>
    <t>Source is LYNX based on FDOT modeling of new route added to system</t>
  </si>
  <si>
    <t xml:space="preserve">estimating about 50% of the ridership has a car but choses transit. LYNX assessment has determined that about 90% of households within 0.25 miles of the  route own at least one vehicle. </t>
  </si>
  <si>
    <t>estimate based on one way mileage point to point 27.15 given that not every rider travels point to point</t>
  </si>
  <si>
    <t>estimate for MPG for gasoline passenger vehicle from U.S. Department of Energy, Vehicle Technologies Office (see table below)</t>
  </si>
  <si>
    <t>estimate for transit bus miles per gallon for diesel = 4.3 (from LYNX past performance)</t>
  </si>
  <si>
    <t>Assumption for transit bus miles per gallon CNG: (from LYNX current usage performance)</t>
  </si>
  <si>
    <t xml:space="preserve">               3.49 miles per DGE</t>
  </si>
  <si>
    <t>                1 DGE = 126.67 cubic feet.</t>
  </si>
  <si>
    <t>As per the ICLEI ClearPath tool Calculator outputs:</t>
  </si>
  <si>
    <t xml:space="preserve">This value is calculated by summing the three gases and applies the global warming potential values to CH4 and N2O to express records in terms of CO2 equivalent. </t>
  </si>
  <si>
    <t>See tab 2 for parameters set for ICLEi ClearPath inventory and factor sets</t>
  </si>
  <si>
    <t>Inventory and Forecasting emissions projections from ECFRPC PCAP</t>
  </si>
  <si>
    <t>U.S. Department of Energy, Vehicle Technologies Office</t>
  </si>
  <si>
    <t>Fact of the Week #1237</t>
  </si>
  <si>
    <t>Average New Light-Duty Vehicle Fuel Economy, 1975‒2021</t>
  </si>
  <si>
    <t>Model Year</t>
  </si>
  <si>
    <t>Cars</t>
  </si>
  <si>
    <t>Trucks</t>
  </si>
  <si>
    <t>Sedan / Wagon</t>
  </si>
  <si>
    <t>Car SUV</t>
  </si>
  <si>
    <t>Truck SUV</t>
  </si>
  <si>
    <t>Minivan / Van</t>
  </si>
  <si>
    <t>Pickup</t>
  </si>
  <si>
    <t>All</t>
  </si>
  <si>
    <t>Column1</t>
  </si>
  <si>
    <t>use this number for average</t>
  </si>
  <si>
    <r>
      <t>Note:</t>
    </r>
    <r>
      <rPr>
        <sz val="11"/>
        <color theme="1"/>
        <rFont val="Arial"/>
        <family val="2"/>
      </rPr>
      <t xml:space="preserve"> Data for 2021 are preliminary. “Car SUVs” are two-wheel drive and all-wheel drive sport utility vehicles that are under 6,000 pounds gross vehicle weight and do not have off-road capabilities. “Truck SUVs” are heavier and have off-road capabilities.</t>
    </r>
  </si>
  <si>
    <r>
      <rPr>
        <b/>
        <sz val="11"/>
        <color theme="1"/>
        <rFont val="Arial"/>
        <family val="2"/>
      </rPr>
      <t xml:space="preserve">Source: </t>
    </r>
    <r>
      <rPr>
        <sz val="11"/>
        <color theme="1"/>
        <rFont val="Arial"/>
        <family val="2"/>
      </rPr>
      <t xml:space="preserve">U.S. Environmental Protection Agency, The 2021 EPA Automotive Trends Report, EPA-420-R-21-023, November 2021. </t>
    </r>
  </si>
  <si>
    <t xml:space="preserve">https://www.epa.gov/automotive-trends </t>
  </si>
  <si>
    <t>Parameters set in ICLEI for estimating transportation related emissions</t>
  </si>
  <si>
    <t>IPCC 5th assessment 100 year values chosen for Global Warming Potential</t>
  </si>
  <si>
    <t>Factor Set for Transportation emissions</t>
  </si>
  <si>
    <t>Below are the emissions factors for the transportation sector within the ICLEI Clearpath tool as generated through the reporting tool</t>
  </si>
  <si>
    <t>Id</t>
  </si>
  <si>
    <t>Output Record Ids With Co2e</t>
  </si>
  <si>
    <t>Inventory Record</t>
  </si>
  <si>
    <t>Calculator</t>
  </si>
  <si>
    <t>Gpc Scope</t>
  </si>
  <si>
    <t>GPC Ref Number</t>
  </si>
  <si>
    <t>Factor Profiles</t>
  </si>
  <si>
    <t>Global Warming Potential</t>
  </si>
  <si>
    <t>Category</t>
  </si>
  <si>
    <t>Activity Source</t>
  </si>
  <si>
    <t>Notes</t>
  </si>
  <si>
    <t>Created By</t>
  </si>
  <si>
    <t>Created At</t>
  </si>
  <si>
    <t>CO2 (MT)</t>
  </si>
  <si>
    <t>CH4 (MT)</t>
  </si>
  <si>
    <t>N2O (MT)</t>
  </si>
  <si>
    <t>CO2e (MT)</t>
  </si>
  <si>
    <t>Tags</t>
  </si>
  <si>
    <t>Transit VMT</t>
  </si>
  <si>
    <t>CO2 Emissions Factor</t>
  </si>
  <si>
    <t>CO2 Emissions Factor Units</t>
  </si>
  <si>
    <t>Biogenic CO2 Emissions Factor</t>
  </si>
  <si>
    <t>Biogenic CO2 Emissions Factor Units</t>
  </si>
  <si>
    <t>CH4 Emissions Factor</t>
  </si>
  <si>
    <t>CH4 Emissions Factor Units</t>
  </si>
  <si>
    <t>N2O Emissions Factor</t>
  </si>
  <si>
    <t>N2O Emissions Factor Units</t>
  </si>
  <si>
    <t>Fossil Energy (MMBtu)</t>
  </si>
  <si>
    <t>Biofuel Energy (MMBtu)</t>
  </si>
  <si>
    <t>US Community Protocol Reference</t>
  </si>
  <si>
    <t>On Road VMT</t>
  </si>
  <si>
    <t>Fossil Fuel Energy Equivalent (MMBtu)</t>
  </si>
  <si>
    <t>Bus route 301 - diesel usage</t>
  </si>
  <si>
    <t>Emissions from Public Transit (USCP Recommended)</t>
  </si>
  <si>
    <t>Scope 1</t>
  </si>
  <si>
    <t>II.1.1</t>
  </si>
  <si>
    <t>FRCC All (FRCC) eGRID 2022 (2020 numbers) and 2022 US National Defaults (used 2021)</t>
  </si>
  <si>
    <t>IPCC 5th Assessment 100 Year Values</t>
  </si>
  <si>
    <t>Transportation &amp; Mobile Sources</t>
  </si>
  <si>
    <t>Activity</t>
  </si>
  <si>
    <t/>
  </si>
  <si>
    <t>sustainability@ocfl.net</t>
  </si>
  <si>
    <t>2024 Mar 13 08:55pm</t>
  </si>
  <si>
    <t>MT/MMBtu</t>
  </si>
  <si>
    <t>MT/vehicle mile</t>
  </si>
  <si>
    <t>TR.4.a, TR.4.b</t>
  </si>
  <si>
    <t>Bus route 301 - CNG usage</t>
  </si>
  <si>
    <t>2024 Mar 13 09:01pm</t>
  </si>
  <si>
    <t>VMT reduction for gasoline passenger vehicles 100% ridership</t>
  </si>
  <si>
    <t>On Road Transportation (USCP Required)</t>
  </si>
  <si>
    <t>Source and Activity</t>
  </si>
  <si>
    <t>2024 Mar 17 09:58pm</t>
  </si>
  <si>
    <t>MT/mile</t>
  </si>
  <si>
    <t>TR.1.B</t>
  </si>
  <si>
    <t>VMT reduction for gasoline passenger vehicles 30% ridership</t>
  </si>
  <si>
    <t>2024 Mar 24 10:48pm</t>
  </si>
  <si>
    <t>VMT reduction for gasoline passenger vehicles 50% ridership</t>
  </si>
  <si>
    <t>2024 Mar 24 10:54pm</t>
  </si>
  <si>
    <t>VMT reduction for gasoline passenger vehicles 90% ridership</t>
  </si>
  <si>
    <t>2024 Mar 24 11:05pm</t>
  </si>
  <si>
    <t>VMT reduction for gasoline passenger vehicles 75% ridership</t>
  </si>
  <si>
    <t>2024 Mar 24 11:57pm</t>
  </si>
  <si>
    <t>Calculations for emissions from reducing VMT with 100% ridership estimates</t>
  </si>
  <si>
    <t>Inputs into ICLEI Calculator</t>
  </si>
  <si>
    <t>outputs from ICLEI Calculator</t>
  </si>
  <si>
    <t>Calculations for emissions from diesel buses for route</t>
  </si>
  <si>
    <t>Calculations for emissions from CNG buses for route</t>
  </si>
  <si>
    <t>Calculations for emissions from reducing VMT with 30% ridership estimates</t>
  </si>
  <si>
    <t>Calculations for emissions from reducing VMT with 50% ridership estimates</t>
  </si>
  <si>
    <t>Calculations for emissions from reducing VMT with 75% ridership estimates</t>
  </si>
  <si>
    <t>Calculations for emissions from reducing VMT with 90% ridership estimates</t>
  </si>
  <si>
    <t>Biogenic-CO2 (MT)</t>
  </si>
  <si>
    <t>Biofuel CH4 (MT)</t>
  </si>
  <si>
    <t>Biofuel N2O (MT)</t>
  </si>
  <si>
    <t>Emissions per Capita (MT CO2 per Person)</t>
  </si>
  <si>
    <t>Miles per person</t>
  </si>
  <si>
    <t>Emissions per Mile (g CO2e per mile)</t>
  </si>
  <si>
    <t>Calculation Method</t>
  </si>
  <si>
    <t>VMT Location</t>
  </si>
  <si>
    <t>Travel Type</t>
  </si>
  <si>
    <t>Type of VMT or Emissions Data</t>
  </si>
  <si>
    <t>Type of Freight VMT or Emissions Data</t>
  </si>
  <si>
    <t>Fuel Type</t>
  </si>
  <si>
    <t>Is this a T&amp;D Loss Record? (Required for EVs)</t>
  </si>
  <si>
    <t>VMT</t>
  </si>
  <si>
    <t>Percent Motorcycles</t>
  </si>
  <si>
    <t>Percent Passenger Vehicles</t>
  </si>
  <si>
    <t>Percent Light Trucks</t>
  </si>
  <si>
    <t>Percent Heavy Trucks</t>
  </si>
  <si>
    <t>Fuel Use</t>
  </si>
  <si>
    <t>T&amp;D Loss Factor</t>
  </si>
  <si>
    <t>Percent Biofuel</t>
  </si>
  <si>
    <t>CO2 On Road Average Emissions Factor</t>
  </si>
  <si>
    <t>CH4 On Road Average Emissions Factor</t>
  </si>
  <si>
    <t>N2O On Road Average Emissions Factor</t>
  </si>
  <si>
    <t>Previously Calculated CO2</t>
  </si>
  <si>
    <t>Previously Calculated CH4</t>
  </si>
  <si>
    <t>Previously Calculated N2O</t>
  </si>
  <si>
    <t>Previously Calculated Biogenic CO2</t>
  </si>
  <si>
    <t>Biofuel CO2 Factor</t>
  </si>
  <si>
    <t>Biofuel CH4 Factor</t>
  </si>
  <si>
    <t>Biofuel N2O Factor</t>
  </si>
  <si>
    <t>Population (optional)</t>
  </si>
  <si>
    <t>Number of Passenger Trips (optional)</t>
  </si>
  <si>
    <t>Notation Keys</t>
  </si>
  <si>
    <t>Data Quality:  Activity Data</t>
  </si>
  <si>
    <t>Data Quality:  Emissions Factor</t>
  </si>
  <si>
    <t>CO2 lbs/MWh</t>
  </si>
  <si>
    <t>CO2 kg/MWh</t>
  </si>
  <si>
    <t>CH4 lbs/GWh</t>
  </si>
  <si>
    <t>CH4 kg/GWh</t>
  </si>
  <si>
    <t>N2O lbs/GWh</t>
  </si>
  <si>
    <t>N2O kg/GWh</t>
  </si>
  <si>
    <t>Gas Passenger Vehicle Fuel Economy (MPG)</t>
  </si>
  <si>
    <t>Gas Passenger Vehicle g CH4/mi</t>
  </si>
  <si>
    <t>Gas PassengerVehicle g N2O/mi</t>
  </si>
  <si>
    <t>Gas Light Truck Fuel Economy (MPG)</t>
  </si>
  <si>
    <t>Gas Light Truck g CH4/mi</t>
  </si>
  <si>
    <t>Gas Light Truck g N2O/mi</t>
  </si>
  <si>
    <t>Gas Heavy Truck Fuel Economy (MPG)</t>
  </si>
  <si>
    <t>Gas Heavy Truck g CH4/mi</t>
  </si>
  <si>
    <t>Gas Heavy Truck g N2O/mi</t>
  </si>
  <si>
    <t>Gas Transit Bus Fuel Economy (MPG)</t>
  </si>
  <si>
    <t>Gas Transit Bus g CH4/mi</t>
  </si>
  <si>
    <t>Gas Transit Bus g N2O/mi</t>
  </si>
  <si>
    <t>Gas Para Transit Bus Fuel Economy (MPG)</t>
  </si>
  <si>
    <t>Gas Para Transit Bus g CH4/mi</t>
  </si>
  <si>
    <t>Gas Para Transit Bus g N2O/mi</t>
  </si>
  <si>
    <t>Gas Motorcycle Fuel Economy (MPG)</t>
  </si>
  <si>
    <t>Gas Motorcycle g CH4/mi</t>
  </si>
  <si>
    <t>Gas Motorcycle g N2O/mi</t>
  </si>
  <si>
    <t>Electric Vehicle Fuel Economy (MPGe)</t>
  </si>
  <si>
    <t>Diesel Passenger Vehicle Fuel Economy (MPG)</t>
  </si>
  <si>
    <t>Diesel Passenger Vehicle g CH4/mi</t>
  </si>
  <si>
    <t>Diesel PassengerVehicle g N2O/mi</t>
  </si>
  <si>
    <t>Diesel Light Truck Fuel Economy (MPG)</t>
  </si>
  <si>
    <t>Diesel Light Truck g CH4/mi</t>
  </si>
  <si>
    <t>Diesel Light Truck g N2O/mi</t>
  </si>
  <si>
    <t>Diesel Heavy Truck Fuel Economy (MPG)</t>
  </si>
  <si>
    <t>Diesel Heavy Truck g CH4/mi</t>
  </si>
  <si>
    <t>Diesel Heavy Truck g N2O/mi</t>
  </si>
  <si>
    <t>Diesel Transit Bus Fuel Economy (MPG)</t>
  </si>
  <si>
    <t>Diesel Transit Bus g CH4/mi</t>
  </si>
  <si>
    <t>Diesel Transit Bus g N2O/mi</t>
  </si>
  <si>
    <t>Diesel Para Transit Bus Fuel Economy (MPG)</t>
  </si>
  <si>
    <t>Diesel Para Transit Bus g CH4/mi</t>
  </si>
  <si>
    <t>Diesel Para Transit Bus g N2O/mi</t>
  </si>
  <si>
    <t>Diesel Motorcycle Fuel Economy (MPG)</t>
  </si>
  <si>
    <t>Diesel Motorcycle g CH4/mi</t>
  </si>
  <si>
    <t>Diesel Motorcycle g N2O/mi</t>
  </si>
  <si>
    <t>Transit Energy Equivalent (MMBtu)</t>
  </si>
  <si>
    <t>Biogenic CO2 (MT)</t>
  </si>
  <si>
    <t>Emissions per Passenger (MT CO2e / Passenger)</t>
  </si>
  <si>
    <t>Emissions per Service Population (MT CO2e / Person)</t>
  </si>
  <si>
    <t>Energy Per Passenger (MMBtu / Passenger)</t>
  </si>
  <si>
    <t>Energy per Service Population (MMBtu / Person)</t>
  </si>
  <si>
    <t>Were emissions calculated externally from ClearPath?</t>
  </si>
  <si>
    <t>Calculation Type</t>
  </si>
  <si>
    <t>Activity Location</t>
  </si>
  <si>
    <t>Vehicle Type</t>
  </si>
  <si>
    <t>Annual Fuel Use</t>
  </si>
  <si>
    <t>Percent Biofuel Blend</t>
  </si>
  <si>
    <t>Annual Revenue Miles Traveled</t>
  </si>
  <si>
    <t>Passenger Miles</t>
  </si>
  <si>
    <t>Passenger Mile CO2 Factor</t>
  </si>
  <si>
    <t>Passenger Mile CH4 Factor</t>
  </si>
  <si>
    <t>Passenger Mile N2O Factor</t>
  </si>
  <si>
    <t>Passenger Boardings (optional)</t>
  </si>
  <si>
    <t>Service Population (Residents and Workforce--optional)</t>
  </si>
  <si>
    <t>Data Quality: Activity Data</t>
  </si>
  <si>
    <t>Data Quality: Emissions Factors</t>
  </si>
  <si>
    <t>Diesel</t>
  </si>
  <si>
    <t>Fuel Use &amp; VMT</t>
  </si>
  <si>
    <t>Within Jurisdiction</t>
  </si>
  <si>
    <t>Transit Bus</t>
  </si>
  <si>
    <t>CNG</t>
  </si>
  <si>
    <t>Infinity</t>
  </si>
  <si>
    <t>VMT &amp; MPG</t>
  </si>
  <si>
    <t>In-Boundary</t>
  </si>
  <si>
    <t>Passenger</t>
  </si>
  <si>
    <t>In Boundary</t>
  </si>
  <si>
    <t>Other</t>
  </si>
  <si>
    <t>Gasoline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</si>
</sst>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%"/>
    <numFmt numFmtId="167" formatCode="_(* #,##0_);_(* \(#,##0\);_(* &quot;-&quot;?_);_(@_)"/>
    <numFmt numFmtId="168" formatCode="0.0"/>
    <numFmt numFmtId="169" formatCode="0.000%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ptos"/>
      <family val="2"/>
    </font>
    <font>
      <b/>
      <vertAlign val="superscript"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rgb="FF0000FF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/>
  </cellStyleXfs>
  <cellXfs count="113">
    <xf numFmtId="0" fontId="0" fillId="0" borderId="0" xfId="0"/>
    <xf numFmtId="43" fontId="0" fillId="0" borderId="0" xfId="1" applyFont="1"/>
    <xf numFmtId="166" fontId="0" fillId="0" borderId="0" xfId="3" applyNumberFormat="1" applyFont="1"/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65" fontId="3" fillId="0" borderId="0" xfId="0" applyNumberFormat="1" applyFont="1"/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wrapText="1"/>
    </xf>
    <xf numFmtId="0" fontId="0" fillId="3" borderId="2" xfId="0" applyFill="1" applyBorder="1"/>
    <xf numFmtId="0" fontId="0" fillId="0" borderId="2" xfId="0" applyBorder="1" applyAlignment="1">
      <alignment wrapText="1"/>
    </xf>
    <xf numFmtId="0" fontId="0" fillId="0" borderId="2" xfId="0" applyBorder="1"/>
    <xf numFmtId="1" fontId="0" fillId="0" borderId="2" xfId="0" applyNumberFormat="1" applyBorder="1"/>
    <xf numFmtId="164" fontId="0" fillId="3" borderId="2" xfId="1" applyNumberFormat="1" applyFont="1" applyFill="1" applyBorder="1"/>
    <xf numFmtId="165" fontId="0" fillId="3" borderId="2" xfId="0" applyNumberFormat="1" applyFill="1" applyBorder="1"/>
    <xf numFmtId="165" fontId="0" fillId="3" borderId="2" xfId="2" applyNumberFormat="1" applyFont="1" applyFill="1" applyBorder="1"/>
    <xf numFmtId="0" fontId="0" fillId="0" borderId="0" xfId="0" applyAlignment="1">
      <alignment wrapText="1"/>
    </xf>
    <xf numFmtId="164" fontId="0" fillId="0" borderId="0" xfId="1" applyNumberFormat="1" applyFont="1" applyFill="1" applyBorder="1"/>
    <xf numFmtId="164" fontId="0" fillId="4" borderId="0" xfId="1" applyNumberFormat="1" applyFont="1" applyFill="1" applyBorder="1"/>
    <xf numFmtId="164" fontId="0" fillId="0" borderId="0" xfId="1" applyNumberFormat="1" applyFont="1" applyBorder="1"/>
    <xf numFmtId="44" fontId="0" fillId="0" borderId="2" xfId="0" applyNumberFormat="1" applyBorder="1"/>
    <xf numFmtId="0" fontId="0" fillId="3" borderId="2" xfId="0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5" xfId="0" applyBorder="1"/>
    <xf numFmtId="0" fontId="0" fillId="4" borderId="6" xfId="0" applyFill="1" applyBorder="1"/>
    <xf numFmtId="165" fontId="0" fillId="4" borderId="5" xfId="2" applyNumberFormat="1" applyFont="1" applyFill="1" applyBorder="1"/>
    <xf numFmtId="0" fontId="0" fillId="0" borderId="6" xfId="0" applyBorder="1"/>
    <xf numFmtId="43" fontId="5" fillId="0" borderId="0" xfId="1" applyFont="1" applyFill="1" applyBorder="1"/>
    <xf numFmtId="165" fontId="0" fillId="3" borderId="4" xfId="0" applyNumberFormat="1" applyFill="1" applyBorder="1"/>
    <xf numFmtId="0" fontId="1" fillId="0" borderId="4" xfId="0" applyFont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5" fillId="3" borderId="2" xfId="0" applyNumberFormat="1" applyFont="1" applyFill="1" applyBorder="1"/>
    <xf numFmtId="164" fontId="0" fillId="3" borderId="0" xfId="1" applyNumberFormat="1" applyFont="1" applyFill="1" applyBorder="1"/>
    <xf numFmtId="164" fontId="0" fillId="0" borderId="2" xfId="1" applyNumberFormat="1" applyFont="1" applyFill="1" applyBorder="1"/>
    <xf numFmtId="0" fontId="0" fillId="0" borderId="0" xfId="0" applyAlignment="1">
      <alignment horizontal="right"/>
    </xf>
    <xf numFmtId="43" fontId="0" fillId="0" borderId="0" xfId="0" applyNumberFormat="1"/>
    <xf numFmtId="165" fontId="0" fillId="0" borderId="2" xfId="2" applyNumberFormat="1" applyFont="1" applyFill="1" applyBorder="1"/>
    <xf numFmtId="0" fontId="5" fillId="0" borderId="0" xfId="0" applyFont="1"/>
    <xf numFmtId="0" fontId="1" fillId="2" borderId="8" xfId="0" applyFont="1" applyFill="1" applyBorder="1" applyAlignment="1">
      <alignment horizontal="center" vertical="center" wrapText="1"/>
    </xf>
    <xf numFmtId="164" fontId="0" fillId="0" borderId="0" xfId="0" applyNumberFormat="1"/>
    <xf numFmtId="44" fontId="0" fillId="0" borderId="5" xfId="0" applyNumberFormat="1" applyBorder="1"/>
    <xf numFmtId="165" fontId="0" fillId="0" borderId="0" xfId="2" applyNumberFormat="1" applyFont="1" applyFill="1" applyBorder="1"/>
    <xf numFmtId="168" fontId="0" fillId="0" borderId="2" xfId="0" applyNumberFormat="1" applyBorder="1"/>
    <xf numFmtId="44" fontId="2" fillId="3" borderId="0" xfId="2" applyFont="1" applyFill="1" applyBorder="1" applyAlignment="1">
      <alignment horizontal="center" vertical="center" wrapText="1"/>
    </xf>
    <xf numFmtId="0" fontId="0" fillId="4" borderId="3" xfId="0" applyFill="1" applyBorder="1"/>
    <xf numFmtId="0" fontId="0" fillId="4" borderId="2" xfId="0" applyFill="1" applyBorder="1"/>
    <xf numFmtId="0" fontId="0" fillId="4" borderId="9" xfId="0" applyFill="1" applyBorder="1"/>
    <xf numFmtId="1" fontId="0" fillId="0" borderId="0" xfId="0" applyNumberFormat="1"/>
    <xf numFmtId="167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 wrapText="1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wrapText="1"/>
    </xf>
    <xf numFmtId="0" fontId="0" fillId="4" borderId="0" xfId="0" applyFill="1"/>
    <xf numFmtId="165" fontId="0" fillId="4" borderId="0" xfId="0" applyNumberFormat="1" applyFill="1"/>
    <xf numFmtId="44" fontId="0" fillId="0" borderId="0" xfId="0" applyNumberFormat="1"/>
    <xf numFmtId="0" fontId="0" fillId="0" borderId="0" xfId="0" applyAlignment="1">
      <alignment horizontal="center" vertical="center"/>
    </xf>
    <xf numFmtId="164" fontId="5" fillId="3" borderId="0" xfId="0" applyNumberFormat="1" applyFont="1" applyFill="1"/>
    <xf numFmtId="1" fontId="0" fillId="0" borderId="0" xfId="0" applyNumberFormat="1" applyAlignment="1">
      <alignment wrapText="1"/>
    </xf>
    <xf numFmtId="9" fontId="0" fillId="0" borderId="0" xfId="3" applyFont="1" applyBorder="1"/>
    <xf numFmtId="43" fontId="0" fillId="0" borderId="0" xfId="1" applyFont="1" applyBorder="1"/>
    <xf numFmtId="165" fontId="0" fillId="0" borderId="0" xfId="0" applyNumberForma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2" fontId="0" fillId="0" borderId="0" xfId="0" applyNumberFormat="1"/>
    <xf numFmtId="168" fontId="0" fillId="0" borderId="0" xfId="0" applyNumberFormat="1" applyAlignment="1">
      <alignment horizontal="right" wrapText="1"/>
    </xf>
    <xf numFmtId="0" fontId="5" fillId="0" borderId="0" xfId="0" applyFont="1" applyAlignment="1">
      <alignment wrapText="1"/>
    </xf>
    <xf numFmtId="165" fontId="0" fillId="3" borderId="0" xfId="2" applyNumberFormat="1" applyFont="1" applyFill="1" applyBorder="1" applyAlignment="1">
      <alignment horizontal="center" vertical="center" wrapText="1"/>
    </xf>
    <xf numFmtId="44" fontId="0" fillId="3" borderId="0" xfId="0" applyNumberFormat="1" applyFill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0" fillId="0" borderId="1" xfId="0" applyBorder="1" applyAlignment="1">
      <alignment wrapText="1"/>
    </xf>
    <xf numFmtId="164" fontId="0" fillId="3" borderId="1" xfId="1" applyNumberFormat="1" applyFont="1" applyFill="1" applyBorder="1"/>
    <xf numFmtId="44" fontId="0" fillId="3" borderId="1" xfId="0" applyNumberFormat="1" applyFill="1" applyBorder="1" applyAlignment="1">
      <alignment horizontal="center" vertical="center" wrapText="1"/>
    </xf>
    <xf numFmtId="165" fontId="0" fillId="3" borderId="1" xfId="2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0" fillId="0" borderId="1" xfId="1" applyNumberFormat="1" applyFont="1" applyBorder="1"/>
    <xf numFmtId="0" fontId="0" fillId="0" borderId="12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164" fontId="8" fillId="0" borderId="11" xfId="1" applyNumberFormat="1" applyFont="1" applyBorder="1"/>
    <xf numFmtId="164" fontId="8" fillId="0" borderId="14" xfId="1" applyNumberFormat="1" applyFont="1" applyBorder="1"/>
    <xf numFmtId="169" fontId="8" fillId="0" borderId="14" xfId="3" applyNumberFormat="1" applyFont="1" applyBorder="1"/>
    <xf numFmtId="169" fontId="8" fillId="0" borderId="16" xfId="3" applyNumberFormat="1" applyFont="1" applyBorder="1"/>
    <xf numFmtId="0" fontId="0" fillId="0" borderId="8" xfId="0" applyBorder="1"/>
    <xf numFmtId="0" fontId="0" fillId="0" borderId="9" xfId="0" applyBorder="1"/>
    <xf numFmtId="0" fontId="1" fillId="0" borderId="1" xfId="0" applyFont="1" applyBorder="1" applyAlignment="1">
      <alignment horizontal="center" vertical="center" wrapText="1"/>
    </xf>
    <xf numFmtId="43" fontId="0" fillId="0" borderId="1" xfId="0" applyNumberFormat="1" applyBorder="1"/>
    <xf numFmtId="44" fontId="0" fillId="0" borderId="1" xfId="0" applyNumberFormat="1" applyBorder="1"/>
    <xf numFmtId="0" fontId="9" fillId="0" borderId="13" xfId="0" applyFont="1" applyBorder="1"/>
    <xf numFmtId="0" fontId="0" fillId="0" borderId="0" xfId="0" quotePrefix="1" applyAlignment="1">
      <alignment horizontal="left" wrapText="1"/>
    </xf>
    <xf numFmtId="167" fontId="0" fillId="0" borderId="1" xfId="0" applyNumberFormat="1" applyBorder="1"/>
    <xf numFmtId="1" fontId="0" fillId="0" borderId="1" xfId="0" applyNumberFormat="1" applyBorder="1"/>
    <xf numFmtId="0" fontId="10" fillId="0" borderId="0" xfId="0" applyFont="1"/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2" fillId="0" borderId="0" xfId="4" applyFont="1" applyAlignment="1">
      <alignment horizontal="left" vertical="center"/>
    </xf>
    <xf numFmtId="0" fontId="13" fillId="0" borderId="0" xfId="0" applyFont="1"/>
    <xf numFmtId="0" fontId="15" fillId="0" borderId="0" xfId="5" applyFont="1" applyAlignment="1" applyProtection="1">
      <alignment horizontal="left"/>
    </xf>
    <xf numFmtId="0" fontId="15" fillId="0" borderId="0" xfId="5" applyFont="1"/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8" fontId="13" fillId="0" borderId="0" xfId="0" applyNumberFormat="1" applyFont="1"/>
    <xf numFmtId="168" fontId="17" fillId="0" borderId="0" xfId="0" applyNumberFormat="1" applyFont="1"/>
    <xf numFmtId="0" fontId="18" fillId="0" borderId="0" xfId="5" applyFont="1" applyAlignment="1">
      <alignment horizontal="left"/>
    </xf>
    <xf numFmtId="0" fontId="0" fillId="0" borderId="0" xfId="0" applyAlignment="1">
      <alignment vertical="top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wrapText="1"/>
    </xf>
  </cellXfs>
  <cellStyles count="6">
    <cellStyle name="Comma" xfId="1" builtinId="3"/>
    <cellStyle name="Currency" xfId="2" builtinId="4"/>
    <cellStyle name="Hyperlink" xfId="5" builtinId="8"/>
    <cellStyle name="Normal" xfId="0" builtinId="0"/>
    <cellStyle name="Normal 4 2" xfId="4" xr:uid="{3BAB861E-39F5-4E0C-ACD7-077B366B1C15}"/>
    <cellStyle name="Percent" xfId="3" builtinId="5"/>
  </cellStyles>
  <dxfs count="12"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8" formatCode="0.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4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png"/><Relationship Id="rId1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</xdr:row>
      <xdr:rowOff>104775</xdr:rowOff>
    </xdr:from>
    <xdr:to>
      <xdr:col>7</xdr:col>
      <xdr:colOff>437574</xdr:colOff>
      <xdr:row>35</xdr:row>
      <xdr:rowOff>75442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6CE6B3-0FA8-1872-5F0B-89E13FAD9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676275"/>
          <a:ext cx="4609524" cy="6066667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  <xdr:twoCellAnchor editAs="oneCell">
    <xdr:from>
      <xdr:col>10</xdr:col>
      <xdr:colOff>0</xdr:colOff>
      <xdr:row>3</xdr:row>
      <xdr:rowOff>0</xdr:rowOff>
    </xdr:from>
    <xdr:to>
      <xdr:col>14</xdr:col>
      <xdr:colOff>152076</xdr:colOff>
      <xdr:row>37</xdr:row>
      <xdr:rowOff>84905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06C5076-A14E-EDB0-A0F4-B0E460CD3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0" y="571500"/>
          <a:ext cx="2590476" cy="6561905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19</xdr:col>
      <xdr:colOff>133029</xdr:colOff>
      <xdr:row>37</xdr:row>
      <xdr:rowOff>151643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5070FBC-B0C8-9097-212A-8FC445903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144000" y="1143000"/>
          <a:ext cx="2571429" cy="6057143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</xdr:row>
      <xdr:rowOff>0</xdr:rowOff>
    </xdr:from>
    <xdr:to>
      <xdr:col>19</xdr:col>
      <xdr:colOff>361295</xdr:colOff>
      <xdr:row>34</xdr:row>
      <xdr:rowOff>161167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E35F5F4-EBF6-3413-A98A-EA045BF5D4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05600" y="571500"/>
          <a:ext cx="5238095" cy="6066667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8</xdr:col>
      <xdr:colOff>523200</xdr:colOff>
      <xdr:row>46</xdr:row>
      <xdr:rowOff>170405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872E773-0771-64BA-BCD4-BAC2DA572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71500"/>
          <a:ext cx="5400000" cy="8361905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9</xdr:col>
      <xdr:colOff>27886</xdr:colOff>
      <xdr:row>40</xdr:row>
      <xdr:rowOff>170548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D18374-E787-FB1B-705B-C69B86A7C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1500"/>
          <a:ext cx="5514286" cy="7219048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19</xdr:col>
      <xdr:colOff>104152</xdr:colOff>
      <xdr:row>34</xdr:row>
      <xdr:rowOff>170690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B4A4743-3A37-6752-D906-EA1F436F5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05600" y="571500"/>
          <a:ext cx="4980952" cy="6076190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2</xdr:row>
      <xdr:rowOff>152400</xdr:rowOff>
    </xdr:from>
    <xdr:to>
      <xdr:col>9</xdr:col>
      <xdr:colOff>361267</xdr:colOff>
      <xdr:row>42</xdr:row>
      <xdr:rowOff>160971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2F4FA3-EF2E-8B51-BE76-316D437710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533400"/>
          <a:ext cx="5466667" cy="7628571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19</xdr:col>
      <xdr:colOff>351771</xdr:colOff>
      <xdr:row>35</xdr:row>
      <xdr:rowOff>37333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9F5D44E-44DF-7062-375B-A477F7891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05600" y="571500"/>
          <a:ext cx="5228571" cy="6133333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3</xdr:row>
      <xdr:rowOff>9525</xdr:rowOff>
    </xdr:from>
    <xdr:to>
      <xdr:col>9</xdr:col>
      <xdr:colOff>65996</xdr:colOff>
      <xdr:row>46</xdr:row>
      <xdr:rowOff>179930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E19DDFB-ACED-4454-953C-28113A044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581025"/>
          <a:ext cx="5428571" cy="8361905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  <xdr:twoCellAnchor editAs="oneCell">
    <xdr:from>
      <xdr:col>10</xdr:col>
      <xdr:colOff>76200</xdr:colOff>
      <xdr:row>3</xdr:row>
      <xdr:rowOff>57150</xdr:rowOff>
    </xdr:from>
    <xdr:to>
      <xdr:col>18</xdr:col>
      <xdr:colOff>351781</xdr:colOff>
      <xdr:row>35</xdr:row>
      <xdr:rowOff>27817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EECE20D-DFD6-5651-2E28-72504743F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72200" y="628650"/>
          <a:ext cx="5152381" cy="6066667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85725</xdr:rowOff>
    </xdr:from>
    <xdr:to>
      <xdr:col>9</xdr:col>
      <xdr:colOff>151717</xdr:colOff>
      <xdr:row>46</xdr:row>
      <xdr:rowOff>84677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80A5D1-3786-E160-EB59-375E344415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466725"/>
          <a:ext cx="5466667" cy="8380952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  <xdr:twoCellAnchor editAs="oneCell">
    <xdr:from>
      <xdr:col>10</xdr:col>
      <xdr:colOff>152400</xdr:colOff>
      <xdr:row>2</xdr:row>
      <xdr:rowOff>104775</xdr:rowOff>
    </xdr:from>
    <xdr:to>
      <xdr:col>18</xdr:col>
      <xdr:colOff>275600</xdr:colOff>
      <xdr:row>33</xdr:row>
      <xdr:rowOff>151656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D92C6DB-6C2C-FAB0-F4DE-7142E358D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8400" y="485775"/>
          <a:ext cx="5000000" cy="5952381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2</xdr:row>
      <xdr:rowOff>133350</xdr:rowOff>
    </xdr:from>
    <xdr:to>
      <xdr:col>9</xdr:col>
      <xdr:colOff>227908</xdr:colOff>
      <xdr:row>46</xdr:row>
      <xdr:rowOff>132302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579AC2-242F-CFE3-C46C-1B8ED5FA3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514350"/>
          <a:ext cx="5533333" cy="8380952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  <xdr:twoCellAnchor editAs="oneCell">
    <xdr:from>
      <xdr:col>10</xdr:col>
      <xdr:colOff>47625</xdr:colOff>
      <xdr:row>2</xdr:row>
      <xdr:rowOff>114300</xdr:rowOff>
    </xdr:from>
    <xdr:to>
      <xdr:col>18</xdr:col>
      <xdr:colOff>199396</xdr:colOff>
      <xdr:row>34</xdr:row>
      <xdr:rowOff>8776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864DF24-E1B7-4DF1-B566-07956452B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43625" y="495300"/>
          <a:ext cx="5028571" cy="5990476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142875</xdr:rowOff>
    </xdr:from>
    <xdr:to>
      <xdr:col>9</xdr:col>
      <xdr:colOff>142196</xdr:colOff>
      <xdr:row>46</xdr:row>
      <xdr:rowOff>65637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A79980-CBD1-9892-13E9-DD406101F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523875"/>
          <a:ext cx="5428571" cy="8304762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  <xdr:twoCellAnchor editAs="oneCell">
    <xdr:from>
      <xdr:col>10</xdr:col>
      <xdr:colOff>104775</xdr:colOff>
      <xdr:row>2</xdr:row>
      <xdr:rowOff>123825</xdr:rowOff>
    </xdr:from>
    <xdr:to>
      <xdr:col>18</xdr:col>
      <xdr:colOff>218451</xdr:colOff>
      <xdr:row>34</xdr:row>
      <xdr:rowOff>84968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92691B-5943-EE2F-DE42-FA482140C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00775" y="504825"/>
          <a:ext cx="4990476" cy="6057143"/>
        </a:xfrm>
        <a:prstGeom prst="rect">
          <a:avLst/>
        </a:prstGeom>
        <a:ln>
          <a:solidFill>
            <a:schemeClr val="tx2"/>
          </a:solidFill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6760EE3-2A65-4F9A-99FF-70F338E31447}" name="Table1" displayName="Table1" ref="B19:K66" totalsRowShown="0" headerRowDxfId="11" dataDxfId="10">
  <autoFilter ref="B19:K66" xr:uid="{16760EE3-2A65-4F9A-99FF-70F338E31447}"/>
  <tableColumns count="10">
    <tableColumn id="1" xr3:uid="{ADD4DD00-FA0F-4A66-AD0C-5A7B9E8E147C}" name="Model Year" dataDxfId="9"/>
    <tableColumn id="2" xr3:uid="{BD1A921F-D839-411A-91AB-DBB22F013D77}" name="Cars" dataDxfId="8"/>
    <tableColumn id="3" xr3:uid="{CD50BCE6-9A49-4632-853B-22236AD99069}" name="Trucks" dataDxfId="7"/>
    <tableColumn id="4" xr3:uid="{7919CFDB-FF30-4712-B74C-C56D7C4C5FCC}" name="Sedan / Wagon" dataDxfId="6"/>
    <tableColumn id="5" xr3:uid="{7B1430BC-6154-44CE-BD9C-EFA294ECD77C}" name="Car SUV" dataDxfId="5"/>
    <tableColumn id="6" xr3:uid="{A25D72F9-ED7B-4301-9FCC-AE200E13AF7D}" name="Truck SUV" dataDxfId="4"/>
    <tableColumn id="7" xr3:uid="{757B81B3-D369-401C-B2A8-EC6AAAD239D4}" name="Minivan / Van" dataDxfId="3"/>
    <tableColumn id="8" xr3:uid="{6060A336-3449-4DE0-8312-FA93BA265298}" name="Pickup" dataDxfId="2"/>
    <tableColumn id="9" xr3:uid="{B66BAB71-9863-4A71-A919-778A1F013FC9}" name="All" dataDxfId="1"/>
    <tableColumn id="10" xr3:uid="{E27D4914-55FB-47C3-B323-075AD14B2D11}" name="Column1" dataDxfId="0"/>
  </tableColumns>
  <tableStyleInfo name="TableStyleMedium15" showFirstColumn="0" showLastColumn="0" showRowStripes="1" showColumnStripes="0"/>
  <extLst>
    <ext xmlns:x14="http://schemas.microsoft.com/office/spreadsheetml/2009/9/main" uri="{504A1905-F514-4f6f-8877-14C23A59335A}">
      <x14:table altTextSummary="Average New Light-Duty Vehicle Fuel Economy, 1975-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ergy.gov/eere/vehicles/articles/fotw-1237-may-9-2022-fuel-economy-all-vehicle-classes-has-improved" TargetMode="External"/><Relationship Id="rId2" Type="http://schemas.openxmlformats.org/officeDocument/2006/relationships/hyperlink" Target="https://www.epa.gov/automotive-trends" TargetMode="External"/><Relationship Id="rId1" Type="http://schemas.openxmlformats.org/officeDocument/2006/relationships/hyperlink" Target="http://energy.gov/eere/vehicles/transportation-fact-week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CBF51-A8DC-420B-BB49-6146A831D6D4}">
  <sheetPr>
    <pageSetUpPr fitToPage="1"/>
  </sheetPr>
  <dimension ref="A1:AF24"/>
  <sheetViews>
    <sheetView tabSelected="1" zoomScale="91" zoomScaleNormal="91" workbookViewId="0">
      <pane ySplit="3" topLeftCell="A4" activePane="bottomLeft" state="frozen"/>
      <selection pane="bottomLeft" activeCell="A3" sqref="A3"/>
      <selection activeCell="D1" sqref="D1"/>
    </sheetView>
  </sheetViews>
  <sheetFormatPr defaultRowHeight="15"/>
  <cols>
    <col min="1" max="1" width="12.28515625" customWidth="1"/>
    <col min="3" max="4" width="34.85546875" customWidth="1"/>
    <col min="5" max="5" width="22.42578125" customWidth="1"/>
    <col min="6" max="6" width="13.85546875" customWidth="1"/>
    <col min="7" max="10" width="12.5703125" customWidth="1"/>
    <col min="11" max="11" width="15.85546875" customWidth="1"/>
    <col min="12" max="12" width="12.5703125" customWidth="1"/>
    <col min="13" max="13" width="15.42578125" customWidth="1"/>
    <col min="14" max="14" width="12.5703125" customWidth="1"/>
    <col min="15" max="16" width="14.42578125" customWidth="1"/>
    <col min="17" max="18" width="12.5703125" customWidth="1"/>
    <col min="19" max="19" width="15" customWidth="1"/>
    <col min="20" max="21" width="14.5703125" customWidth="1"/>
    <col min="22" max="22" width="16.85546875" customWidth="1"/>
    <col min="23" max="23" width="14.85546875" customWidth="1"/>
    <col min="24" max="24" width="15" customWidth="1"/>
    <col min="25" max="25" width="14" customWidth="1"/>
    <col min="26" max="26" width="13.85546875" customWidth="1"/>
    <col min="27" max="27" width="22.42578125" customWidth="1"/>
    <col min="28" max="28" width="13.85546875" customWidth="1"/>
    <col min="29" max="29" width="14.7109375" customWidth="1"/>
    <col min="30" max="30" width="16.42578125" customWidth="1"/>
    <col min="31" max="31" width="18" customWidth="1"/>
    <col min="32" max="32" width="11.7109375" customWidth="1"/>
    <col min="33" max="33" width="12.28515625" customWidth="1"/>
  </cols>
  <sheetData>
    <row r="1" spans="1:32" ht="15.75" thickBot="1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9"/>
    </row>
    <row r="2" spans="1:32" ht="111" customHeight="1" thickBot="1">
      <c r="A2" s="21" t="s">
        <v>0</v>
      </c>
      <c r="B2" s="22" t="s">
        <v>1</v>
      </c>
      <c r="C2" s="22" t="s">
        <v>2</v>
      </c>
      <c r="D2" s="29" t="s">
        <v>3</v>
      </c>
      <c r="E2" s="31" t="s">
        <v>4</v>
      </c>
      <c r="F2" s="31" t="s">
        <v>5</v>
      </c>
      <c r="G2" s="31" t="s">
        <v>6</v>
      </c>
      <c r="H2" s="31" t="s">
        <v>7</v>
      </c>
      <c r="I2" s="31" t="s">
        <v>8</v>
      </c>
      <c r="J2" s="31" t="s">
        <v>9</v>
      </c>
      <c r="K2" s="31" t="s">
        <v>10</v>
      </c>
      <c r="L2" s="31" t="s">
        <v>11</v>
      </c>
      <c r="M2" s="31" t="s">
        <v>12</v>
      </c>
      <c r="N2" s="31" t="s">
        <v>13</v>
      </c>
      <c r="O2" s="41" t="s">
        <v>14</v>
      </c>
      <c r="P2" s="41" t="s">
        <v>15</v>
      </c>
      <c r="Q2" s="41" t="s">
        <v>16</v>
      </c>
      <c r="R2" s="41" t="s">
        <v>17</v>
      </c>
      <c r="S2" s="41" t="s">
        <v>18</v>
      </c>
      <c r="T2" s="41" t="s">
        <v>19</v>
      </c>
      <c r="U2" s="41" t="s">
        <v>20</v>
      </c>
      <c r="V2" s="41" t="s">
        <v>21</v>
      </c>
      <c r="W2" s="41" t="s">
        <v>22</v>
      </c>
      <c r="X2" s="41" t="s">
        <v>23</v>
      </c>
      <c r="Y2" s="41" t="s">
        <v>24</v>
      </c>
      <c r="Z2" s="41" t="s">
        <v>25</v>
      </c>
      <c r="AA2" s="87"/>
      <c r="AB2" s="87"/>
      <c r="AC2" s="87"/>
      <c r="AD2" s="87"/>
      <c r="AE2" s="88"/>
    </row>
    <row r="3" spans="1:32" ht="45">
      <c r="A3" s="110" t="s">
        <v>26</v>
      </c>
      <c r="B3" s="6">
        <v>301</v>
      </c>
      <c r="C3" s="7" t="s">
        <v>27</v>
      </c>
      <c r="D3" s="109" t="s">
        <v>28</v>
      </c>
      <c r="E3" s="9" t="s">
        <v>29</v>
      </c>
      <c r="F3" s="34">
        <v>48614</v>
      </c>
      <c r="G3" s="12">
        <v>2647</v>
      </c>
      <c r="H3" s="12">
        <f>G3*365</f>
        <v>966155</v>
      </c>
      <c r="I3" s="12">
        <v>321162</v>
      </c>
      <c r="J3" s="36">
        <f>I3*0.5</f>
        <v>160581</v>
      </c>
      <c r="K3" s="36">
        <f>J3*20</f>
        <v>3211620</v>
      </c>
      <c r="L3" s="10">
        <v>25.3</v>
      </c>
      <c r="M3" s="36">
        <f>K3/L3</f>
        <v>126941.50197628458</v>
      </c>
      <c r="N3" s="11">
        <v>-1122</v>
      </c>
      <c r="O3" s="42">
        <f>S3/L3</f>
        <v>38082.450592885369</v>
      </c>
      <c r="P3" s="50">
        <f>T3/L3</f>
        <v>63470.750988142288</v>
      </c>
      <c r="Q3" s="42">
        <f>U3/L3</f>
        <v>95206.12648221344</v>
      </c>
      <c r="R3" s="42">
        <f>V3/L3</f>
        <v>114247.35177865613</v>
      </c>
      <c r="S3" s="51">
        <f>I3*0.3*0.5*20</f>
        <v>963485.99999999988</v>
      </c>
      <c r="T3" s="51">
        <f>I3*0.5*0.5*20</f>
        <v>1605810</v>
      </c>
      <c r="U3" s="51">
        <f>I3*0.75*0.5*20</f>
        <v>2408715</v>
      </c>
      <c r="V3" s="51">
        <f>I3*0.9*0.5*20</f>
        <v>2890458</v>
      </c>
      <c r="W3" s="52">
        <v>-336.61</v>
      </c>
      <c r="X3" s="52">
        <v>-561.02</v>
      </c>
      <c r="Y3" s="52">
        <v>-841.53</v>
      </c>
      <c r="Z3" s="50">
        <v>-1009.8</v>
      </c>
      <c r="AE3" s="23"/>
    </row>
    <row r="4" spans="1:32">
      <c r="A4" s="24"/>
      <c r="B4" s="53"/>
      <c r="C4" s="54"/>
      <c r="D4" s="30"/>
      <c r="E4" s="54"/>
      <c r="F4" s="54"/>
      <c r="G4" s="54"/>
      <c r="H4" s="54"/>
      <c r="I4" s="54"/>
      <c r="J4" s="54"/>
      <c r="K4" s="55"/>
      <c r="L4" s="54"/>
      <c r="M4" s="54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17"/>
      <c r="AA4" s="55"/>
      <c r="AB4" s="55"/>
      <c r="AC4" s="56"/>
      <c r="AD4" s="55"/>
      <c r="AE4" s="25"/>
      <c r="AF4" s="44"/>
    </row>
    <row r="5" spans="1:32" ht="78" thickBot="1">
      <c r="A5" s="26"/>
      <c r="D5" s="23"/>
      <c r="E5" s="32" t="s">
        <v>4</v>
      </c>
      <c r="F5" s="32" t="s">
        <v>30</v>
      </c>
      <c r="G5" s="32" t="s">
        <v>31</v>
      </c>
      <c r="H5" s="32" t="s">
        <v>32</v>
      </c>
      <c r="I5" s="32" t="s">
        <v>33</v>
      </c>
      <c r="J5" s="32" t="s">
        <v>34</v>
      </c>
      <c r="K5" s="32" t="s">
        <v>35</v>
      </c>
      <c r="L5" s="32"/>
      <c r="M5" s="32"/>
      <c r="N5" s="32" t="s">
        <v>36</v>
      </c>
      <c r="O5" s="32" t="s">
        <v>37</v>
      </c>
      <c r="P5" s="89"/>
      <c r="Q5" s="72"/>
      <c r="R5" s="72"/>
      <c r="S5" s="90"/>
      <c r="T5" s="72"/>
      <c r="U5" s="72"/>
      <c r="V5" s="94"/>
      <c r="W5" s="72"/>
      <c r="X5" s="72"/>
      <c r="Y5" s="72"/>
      <c r="Z5" s="95"/>
      <c r="AA5" s="72"/>
      <c r="AB5" s="72"/>
      <c r="AC5" s="91"/>
      <c r="AD5" s="91"/>
      <c r="AE5" s="77"/>
    </row>
    <row r="6" spans="1:32" ht="45">
      <c r="A6" s="26"/>
      <c r="B6" s="58"/>
      <c r="C6" s="15"/>
      <c r="D6" s="23"/>
      <c r="E6" s="15" t="s">
        <v>38</v>
      </c>
      <c r="F6" s="59">
        <v>48614</v>
      </c>
      <c r="G6" s="35">
        <v>2647</v>
      </c>
      <c r="H6" s="35">
        <f>G6*365</f>
        <v>966155</v>
      </c>
      <c r="I6" s="35">
        <v>321162</v>
      </c>
      <c r="J6">
        <v>4.3</v>
      </c>
      <c r="K6" s="18">
        <f>H6/J6</f>
        <v>224687.20930232559</v>
      </c>
      <c r="L6" s="60"/>
      <c r="M6" s="15"/>
      <c r="N6" s="15">
        <v>2294.5</v>
      </c>
      <c r="O6" s="61">
        <f>N9/N6</f>
        <v>4.2757899324471563E-2</v>
      </c>
      <c r="P6" s="61"/>
      <c r="Z6" s="16"/>
      <c r="AA6" s="62"/>
      <c r="AB6" s="38"/>
      <c r="AC6" s="63"/>
      <c r="AD6" s="57"/>
      <c r="AE6" s="43"/>
    </row>
    <row r="7" spans="1:32">
      <c r="A7" s="24"/>
      <c r="B7" s="53"/>
      <c r="C7" s="54"/>
      <c r="D7" s="30"/>
      <c r="E7" s="54"/>
      <c r="F7" s="54"/>
      <c r="G7" s="54"/>
      <c r="H7" s="54"/>
      <c r="I7" s="54"/>
      <c r="J7" s="54"/>
      <c r="K7" s="55"/>
      <c r="L7" s="54"/>
      <c r="M7" s="54"/>
      <c r="N7" s="55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17"/>
      <c r="AA7" s="55"/>
      <c r="AB7" s="55"/>
      <c r="AC7" s="56"/>
      <c r="AD7" s="55"/>
      <c r="AE7" s="25"/>
      <c r="AF7" s="44"/>
    </row>
    <row r="8" spans="1:32" ht="105.75" thickBot="1">
      <c r="A8" s="26"/>
      <c r="B8" s="64"/>
      <c r="D8" s="23"/>
      <c r="E8" s="32" t="s">
        <v>4</v>
      </c>
      <c r="F8" s="32" t="s">
        <v>30</v>
      </c>
      <c r="G8" s="32" t="s">
        <v>31</v>
      </c>
      <c r="H8" s="32" t="s">
        <v>32</v>
      </c>
      <c r="I8" s="32" t="s">
        <v>33</v>
      </c>
      <c r="J8" s="32" t="s">
        <v>39</v>
      </c>
      <c r="K8" s="32" t="s">
        <v>40</v>
      </c>
      <c r="L8" s="32"/>
      <c r="M8" s="32"/>
      <c r="N8" s="32" t="s">
        <v>41</v>
      </c>
      <c r="O8" s="32" t="s">
        <v>42</v>
      </c>
      <c r="P8" s="32" t="s">
        <v>43</v>
      </c>
      <c r="Q8" s="32" t="s">
        <v>44</v>
      </c>
      <c r="R8" s="32" t="s">
        <v>45</v>
      </c>
      <c r="S8" s="65" t="s">
        <v>46</v>
      </c>
      <c r="T8" s="65" t="s">
        <v>47</v>
      </c>
      <c r="U8" s="65" t="s">
        <v>48</v>
      </c>
      <c r="V8" s="65" t="s">
        <v>49</v>
      </c>
      <c r="W8" s="32" t="s">
        <v>50</v>
      </c>
      <c r="X8" s="65" t="s">
        <v>51</v>
      </c>
      <c r="Y8" s="65" t="s">
        <v>52</v>
      </c>
      <c r="Z8" s="65" t="s">
        <v>53</v>
      </c>
      <c r="AA8" s="65" t="s">
        <v>54</v>
      </c>
      <c r="AB8" s="65" t="s">
        <v>55</v>
      </c>
      <c r="AC8" s="65" t="s">
        <v>56</v>
      </c>
      <c r="AD8" s="65" t="s">
        <v>57</v>
      </c>
      <c r="AE8" s="33" t="s">
        <v>58</v>
      </c>
    </row>
    <row r="9" spans="1:32" ht="30">
      <c r="A9" s="26"/>
      <c r="B9" s="58"/>
      <c r="C9" s="15"/>
      <c r="D9" s="23"/>
      <c r="E9" s="15" t="s">
        <v>59</v>
      </c>
      <c r="F9" s="59">
        <v>48614</v>
      </c>
      <c r="G9" s="35">
        <v>2647</v>
      </c>
      <c r="H9" s="35">
        <f>G9*365</f>
        <v>966155</v>
      </c>
      <c r="I9" s="35">
        <v>321162</v>
      </c>
      <c r="J9">
        <v>442.08</v>
      </c>
      <c r="K9" s="27">
        <f>H3/J9</f>
        <v>2185.4754795512126</v>
      </c>
      <c r="M9" s="66"/>
      <c r="N9" s="50">
        <v>98.108000000000004</v>
      </c>
      <c r="O9" s="67">
        <f>N9+W3</f>
        <v>-238.50200000000001</v>
      </c>
      <c r="P9" s="67">
        <f>(N9+X3)</f>
        <v>-462.91199999999998</v>
      </c>
      <c r="Q9" s="67">
        <f>N9+Y3</f>
        <v>-743.42200000000003</v>
      </c>
      <c r="R9" s="67">
        <f>N9+Z3</f>
        <v>-911.69200000000001</v>
      </c>
      <c r="S9" s="45">
        <f>N9+N3</f>
        <v>-1023.8920000000001</v>
      </c>
      <c r="T9" s="45">
        <f>O9+P9+R9+S9+Q9</f>
        <v>-3380.42</v>
      </c>
      <c r="U9" s="11">
        <f>T9+(S9*20)</f>
        <v>-23858.260000000002</v>
      </c>
      <c r="V9" s="39">
        <f>AB9+AE9</f>
        <v>34043476.749225661</v>
      </c>
      <c r="W9" s="63">
        <f>V9+375000</f>
        <v>34418476.749225661</v>
      </c>
      <c r="X9" s="19">
        <f>-W9/T9</f>
        <v>10181.716103095372</v>
      </c>
      <c r="Y9" s="12">
        <f>F9</f>
        <v>48614</v>
      </c>
      <c r="Z9" s="8">
        <v>105.43</v>
      </c>
      <c r="AA9" s="13">
        <f>Z9*Y9</f>
        <v>5125374.0200000005</v>
      </c>
      <c r="AB9" s="13">
        <f>AA9+AA11+AA13+AA15+AA17</f>
        <v>27211306.749225661</v>
      </c>
      <c r="AC9" s="20">
        <v>9</v>
      </c>
      <c r="AD9" s="14">
        <v>759130</v>
      </c>
      <c r="AE9" s="28">
        <f>AC9*AD9</f>
        <v>6832170</v>
      </c>
    </row>
    <row r="10" spans="1:32" ht="30">
      <c r="A10" s="26"/>
      <c r="D10" s="23"/>
      <c r="K10" s="68"/>
      <c r="N10" s="15"/>
      <c r="O10" s="15"/>
      <c r="P10" s="15"/>
      <c r="Y10" s="65" t="s">
        <v>52</v>
      </c>
      <c r="Z10" s="65" t="s">
        <v>60</v>
      </c>
      <c r="AA10" s="65" t="s">
        <v>61</v>
      </c>
      <c r="AE10" s="23"/>
    </row>
    <row r="11" spans="1:32" ht="18" thickBot="1">
      <c r="A11" s="26"/>
      <c r="D11" s="23"/>
      <c r="K11" s="68"/>
      <c r="N11" s="15"/>
      <c r="O11" s="93" t="s">
        <v>62</v>
      </c>
      <c r="P11" s="15"/>
      <c r="Y11" s="35">
        <f>Y9</f>
        <v>48614</v>
      </c>
      <c r="Z11" s="46">
        <f>Z9*1.03</f>
        <v>108.59290000000001</v>
      </c>
      <c r="AA11" s="69">
        <f>Y11*Z11</f>
        <v>5279135.2406000011</v>
      </c>
      <c r="AE11" s="23"/>
    </row>
    <row r="12" spans="1:32" ht="30">
      <c r="A12" s="26"/>
      <c r="D12" s="23"/>
      <c r="J12" s="15"/>
      <c r="N12" s="15"/>
      <c r="O12" s="83">
        <v>19160670</v>
      </c>
      <c r="P12" s="79" t="s">
        <v>63</v>
      </c>
      <c r="Q12" s="79"/>
      <c r="R12" s="79"/>
      <c r="S12" s="79"/>
      <c r="T12" s="79"/>
      <c r="U12" s="79"/>
      <c r="V12" s="92">
        <v>7</v>
      </c>
      <c r="Y12" s="65" t="s">
        <v>52</v>
      </c>
      <c r="Z12" s="65" t="s">
        <v>64</v>
      </c>
      <c r="AA12" s="65" t="s">
        <v>65</v>
      </c>
      <c r="AE12" s="23"/>
    </row>
    <row r="13" spans="1:32">
      <c r="A13" s="26"/>
      <c r="D13" s="23"/>
      <c r="J13" s="15"/>
      <c r="N13" s="15"/>
      <c r="O13" s="84">
        <v>20873247</v>
      </c>
      <c r="P13" t="s">
        <v>66</v>
      </c>
      <c r="V13" s="80"/>
      <c r="Y13" s="35">
        <f>Y9</f>
        <v>48614</v>
      </c>
      <c r="Z13" s="46">
        <f>Z11*1.03</f>
        <v>111.85068700000002</v>
      </c>
      <c r="AA13" s="69">
        <f>Y13*Z13</f>
        <v>5437509.2978180014</v>
      </c>
      <c r="AE13" s="23"/>
    </row>
    <row r="14" spans="1:32" ht="30">
      <c r="A14" s="26"/>
      <c r="D14" s="23"/>
      <c r="J14" s="15"/>
      <c r="N14" s="15"/>
      <c r="O14" s="85">
        <f>-T9/O13</f>
        <v>1.6194988733664678E-4</v>
      </c>
      <c r="P14" t="s">
        <v>67</v>
      </c>
      <c r="V14" s="80"/>
      <c r="Y14" s="65" t="s">
        <v>52</v>
      </c>
      <c r="Z14" s="65" t="s">
        <v>68</v>
      </c>
      <c r="AA14" s="65" t="s">
        <v>69</v>
      </c>
      <c r="AE14" s="23"/>
    </row>
    <row r="15" spans="1:32">
      <c r="A15" s="26"/>
      <c r="D15" s="23"/>
      <c r="J15" s="15"/>
      <c r="N15" s="15"/>
      <c r="O15" s="84">
        <v>1681895</v>
      </c>
      <c r="P15" t="s">
        <v>70</v>
      </c>
      <c r="V15" s="80"/>
      <c r="Y15" s="35">
        <f>Y9</f>
        <v>48614</v>
      </c>
      <c r="Z15" s="70">
        <f>Z13*1.03</f>
        <v>115.20620761000002</v>
      </c>
      <c r="AA15" s="69">
        <f>Y15*Z15</f>
        <v>5600634.5767525407</v>
      </c>
      <c r="AE15" s="23"/>
    </row>
    <row r="16" spans="1:32" ht="30.75" thickBot="1">
      <c r="A16" s="26"/>
      <c r="D16" s="23"/>
      <c r="J16" s="15"/>
      <c r="N16" s="15"/>
      <c r="O16" s="86">
        <f>-T9/O15</f>
        <v>2.0098876564827173E-3</v>
      </c>
      <c r="P16" s="81" t="s">
        <v>71</v>
      </c>
      <c r="Q16" s="81"/>
      <c r="R16" s="81"/>
      <c r="S16" s="81"/>
      <c r="T16" s="81"/>
      <c r="U16" s="81"/>
      <c r="V16" s="82"/>
      <c r="Y16" s="65" t="s">
        <v>52</v>
      </c>
      <c r="Z16" s="65" t="s">
        <v>72</v>
      </c>
      <c r="AA16" s="65" t="s">
        <v>73</v>
      </c>
      <c r="AE16" s="23"/>
    </row>
    <row r="17" spans="1:31" ht="15.75" thickBot="1">
      <c r="A17" s="71"/>
      <c r="B17" s="72"/>
      <c r="C17" s="72"/>
      <c r="D17" s="77"/>
      <c r="E17" s="72"/>
      <c r="F17" s="72"/>
      <c r="G17" s="72"/>
      <c r="H17" s="72"/>
      <c r="I17" s="72"/>
      <c r="J17" s="73"/>
      <c r="K17" s="72"/>
      <c r="L17" s="72"/>
      <c r="M17" s="72"/>
      <c r="N17" s="73"/>
      <c r="O17" s="72"/>
      <c r="P17" s="72"/>
      <c r="Q17" s="78"/>
      <c r="R17" s="72"/>
      <c r="S17" s="72"/>
      <c r="T17" s="72"/>
      <c r="U17" s="72"/>
      <c r="V17" s="72"/>
      <c r="W17" s="72"/>
      <c r="X17" s="72"/>
      <c r="Y17" s="74">
        <f>Y9</f>
        <v>48614</v>
      </c>
      <c r="Z17" s="75">
        <f>Z15*1.03</f>
        <v>118.66239383830002</v>
      </c>
      <c r="AA17" s="76">
        <f>Y17*Z17</f>
        <v>5768653.6140551176</v>
      </c>
      <c r="AB17" s="72"/>
      <c r="AC17" s="72"/>
      <c r="AD17" s="72"/>
      <c r="AE17" s="77"/>
    </row>
    <row r="18" spans="1:31">
      <c r="K18" s="1"/>
      <c r="Q18" s="42"/>
      <c r="S18" s="2"/>
    </row>
    <row r="19" spans="1:31" ht="18.75">
      <c r="AC19" s="5"/>
    </row>
    <row r="21" spans="1:31" ht="18.75">
      <c r="AA21" s="4"/>
      <c r="AB21" s="4"/>
      <c r="AC21" s="5"/>
    </row>
    <row r="22" spans="1:31">
      <c r="Q22" s="15"/>
      <c r="R22" s="15"/>
    </row>
    <row r="24" spans="1:31" ht="18.75">
      <c r="AA24" s="4"/>
      <c r="AB24" s="4"/>
      <c r="AC24" s="5"/>
    </row>
  </sheetData>
  <pageMargins left="0.7" right="0.7" top="0.75" bottom="0.75" header="0.3" footer="0.3"/>
  <pageSetup paperSize="3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C4CCA-9C38-4721-9F56-BFC7D22464AF}">
  <dimension ref="A1:K2"/>
  <sheetViews>
    <sheetView workbookViewId="0">
      <selection activeCell="J6" sqref="J6"/>
    </sheetView>
  </sheetViews>
  <sheetFormatPr defaultRowHeight="15"/>
  <sheetData>
    <row r="1" spans="1:11">
      <c r="A1" t="s">
        <v>179</v>
      </c>
    </row>
    <row r="2" spans="1:11">
      <c r="A2" t="s">
        <v>172</v>
      </c>
      <c r="K2" t="s">
        <v>173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8C4D4-506C-432C-A1AE-CA8F0874FE85}">
  <dimension ref="A1:DW8"/>
  <sheetViews>
    <sheetView workbookViewId="0">
      <selection activeCell="AR1" sqref="AR1"/>
    </sheetView>
  </sheetViews>
  <sheetFormatPr defaultColWidth="29.28515625" defaultRowHeight="15"/>
  <cols>
    <col min="1" max="1" width="12.7109375" customWidth="1"/>
    <col min="2" max="2" width="17.85546875" customWidth="1"/>
    <col min="3" max="3" width="56.42578125" customWidth="1"/>
    <col min="4" max="4" width="52.28515625" customWidth="1"/>
    <col min="5" max="5" width="13.42578125" customWidth="1"/>
    <col min="6" max="6" width="17.85546875" customWidth="1"/>
    <col min="10" max="10" width="20" customWidth="1"/>
    <col min="11" max="11" width="7.7109375" customWidth="1"/>
    <col min="13" max="13" width="22.42578125" customWidth="1"/>
    <col min="14" max="14" width="17" customWidth="1"/>
    <col min="15" max="15" width="14.7109375" customWidth="1"/>
    <col min="16" max="17" width="13.5703125" customWidth="1"/>
    <col min="18" max="18" width="6" customWidth="1"/>
    <col min="19" max="19" width="14.42578125" customWidth="1"/>
    <col min="20" max="20" width="14.140625" customWidth="1"/>
    <col min="21" max="21" width="15" customWidth="1"/>
    <col min="22" max="22" width="13.85546875" customWidth="1"/>
    <col min="23" max="23" width="16.28515625" customWidth="1"/>
    <col min="24" max="24" width="17.140625" customWidth="1"/>
    <col min="25" max="25" width="14.85546875" customWidth="1"/>
    <col min="26" max="26" width="17.140625" customWidth="1"/>
    <col min="27" max="27" width="13" customWidth="1"/>
    <col min="28" max="28" width="13.42578125" customWidth="1"/>
    <col min="29" max="29" width="16.5703125" customWidth="1"/>
    <col min="30" max="30" width="21.7109375" customWidth="1"/>
    <col min="31" max="31" width="20.42578125" customWidth="1"/>
    <col min="38" max="38" width="13.28515625" customWidth="1"/>
    <col min="39" max="39" width="12.85546875" customWidth="1"/>
    <col min="40" max="40" width="15.85546875" customWidth="1"/>
    <col min="41" max="41" width="17.42578125" customWidth="1"/>
    <col min="42" max="42" width="12.5703125" customWidth="1"/>
    <col min="43" max="43" width="12.85546875" customWidth="1"/>
    <col min="44" max="44" width="12.28515625" customWidth="1"/>
    <col min="45" max="45" width="17.42578125" customWidth="1"/>
    <col min="46" max="46" width="16.5703125" customWidth="1"/>
  </cols>
  <sheetData>
    <row r="1" spans="1:127" s="15" customFormat="1" ht="60">
      <c r="A1" s="15" t="s">
        <v>109</v>
      </c>
      <c r="B1" s="15" t="s">
        <v>110</v>
      </c>
      <c r="C1" s="15" t="s">
        <v>111</v>
      </c>
      <c r="D1" s="15" t="s">
        <v>112</v>
      </c>
      <c r="E1" s="15" t="s">
        <v>113</v>
      </c>
      <c r="F1" s="15" t="s">
        <v>114</v>
      </c>
      <c r="G1" s="15" t="s">
        <v>115</v>
      </c>
      <c r="H1" s="15" t="s">
        <v>116</v>
      </c>
      <c r="I1" s="15" t="s">
        <v>117</v>
      </c>
      <c r="J1" s="15" t="s">
        <v>118</v>
      </c>
      <c r="K1" s="15" t="s">
        <v>119</v>
      </c>
      <c r="L1" s="15" t="s">
        <v>120</v>
      </c>
      <c r="M1" s="15" t="s">
        <v>121</v>
      </c>
      <c r="N1" s="15" t="s">
        <v>122</v>
      </c>
      <c r="O1" s="15" t="s">
        <v>123</v>
      </c>
      <c r="P1" s="15" t="s">
        <v>124</v>
      </c>
      <c r="Q1" s="15" t="s">
        <v>125</v>
      </c>
      <c r="R1" s="15" t="s">
        <v>126</v>
      </c>
      <c r="S1" s="15" t="s">
        <v>139</v>
      </c>
      <c r="T1" s="108" t="s">
        <v>140</v>
      </c>
      <c r="U1" s="15" t="s">
        <v>137</v>
      </c>
      <c r="V1" s="15" t="s">
        <v>180</v>
      </c>
      <c r="W1" s="15" t="s">
        <v>181</v>
      </c>
      <c r="X1" s="15" t="s">
        <v>182</v>
      </c>
      <c r="Y1" s="15" t="s">
        <v>183</v>
      </c>
      <c r="Z1" s="15" t="s">
        <v>184</v>
      </c>
      <c r="AA1" s="15" t="s">
        <v>185</v>
      </c>
      <c r="AB1" s="15" t="s">
        <v>128</v>
      </c>
      <c r="AC1" s="15" t="s">
        <v>130</v>
      </c>
      <c r="AD1" s="15" t="s">
        <v>132</v>
      </c>
      <c r="AE1" s="15" t="s">
        <v>134</v>
      </c>
      <c r="AF1" s="15" t="s">
        <v>186</v>
      </c>
      <c r="AG1" s="15" t="s">
        <v>187</v>
      </c>
      <c r="AH1" s="15" t="s">
        <v>188</v>
      </c>
      <c r="AI1" s="15" t="s">
        <v>189</v>
      </c>
      <c r="AJ1" s="15" t="s">
        <v>190</v>
      </c>
      <c r="AK1" s="15" t="s">
        <v>191</v>
      </c>
      <c r="AL1" s="15" t="s">
        <v>192</v>
      </c>
      <c r="AM1" s="15" t="s">
        <v>193</v>
      </c>
      <c r="AN1" s="15" t="s">
        <v>194</v>
      </c>
      <c r="AO1" s="15" t="s">
        <v>195</v>
      </c>
      <c r="AP1" s="15" t="s">
        <v>196</v>
      </c>
      <c r="AQ1" s="15" t="s">
        <v>197</v>
      </c>
      <c r="AR1" s="15" t="s">
        <v>198</v>
      </c>
      <c r="AS1" s="15" t="s">
        <v>199</v>
      </c>
      <c r="AT1" s="15" t="s">
        <v>200</v>
      </c>
      <c r="AU1" s="15" t="s">
        <v>201</v>
      </c>
      <c r="AV1" s="15" t="s">
        <v>202</v>
      </c>
      <c r="AW1" s="15" t="s">
        <v>203</v>
      </c>
      <c r="AX1" s="15" t="s">
        <v>204</v>
      </c>
      <c r="AY1" s="15" t="s">
        <v>205</v>
      </c>
      <c r="AZ1" s="15" t="s">
        <v>206</v>
      </c>
      <c r="BA1" s="15" t="s">
        <v>207</v>
      </c>
      <c r="BB1" s="15" t="s">
        <v>208</v>
      </c>
      <c r="BC1" s="15" t="s">
        <v>209</v>
      </c>
      <c r="BD1" s="15" t="s">
        <v>210</v>
      </c>
      <c r="BE1" s="15" t="s">
        <v>211</v>
      </c>
      <c r="BF1" s="15" t="s">
        <v>212</v>
      </c>
      <c r="BG1" s="15" t="s">
        <v>213</v>
      </c>
      <c r="BH1" s="15" t="s">
        <v>214</v>
      </c>
      <c r="BI1" s="15" t="s">
        <v>215</v>
      </c>
      <c r="BJ1" s="15" t="s">
        <v>216</v>
      </c>
      <c r="BK1" s="15" t="s">
        <v>217</v>
      </c>
      <c r="BL1" s="15" t="s">
        <v>218</v>
      </c>
      <c r="BM1" s="15" t="s">
        <v>219</v>
      </c>
      <c r="BN1" s="15" t="s">
        <v>220</v>
      </c>
      <c r="BO1" s="15" t="s">
        <v>221</v>
      </c>
      <c r="BP1" s="15" t="s">
        <v>222</v>
      </c>
      <c r="BQ1" s="15" t="s">
        <v>223</v>
      </c>
      <c r="BR1" s="15" t="s">
        <v>224</v>
      </c>
      <c r="BS1" s="15" t="s">
        <v>225</v>
      </c>
      <c r="BT1" s="15" t="s">
        <v>226</v>
      </c>
      <c r="BU1" s="15" t="s">
        <v>227</v>
      </c>
      <c r="BV1" s="15" t="s">
        <v>228</v>
      </c>
      <c r="BW1" s="15" t="s">
        <v>229</v>
      </c>
      <c r="BX1" s="15" t="s">
        <v>230</v>
      </c>
      <c r="BY1" s="15" t="s">
        <v>231</v>
      </c>
      <c r="BZ1" s="15" t="s">
        <v>232</v>
      </c>
      <c r="CA1" s="15" t="s">
        <v>233</v>
      </c>
      <c r="CB1" s="15" t="s">
        <v>234</v>
      </c>
      <c r="CC1" s="15" t="s">
        <v>235</v>
      </c>
      <c r="CD1" s="15" t="s">
        <v>236</v>
      </c>
      <c r="CE1" s="15" t="s">
        <v>237</v>
      </c>
      <c r="CF1" s="15" t="s">
        <v>238</v>
      </c>
      <c r="CG1" s="15" t="s">
        <v>239</v>
      </c>
      <c r="CH1" s="15" t="s">
        <v>240</v>
      </c>
      <c r="CI1" s="15" t="s">
        <v>241</v>
      </c>
      <c r="CJ1" s="15" t="s">
        <v>242</v>
      </c>
      <c r="CK1" s="15" t="s">
        <v>243</v>
      </c>
      <c r="CL1" s="15" t="s">
        <v>244</v>
      </c>
      <c r="CM1" s="15" t="s">
        <v>245</v>
      </c>
      <c r="CN1" s="15" t="s">
        <v>246</v>
      </c>
      <c r="CO1" s="15" t="s">
        <v>247</v>
      </c>
      <c r="CP1" s="15" t="s">
        <v>248</v>
      </c>
      <c r="CQ1" s="15" t="s">
        <v>249</v>
      </c>
      <c r="CR1" s="15" t="s">
        <v>250</v>
      </c>
      <c r="CS1" s="15" t="s">
        <v>251</v>
      </c>
      <c r="CT1" s="15" t="s">
        <v>252</v>
      </c>
      <c r="CU1" s="15" t="s">
        <v>253</v>
      </c>
      <c r="CV1" s="15" t="s">
        <v>254</v>
      </c>
      <c r="CW1" s="15" t="s">
        <v>255</v>
      </c>
      <c r="CX1" s="15" t="s">
        <v>256</v>
      </c>
      <c r="CY1" s="15" t="s">
        <v>257</v>
      </c>
      <c r="CZ1" s="15" t="s">
        <v>258</v>
      </c>
      <c r="DA1" s="15" t="s">
        <v>127</v>
      </c>
      <c r="DB1" s="15" t="s">
        <v>259</v>
      </c>
      <c r="DC1" s="15" t="s">
        <v>260</v>
      </c>
      <c r="DD1" s="15" t="s">
        <v>261</v>
      </c>
      <c r="DE1" s="15" t="s">
        <v>262</v>
      </c>
      <c r="DF1" s="15" t="s">
        <v>263</v>
      </c>
      <c r="DG1" s="15" t="s">
        <v>264</v>
      </c>
      <c r="DH1" s="15" t="s">
        <v>136</v>
      </c>
      <c r="DI1" s="15" t="s">
        <v>265</v>
      </c>
      <c r="DJ1" s="15" t="s">
        <v>266</v>
      </c>
      <c r="DK1" s="15" t="s">
        <v>267</v>
      </c>
      <c r="DL1" s="15" t="s">
        <v>268</v>
      </c>
      <c r="DM1" s="15" t="s">
        <v>269</v>
      </c>
      <c r="DN1" s="15" t="s">
        <v>270</v>
      </c>
      <c r="DO1" s="15" t="s">
        <v>271</v>
      </c>
      <c r="DP1" s="15" t="s">
        <v>272</v>
      </c>
      <c r="DQ1" s="15" t="s">
        <v>273</v>
      </c>
      <c r="DR1" s="15" t="s">
        <v>274</v>
      </c>
      <c r="DS1" s="15" t="s">
        <v>275</v>
      </c>
      <c r="DT1" s="15" t="s">
        <v>276</v>
      </c>
      <c r="DU1" s="15" t="s">
        <v>277</v>
      </c>
      <c r="DV1" s="15" t="s">
        <v>278</v>
      </c>
      <c r="DW1" s="15" t="s">
        <v>279</v>
      </c>
    </row>
    <row r="2" spans="1:127">
      <c r="A2">
        <v>254314</v>
      </c>
      <c r="B2">
        <v>3924138</v>
      </c>
      <c r="C2" t="s">
        <v>141</v>
      </c>
      <c r="D2" t="s">
        <v>142</v>
      </c>
      <c r="E2" t="s">
        <v>143</v>
      </c>
      <c r="F2" t="s">
        <v>144</v>
      </c>
      <c r="G2" t="s">
        <v>145</v>
      </c>
      <c r="H2" t="s">
        <v>146</v>
      </c>
      <c r="I2" t="s">
        <v>147</v>
      </c>
      <c r="J2" t="s">
        <v>148</v>
      </c>
      <c r="K2" t="s">
        <v>149</v>
      </c>
      <c r="L2" t="s">
        <v>150</v>
      </c>
      <c r="M2" t="s">
        <v>151</v>
      </c>
      <c r="N2">
        <v>2294.0542700000001</v>
      </c>
      <c r="O2">
        <v>9.6615500000000001E-4</v>
      </c>
      <c r="P2">
        <v>1.4492325000000001E-3</v>
      </c>
      <c r="Q2">
        <v>2294.4653689524998</v>
      </c>
      <c r="R2" t="s">
        <v>149</v>
      </c>
      <c r="U2">
        <v>0</v>
      </c>
      <c r="AB2">
        <v>7.393448275862069E-2</v>
      </c>
      <c r="AC2">
        <v>0</v>
      </c>
      <c r="AD2">
        <v>1.0000000000000001E-9</v>
      </c>
      <c r="AE2">
        <v>1.5E-9</v>
      </c>
      <c r="AK2" t="s">
        <v>280</v>
      </c>
      <c r="AX2" t="s">
        <v>149</v>
      </c>
      <c r="AY2" t="s">
        <v>149</v>
      </c>
      <c r="AZ2" t="s">
        <v>149</v>
      </c>
      <c r="BA2" t="s">
        <v>149</v>
      </c>
      <c r="BG2" t="s">
        <v>149</v>
      </c>
      <c r="BJ2">
        <v>839</v>
      </c>
      <c r="BK2" t="s">
        <v>149</v>
      </c>
      <c r="BL2">
        <v>49</v>
      </c>
      <c r="BM2" t="s">
        <v>149</v>
      </c>
      <c r="BN2">
        <v>6</v>
      </c>
      <c r="BO2" t="s">
        <v>149</v>
      </c>
      <c r="BP2">
        <v>25.3</v>
      </c>
      <c r="BQ2">
        <v>1.7999999999999999E-2</v>
      </c>
      <c r="BR2">
        <v>6.8999999999999999E-3</v>
      </c>
      <c r="BS2">
        <v>18.2</v>
      </c>
      <c r="BT2">
        <v>1.17E-2</v>
      </c>
      <c r="BU2">
        <v>8.6999999999999994E-3</v>
      </c>
      <c r="BV2">
        <v>5.3835569999999997</v>
      </c>
      <c r="BW2">
        <v>7.1900000000000006E-2</v>
      </c>
      <c r="BX2">
        <v>6.1100000000000002E-2</v>
      </c>
      <c r="BY2">
        <v>18.2</v>
      </c>
      <c r="BZ2">
        <v>1.17E-2</v>
      </c>
      <c r="CA2">
        <v>8.6999999999999994E-3</v>
      </c>
      <c r="CB2">
        <v>18.2</v>
      </c>
      <c r="CC2">
        <v>1.17E-2</v>
      </c>
      <c r="CD2">
        <v>8.6999999999999994E-3</v>
      </c>
      <c r="CE2">
        <v>44</v>
      </c>
      <c r="CF2">
        <v>1.84E-2</v>
      </c>
      <c r="CG2">
        <v>6.8999999999999999E-3</v>
      </c>
      <c r="CH2">
        <v>0</v>
      </c>
      <c r="CI2">
        <v>25.3</v>
      </c>
      <c r="CJ2">
        <v>5.0000000000000001E-4</v>
      </c>
      <c r="CK2">
        <v>1E-3</v>
      </c>
      <c r="CL2">
        <v>18.2</v>
      </c>
      <c r="CM2">
        <v>1E-3</v>
      </c>
      <c r="CN2">
        <v>1.5E-3</v>
      </c>
      <c r="CO2">
        <v>6.5616149999999998</v>
      </c>
      <c r="CP2">
        <v>5.1000000000000004E-3</v>
      </c>
      <c r="CQ2">
        <v>4.7999999999999996E-3</v>
      </c>
      <c r="CR2">
        <v>4.3</v>
      </c>
      <c r="CS2">
        <v>1E-3</v>
      </c>
      <c r="CT2">
        <v>1.5E-3</v>
      </c>
      <c r="CU2">
        <v>18.2</v>
      </c>
      <c r="CV2">
        <v>1E-3</v>
      </c>
      <c r="CW2">
        <v>1.5E-3</v>
      </c>
      <c r="CX2">
        <v>44</v>
      </c>
      <c r="CY2">
        <v>5.0000000000000001E-4</v>
      </c>
      <c r="CZ2">
        <v>1E-3</v>
      </c>
      <c r="DA2">
        <v>966155</v>
      </c>
      <c r="DB2">
        <v>31028.204761904759</v>
      </c>
      <c r="DC2">
        <v>0</v>
      </c>
      <c r="DD2">
        <v>7.1442616777591993E-3</v>
      </c>
      <c r="DF2">
        <v>9.6612316406999452E-2</v>
      </c>
      <c r="DH2">
        <v>31028.204761904759</v>
      </c>
      <c r="DI2" t="s">
        <v>149</v>
      </c>
      <c r="DJ2" t="s">
        <v>281</v>
      </c>
      <c r="DK2" t="s">
        <v>282</v>
      </c>
      <c r="DL2" t="s">
        <v>283</v>
      </c>
      <c r="DM2">
        <v>224687</v>
      </c>
      <c r="DN2" t="s">
        <v>149</v>
      </c>
      <c r="DO2">
        <v>966155</v>
      </c>
      <c r="DP2" t="s">
        <v>149</v>
      </c>
      <c r="DQ2" t="s">
        <v>149</v>
      </c>
      <c r="DR2" t="s">
        <v>149</v>
      </c>
      <c r="DS2" t="s">
        <v>149</v>
      </c>
      <c r="DT2">
        <v>321162</v>
      </c>
      <c r="DU2" t="s">
        <v>149</v>
      </c>
      <c r="DV2" t="s">
        <v>149</v>
      </c>
      <c r="DW2" t="s">
        <v>149</v>
      </c>
    </row>
    <row r="3" spans="1:127">
      <c r="A3">
        <v>254315</v>
      </c>
      <c r="B3">
        <v>3924163</v>
      </c>
      <c r="C3" t="s">
        <v>155</v>
      </c>
      <c r="D3" t="s">
        <v>142</v>
      </c>
      <c r="E3" t="s">
        <v>143</v>
      </c>
      <c r="F3" t="s">
        <v>144</v>
      </c>
      <c r="G3" t="s">
        <v>145</v>
      </c>
      <c r="H3" t="s">
        <v>146</v>
      </c>
      <c r="I3" t="s">
        <v>147</v>
      </c>
      <c r="J3" t="s">
        <v>148</v>
      </c>
      <c r="K3" t="s">
        <v>149</v>
      </c>
      <c r="L3" t="s">
        <v>150</v>
      </c>
      <c r="M3" t="s">
        <v>156</v>
      </c>
      <c r="N3">
        <v>0.11801592</v>
      </c>
      <c r="O3">
        <v>1.8994607299999999</v>
      </c>
      <c r="P3">
        <v>0.16907712499999999</v>
      </c>
      <c r="Q3">
        <v>98.108354485000007</v>
      </c>
      <c r="R3" t="s">
        <v>149</v>
      </c>
      <c r="U3">
        <v>0</v>
      </c>
      <c r="AB3">
        <v>5.3060000000000003E-2</v>
      </c>
      <c r="AC3">
        <v>0</v>
      </c>
      <c r="AD3">
        <v>1.9659999999999999E-6</v>
      </c>
      <c r="AE3">
        <v>1.7499999999999999E-7</v>
      </c>
      <c r="AK3" t="s">
        <v>284</v>
      </c>
      <c r="AX3" t="s">
        <v>149</v>
      </c>
      <c r="AY3" t="s">
        <v>149</v>
      </c>
      <c r="AZ3" t="s">
        <v>149</v>
      </c>
      <c r="BA3" t="s">
        <v>149</v>
      </c>
      <c r="BG3" t="s">
        <v>149</v>
      </c>
      <c r="BJ3">
        <v>839</v>
      </c>
      <c r="BK3" t="s">
        <v>149</v>
      </c>
      <c r="BL3">
        <v>49</v>
      </c>
      <c r="BM3" t="s">
        <v>149</v>
      </c>
      <c r="BN3">
        <v>6</v>
      </c>
      <c r="BO3" t="s">
        <v>149</v>
      </c>
      <c r="BP3">
        <v>25.3</v>
      </c>
      <c r="BQ3">
        <v>1.7999999999999999E-2</v>
      </c>
      <c r="BR3">
        <v>6.8999999999999999E-3</v>
      </c>
      <c r="BS3">
        <v>18.2</v>
      </c>
      <c r="BT3">
        <v>1.17E-2</v>
      </c>
      <c r="BU3">
        <v>8.6999999999999994E-3</v>
      </c>
      <c r="BV3">
        <v>5.3835569999999997</v>
      </c>
      <c r="BW3">
        <v>7.1900000000000006E-2</v>
      </c>
      <c r="BX3">
        <v>6.1100000000000002E-2</v>
      </c>
      <c r="BY3">
        <v>18.2</v>
      </c>
      <c r="BZ3">
        <v>1.17E-2</v>
      </c>
      <c r="CA3">
        <v>8.6999999999999994E-3</v>
      </c>
      <c r="CB3">
        <v>18.2</v>
      </c>
      <c r="CC3">
        <v>1.17E-2</v>
      </c>
      <c r="CD3">
        <v>8.6999999999999994E-3</v>
      </c>
      <c r="CE3">
        <v>44</v>
      </c>
      <c r="CF3">
        <v>1.84E-2</v>
      </c>
      <c r="CG3">
        <v>6.8999999999999999E-3</v>
      </c>
      <c r="CH3">
        <v>0</v>
      </c>
      <c r="CI3">
        <v>25.3</v>
      </c>
      <c r="CJ3">
        <v>5.0000000000000001E-4</v>
      </c>
      <c r="CK3">
        <v>1E-3</v>
      </c>
      <c r="CL3">
        <v>18.2</v>
      </c>
      <c r="CM3">
        <v>1E-3</v>
      </c>
      <c r="CN3">
        <v>1.5E-3</v>
      </c>
      <c r="CO3">
        <v>6.5616149999999998</v>
      </c>
      <c r="CP3">
        <v>5.1000000000000004E-3</v>
      </c>
      <c r="CQ3">
        <v>4.7999999999999996E-3</v>
      </c>
      <c r="CR3">
        <v>4.3</v>
      </c>
      <c r="CS3">
        <v>1E-3</v>
      </c>
      <c r="CT3">
        <v>1.5E-3</v>
      </c>
      <c r="CU3">
        <v>18.2</v>
      </c>
      <c r="CV3">
        <v>1E-3</v>
      </c>
      <c r="CW3">
        <v>1.5E-3</v>
      </c>
      <c r="CX3">
        <v>44</v>
      </c>
      <c r="CY3">
        <v>5.0000000000000001E-4</v>
      </c>
      <c r="CZ3">
        <v>1E-3</v>
      </c>
      <c r="DA3">
        <v>966155</v>
      </c>
      <c r="DB3">
        <v>2.2466734399999999</v>
      </c>
      <c r="DC3">
        <v>0</v>
      </c>
      <c r="DD3">
        <v>3.0547933592703998E-4</v>
      </c>
      <c r="DF3">
        <v>6.9954522639664717E-6</v>
      </c>
      <c r="DH3">
        <v>2.2466734399999999</v>
      </c>
      <c r="DI3" t="s">
        <v>149</v>
      </c>
      <c r="DJ3" t="s">
        <v>281</v>
      </c>
      <c r="DK3" t="s">
        <v>282</v>
      </c>
      <c r="DL3" t="s">
        <v>283</v>
      </c>
      <c r="DM3">
        <v>2185.48</v>
      </c>
      <c r="DN3" t="s">
        <v>149</v>
      </c>
      <c r="DO3">
        <v>966155</v>
      </c>
      <c r="DP3" t="s">
        <v>149</v>
      </c>
      <c r="DQ3" t="s">
        <v>149</v>
      </c>
      <c r="DR3" t="s">
        <v>149</v>
      </c>
      <c r="DS3" t="s">
        <v>149</v>
      </c>
      <c r="DT3">
        <v>321162</v>
      </c>
      <c r="DU3" t="s">
        <v>149</v>
      </c>
      <c r="DV3" t="s">
        <v>149</v>
      </c>
      <c r="DW3" t="s">
        <v>149</v>
      </c>
    </row>
    <row r="4" spans="1:127">
      <c r="A4">
        <v>254399</v>
      </c>
      <c r="B4">
        <v>3926049</v>
      </c>
      <c r="C4" t="s">
        <v>157</v>
      </c>
      <c r="D4" t="s">
        <v>158</v>
      </c>
      <c r="E4" t="s">
        <v>143</v>
      </c>
      <c r="F4" t="s">
        <v>144</v>
      </c>
      <c r="G4" t="s">
        <v>145</v>
      </c>
      <c r="H4" t="s">
        <v>146</v>
      </c>
      <c r="I4" t="s">
        <v>147</v>
      </c>
      <c r="J4" t="s">
        <v>159</v>
      </c>
      <c r="K4" t="s">
        <v>149</v>
      </c>
      <c r="L4" t="s">
        <v>150</v>
      </c>
      <c r="M4" t="s">
        <v>160</v>
      </c>
      <c r="N4">
        <v>1114.5463873517785</v>
      </c>
      <c r="O4">
        <v>5.7809159999999998E-2</v>
      </c>
      <c r="P4">
        <v>2.2160177999999999E-2</v>
      </c>
      <c r="Q4">
        <v>1122.0374910017786</v>
      </c>
      <c r="R4" t="s">
        <v>149</v>
      </c>
      <c r="S4">
        <v>3211620</v>
      </c>
      <c r="T4">
        <v>15867.687747035574</v>
      </c>
      <c r="U4">
        <v>0</v>
      </c>
      <c r="V4">
        <v>0</v>
      </c>
      <c r="W4">
        <v>0</v>
      </c>
      <c r="X4">
        <v>0</v>
      </c>
      <c r="Y4" t="s">
        <v>285</v>
      </c>
      <c r="Z4" t="s">
        <v>285</v>
      </c>
      <c r="AA4">
        <v>349.36807312252961</v>
      </c>
      <c r="AB4">
        <v>7.0239999999999997E-2</v>
      </c>
      <c r="AC4">
        <v>6.8413597733711057E-2</v>
      </c>
      <c r="AD4">
        <v>1.7999999999999999E-8</v>
      </c>
      <c r="AE4">
        <v>6.8999999999999997E-9</v>
      </c>
      <c r="AF4" t="s">
        <v>286</v>
      </c>
      <c r="AG4" t="s">
        <v>287</v>
      </c>
      <c r="AH4" t="s">
        <v>288</v>
      </c>
      <c r="AI4" t="s">
        <v>289</v>
      </c>
      <c r="AJ4" t="s">
        <v>290</v>
      </c>
      <c r="AK4" t="s">
        <v>291</v>
      </c>
      <c r="AL4" t="s">
        <v>149</v>
      </c>
      <c r="AM4">
        <v>3211620</v>
      </c>
      <c r="AN4">
        <v>0</v>
      </c>
      <c r="AO4">
        <v>100</v>
      </c>
      <c r="AP4">
        <v>0</v>
      </c>
      <c r="AQ4">
        <v>0</v>
      </c>
      <c r="AR4">
        <v>126942</v>
      </c>
      <c r="AS4">
        <v>0</v>
      </c>
      <c r="AT4">
        <v>0</v>
      </c>
      <c r="AU4" t="s">
        <v>149</v>
      </c>
      <c r="AV4" t="s">
        <v>149</v>
      </c>
      <c r="AW4" t="s">
        <v>149</v>
      </c>
      <c r="AX4">
        <v>0</v>
      </c>
      <c r="AY4">
        <v>0</v>
      </c>
      <c r="AZ4">
        <v>0</v>
      </c>
      <c r="BA4">
        <v>0</v>
      </c>
      <c r="BB4" t="s">
        <v>149</v>
      </c>
      <c r="BC4" t="s">
        <v>149</v>
      </c>
      <c r="BD4" t="s">
        <v>149</v>
      </c>
      <c r="BE4" t="s">
        <v>149</v>
      </c>
      <c r="BF4" t="s">
        <v>149</v>
      </c>
      <c r="BG4" t="s">
        <v>149</v>
      </c>
      <c r="BH4" t="s">
        <v>149</v>
      </c>
      <c r="BI4" t="s">
        <v>149</v>
      </c>
      <c r="BJ4">
        <v>839</v>
      </c>
      <c r="BK4" t="s">
        <v>149</v>
      </c>
      <c r="BL4">
        <v>49</v>
      </c>
      <c r="BM4" t="s">
        <v>149</v>
      </c>
      <c r="BN4">
        <v>6</v>
      </c>
      <c r="BO4" t="s">
        <v>149</v>
      </c>
      <c r="BP4">
        <v>25.3</v>
      </c>
      <c r="BQ4">
        <v>1.7999999999999999E-2</v>
      </c>
      <c r="BR4">
        <v>6.8999999999999999E-3</v>
      </c>
      <c r="BS4">
        <v>18.2</v>
      </c>
      <c r="BT4">
        <v>1.17E-2</v>
      </c>
      <c r="BU4">
        <v>8.6999999999999994E-3</v>
      </c>
      <c r="BV4">
        <v>5.3835569999999997</v>
      </c>
      <c r="BW4">
        <v>7.1900000000000006E-2</v>
      </c>
      <c r="BX4">
        <v>6.1100000000000002E-2</v>
      </c>
      <c r="BY4">
        <v>18.2</v>
      </c>
      <c r="BZ4">
        <v>1.17E-2</v>
      </c>
      <c r="CA4">
        <v>8.6999999999999994E-3</v>
      </c>
      <c r="CB4">
        <v>18.2</v>
      </c>
      <c r="CC4">
        <v>1.17E-2</v>
      </c>
      <c r="CD4">
        <v>8.6999999999999994E-3</v>
      </c>
      <c r="CE4">
        <v>44</v>
      </c>
      <c r="CF4">
        <v>1.84E-2</v>
      </c>
      <c r="CG4">
        <v>6.8999999999999999E-3</v>
      </c>
      <c r="CH4">
        <v>0</v>
      </c>
      <c r="CI4">
        <v>25.3</v>
      </c>
      <c r="CJ4">
        <v>5.0000000000000001E-4</v>
      </c>
      <c r="CK4">
        <v>1E-3</v>
      </c>
      <c r="CL4">
        <v>18.2</v>
      </c>
      <c r="CM4">
        <v>1E-3</v>
      </c>
      <c r="CN4">
        <v>1.5E-3</v>
      </c>
      <c r="CO4">
        <v>6.5616149999999998</v>
      </c>
      <c r="CP4">
        <v>5.1000000000000004E-3</v>
      </c>
      <c r="CQ4">
        <v>4.7999999999999996E-3</v>
      </c>
      <c r="CR4">
        <v>4.3</v>
      </c>
      <c r="CS4">
        <v>1E-3</v>
      </c>
      <c r="CT4">
        <v>1.5E-3</v>
      </c>
      <c r="CU4">
        <v>18.2</v>
      </c>
      <c r="CV4">
        <v>1E-3</v>
      </c>
      <c r="CW4">
        <v>1.5E-3</v>
      </c>
      <c r="CX4">
        <v>44</v>
      </c>
      <c r="CY4">
        <v>5.0000000000000001E-4</v>
      </c>
      <c r="CZ4">
        <v>1E-3</v>
      </c>
    </row>
    <row r="5" spans="1:127">
      <c r="A5">
        <v>254636</v>
      </c>
      <c r="B5">
        <v>3931262</v>
      </c>
      <c r="C5" t="s">
        <v>163</v>
      </c>
      <c r="D5" t="s">
        <v>158</v>
      </c>
      <c r="E5" t="s">
        <v>143</v>
      </c>
      <c r="F5" t="s">
        <v>144</v>
      </c>
      <c r="G5" t="s">
        <v>145</v>
      </c>
      <c r="H5" t="s">
        <v>146</v>
      </c>
      <c r="I5" t="s">
        <v>147</v>
      </c>
      <c r="J5" t="s">
        <v>159</v>
      </c>
      <c r="K5" t="s">
        <v>149</v>
      </c>
      <c r="L5" t="s">
        <v>150</v>
      </c>
      <c r="M5" t="s">
        <v>164</v>
      </c>
      <c r="N5">
        <v>334.3639162055336</v>
      </c>
      <c r="O5">
        <v>1.7342747999999998E-2</v>
      </c>
      <c r="P5">
        <v>6.6480533999999994E-3</v>
      </c>
      <c r="Q5">
        <v>336.61124730053359</v>
      </c>
      <c r="R5" t="s">
        <v>149</v>
      </c>
      <c r="S5">
        <v>963486</v>
      </c>
      <c r="T5">
        <v>4760.306324110672</v>
      </c>
      <c r="U5">
        <v>0</v>
      </c>
      <c r="V5">
        <v>0</v>
      </c>
      <c r="W5">
        <v>0</v>
      </c>
      <c r="X5">
        <v>0</v>
      </c>
      <c r="Y5" t="s">
        <v>285</v>
      </c>
      <c r="Z5" t="s">
        <v>285</v>
      </c>
      <c r="AA5">
        <v>349.36807312252967</v>
      </c>
      <c r="AB5">
        <v>7.0239999999999997E-2</v>
      </c>
      <c r="AC5">
        <v>6.8413597733711057E-2</v>
      </c>
      <c r="AD5">
        <v>1.7999999999999999E-8</v>
      </c>
      <c r="AE5">
        <v>6.8999999999999997E-9</v>
      </c>
      <c r="AF5" t="s">
        <v>286</v>
      </c>
      <c r="AG5" t="s">
        <v>287</v>
      </c>
      <c r="AH5" t="s">
        <v>288</v>
      </c>
      <c r="AI5" t="s">
        <v>289</v>
      </c>
      <c r="AJ5" t="s">
        <v>290</v>
      </c>
      <c r="AK5" t="s">
        <v>291</v>
      </c>
      <c r="AL5" t="s">
        <v>149</v>
      </c>
      <c r="AM5">
        <v>963486</v>
      </c>
      <c r="AN5">
        <v>0</v>
      </c>
      <c r="AO5">
        <v>100</v>
      </c>
      <c r="AP5">
        <v>0</v>
      </c>
      <c r="AQ5">
        <v>0</v>
      </c>
      <c r="AR5">
        <v>38082</v>
      </c>
      <c r="AS5">
        <v>0</v>
      </c>
      <c r="AT5">
        <v>0</v>
      </c>
      <c r="AU5" t="s">
        <v>149</v>
      </c>
      <c r="AV5" t="s">
        <v>149</v>
      </c>
      <c r="AW5" t="s">
        <v>149</v>
      </c>
      <c r="AX5">
        <v>0</v>
      </c>
      <c r="AY5">
        <v>0</v>
      </c>
      <c r="AZ5">
        <v>0</v>
      </c>
      <c r="BA5">
        <v>0</v>
      </c>
      <c r="BB5" t="s">
        <v>149</v>
      </c>
      <c r="BC5" t="s">
        <v>149</v>
      </c>
      <c r="BD5" t="s">
        <v>149</v>
      </c>
      <c r="BE5" t="s">
        <v>149</v>
      </c>
      <c r="BF5" t="s">
        <v>149</v>
      </c>
      <c r="BG5" t="s">
        <v>149</v>
      </c>
      <c r="BH5" t="s">
        <v>149</v>
      </c>
      <c r="BI5" t="s">
        <v>149</v>
      </c>
      <c r="BJ5">
        <v>839</v>
      </c>
      <c r="BK5" t="s">
        <v>149</v>
      </c>
      <c r="BL5">
        <v>49</v>
      </c>
      <c r="BM5" t="s">
        <v>149</v>
      </c>
      <c r="BN5">
        <v>6</v>
      </c>
      <c r="BO5" t="s">
        <v>149</v>
      </c>
      <c r="BP5">
        <v>25.3</v>
      </c>
      <c r="BQ5">
        <v>1.7999999999999999E-2</v>
      </c>
      <c r="BR5">
        <v>6.8999999999999999E-3</v>
      </c>
      <c r="BS5">
        <v>18.2</v>
      </c>
      <c r="BT5">
        <v>1.17E-2</v>
      </c>
      <c r="BU5">
        <v>8.6999999999999994E-3</v>
      </c>
      <c r="BV5">
        <v>5.3835569999999997</v>
      </c>
      <c r="BW5">
        <v>7.1900000000000006E-2</v>
      </c>
      <c r="BX5">
        <v>6.1100000000000002E-2</v>
      </c>
      <c r="BY5">
        <v>18.2</v>
      </c>
      <c r="BZ5">
        <v>1.17E-2</v>
      </c>
      <c r="CA5">
        <v>8.6999999999999994E-3</v>
      </c>
      <c r="CB5">
        <v>18.2</v>
      </c>
      <c r="CC5">
        <v>1.17E-2</v>
      </c>
      <c r="CD5">
        <v>8.6999999999999994E-3</v>
      </c>
      <c r="CE5">
        <v>44</v>
      </c>
      <c r="CF5">
        <v>1.84E-2</v>
      </c>
      <c r="CG5">
        <v>6.8999999999999999E-3</v>
      </c>
      <c r="CH5">
        <v>0</v>
      </c>
      <c r="CI5">
        <v>25.3</v>
      </c>
      <c r="CJ5">
        <v>5.0000000000000001E-4</v>
      </c>
      <c r="CK5">
        <v>1E-3</v>
      </c>
      <c r="CL5">
        <v>18.2</v>
      </c>
      <c r="CM5">
        <v>1E-3</v>
      </c>
      <c r="CN5">
        <v>1.5E-3</v>
      </c>
      <c r="CO5">
        <v>6.5616149999999998</v>
      </c>
      <c r="CP5">
        <v>5.1000000000000004E-3</v>
      </c>
      <c r="CQ5">
        <v>4.7999999999999996E-3</v>
      </c>
      <c r="CR5">
        <v>4.3</v>
      </c>
      <c r="CS5">
        <v>1E-3</v>
      </c>
      <c r="CT5">
        <v>1.5E-3</v>
      </c>
      <c r="CU5">
        <v>18.2</v>
      </c>
      <c r="CV5">
        <v>1E-3</v>
      </c>
      <c r="CW5">
        <v>1.5E-3</v>
      </c>
      <c r="CX5">
        <v>44</v>
      </c>
      <c r="CY5">
        <v>5.0000000000000001E-4</v>
      </c>
      <c r="CZ5">
        <v>1E-3</v>
      </c>
    </row>
    <row r="6" spans="1:127">
      <c r="A6">
        <v>254637</v>
      </c>
      <c r="B6">
        <v>3931287</v>
      </c>
      <c r="C6" t="s">
        <v>165</v>
      </c>
      <c r="D6" t="s">
        <v>158</v>
      </c>
      <c r="E6" t="s">
        <v>143</v>
      </c>
      <c r="F6" t="s">
        <v>144</v>
      </c>
      <c r="G6" t="s">
        <v>145</v>
      </c>
      <c r="H6" t="s">
        <v>146</v>
      </c>
      <c r="I6" t="s">
        <v>147</v>
      </c>
      <c r="J6" t="s">
        <v>159</v>
      </c>
      <c r="K6" t="s">
        <v>149</v>
      </c>
      <c r="L6" t="s">
        <v>150</v>
      </c>
      <c r="M6" t="s">
        <v>166</v>
      </c>
      <c r="N6">
        <v>557.27319367588927</v>
      </c>
      <c r="O6">
        <v>2.8904579999999999E-2</v>
      </c>
      <c r="P6">
        <v>1.1080089E-2</v>
      </c>
      <c r="Q6">
        <v>561.01874550088928</v>
      </c>
      <c r="R6" t="s">
        <v>149</v>
      </c>
      <c r="S6">
        <v>1605810</v>
      </c>
      <c r="T6">
        <v>7933.843873517787</v>
      </c>
      <c r="U6">
        <v>0</v>
      </c>
      <c r="V6">
        <v>0</v>
      </c>
      <c r="W6">
        <v>0</v>
      </c>
      <c r="X6">
        <v>0</v>
      </c>
      <c r="Y6" t="s">
        <v>285</v>
      </c>
      <c r="Z6" t="s">
        <v>285</v>
      </c>
      <c r="AA6">
        <v>349.36807312252961</v>
      </c>
      <c r="AB6">
        <v>7.0239999999999997E-2</v>
      </c>
      <c r="AC6">
        <v>6.8413597733711057E-2</v>
      </c>
      <c r="AD6">
        <v>1.7999999999999999E-8</v>
      </c>
      <c r="AE6">
        <v>6.8999999999999997E-9</v>
      </c>
      <c r="AF6" t="s">
        <v>286</v>
      </c>
      <c r="AG6" t="s">
        <v>287</v>
      </c>
      <c r="AH6" t="s">
        <v>288</v>
      </c>
      <c r="AI6" t="s">
        <v>289</v>
      </c>
      <c r="AJ6" t="s">
        <v>290</v>
      </c>
      <c r="AK6" t="s">
        <v>291</v>
      </c>
      <c r="AL6" t="s">
        <v>149</v>
      </c>
      <c r="AM6">
        <v>1605810</v>
      </c>
      <c r="AN6">
        <v>0</v>
      </c>
      <c r="AO6">
        <v>100</v>
      </c>
      <c r="AP6">
        <v>0</v>
      </c>
      <c r="AQ6">
        <v>0</v>
      </c>
      <c r="AR6">
        <v>63471</v>
      </c>
      <c r="AS6">
        <v>0</v>
      </c>
      <c r="AT6">
        <v>0</v>
      </c>
      <c r="AU6" t="s">
        <v>149</v>
      </c>
      <c r="AV6" t="s">
        <v>149</v>
      </c>
      <c r="AW6" t="s">
        <v>149</v>
      </c>
      <c r="AX6">
        <v>0</v>
      </c>
      <c r="AY6">
        <v>0</v>
      </c>
      <c r="AZ6">
        <v>0</v>
      </c>
      <c r="BA6">
        <v>0</v>
      </c>
      <c r="BB6" t="s">
        <v>149</v>
      </c>
      <c r="BC6" t="s">
        <v>149</v>
      </c>
      <c r="BD6" t="s">
        <v>149</v>
      </c>
      <c r="BE6" t="s">
        <v>149</v>
      </c>
      <c r="BF6" t="s">
        <v>149</v>
      </c>
      <c r="BG6" t="s">
        <v>149</v>
      </c>
      <c r="BH6" t="s">
        <v>149</v>
      </c>
      <c r="BI6" t="s">
        <v>149</v>
      </c>
      <c r="BJ6">
        <v>839</v>
      </c>
      <c r="BK6" t="s">
        <v>149</v>
      </c>
      <c r="BL6">
        <v>49</v>
      </c>
      <c r="BM6" t="s">
        <v>149</v>
      </c>
      <c r="BN6">
        <v>6</v>
      </c>
      <c r="BO6" t="s">
        <v>149</v>
      </c>
      <c r="BP6">
        <v>25.3</v>
      </c>
      <c r="BQ6">
        <v>1.7999999999999999E-2</v>
      </c>
      <c r="BR6">
        <v>6.8999999999999999E-3</v>
      </c>
      <c r="BS6">
        <v>18.2</v>
      </c>
      <c r="BT6">
        <v>1.17E-2</v>
      </c>
      <c r="BU6">
        <v>8.6999999999999994E-3</v>
      </c>
      <c r="BV6">
        <v>5.3835569999999997</v>
      </c>
      <c r="BW6">
        <v>7.1900000000000006E-2</v>
      </c>
      <c r="BX6">
        <v>6.1100000000000002E-2</v>
      </c>
      <c r="BY6">
        <v>18.2</v>
      </c>
      <c r="BZ6">
        <v>1.17E-2</v>
      </c>
      <c r="CA6">
        <v>8.6999999999999994E-3</v>
      </c>
      <c r="CB6">
        <v>18.2</v>
      </c>
      <c r="CC6">
        <v>1.17E-2</v>
      </c>
      <c r="CD6">
        <v>8.6999999999999994E-3</v>
      </c>
      <c r="CE6">
        <v>44</v>
      </c>
      <c r="CF6">
        <v>1.84E-2</v>
      </c>
      <c r="CG6">
        <v>6.8999999999999999E-3</v>
      </c>
      <c r="CH6">
        <v>0</v>
      </c>
      <c r="CI6">
        <v>25.3</v>
      </c>
      <c r="CJ6">
        <v>5.0000000000000001E-4</v>
      </c>
      <c r="CK6">
        <v>1E-3</v>
      </c>
      <c r="CL6">
        <v>18.2</v>
      </c>
      <c r="CM6">
        <v>1E-3</v>
      </c>
      <c r="CN6">
        <v>1.5E-3</v>
      </c>
      <c r="CO6">
        <v>6.5616149999999998</v>
      </c>
      <c r="CP6">
        <v>5.1000000000000004E-3</v>
      </c>
      <c r="CQ6">
        <v>4.7999999999999996E-3</v>
      </c>
      <c r="CR6">
        <v>4.3</v>
      </c>
      <c r="CS6">
        <v>1E-3</v>
      </c>
      <c r="CT6">
        <v>1.5E-3</v>
      </c>
      <c r="CU6">
        <v>18.2</v>
      </c>
      <c r="CV6">
        <v>1E-3</v>
      </c>
      <c r="CW6">
        <v>1.5E-3</v>
      </c>
      <c r="CX6">
        <v>44</v>
      </c>
      <c r="CY6">
        <v>5.0000000000000001E-4</v>
      </c>
      <c r="CZ6">
        <v>1E-3</v>
      </c>
    </row>
    <row r="7" spans="1:127">
      <c r="A7">
        <v>254638</v>
      </c>
      <c r="B7">
        <v>3931312</v>
      </c>
      <c r="C7" t="s">
        <v>167</v>
      </c>
      <c r="D7" t="s">
        <v>158</v>
      </c>
      <c r="E7" t="s">
        <v>143</v>
      </c>
      <c r="F7" t="s">
        <v>144</v>
      </c>
      <c r="G7" t="s">
        <v>145</v>
      </c>
      <c r="H7" t="s">
        <v>146</v>
      </c>
      <c r="I7" t="s">
        <v>147</v>
      </c>
      <c r="J7" t="s">
        <v>159</v>
      </c>
      <c r="K7" t="s">
        <v>149</v>
      </c>
      <c r="L7" t="s">
        <v>150</v>
      </c>
      <c r="M7" t="s">
        <v>168</v>
      </c>
      <c r="N7">
        <v>1003.0917486166006</v>
      </c>
      <c r="O7">
        <v>5.2028244000000001E-2</v>
      </c>
      <c r="P7">
        <v>1.9944160199999998E-2</v>
      </c>
      <c r="Q7">
        <v>1009.8337419016007</v>
      </c>
      <c r="R7" t="s">
        <v>149</v>
      </c>
      <c r="S7">
        <v>2890458</v>
      </c>
      <c r="T7">
        <v>14280.918972332014</v>
      </c>
      <c r="U7">
        <v>0</v>
      </c>
      <c r="V7">
        <v>0</v>
      </c>
      <c r="W7">
        <v>0</v>
      </c>
      <c r="X7">
        <v>0</v>
      </c>
      <c r="Y7" t="s">
        <v>285</v>
      </c>
      <c r="Z7" t="s">
        <v>285</v>
      </c>
      <c r="AA7">
        <v>349.36807312252961</v>
      </c>
      <c r="AB7">
        <v>7.0239999999999997E-2</v>
      </c>
      <c r="AC7">
        <v>6.8413597733711057E-2</v>
      </c>
      <c r="AD7">
        <v>1.7999999999999999E-8</v>
      </c>
      <c r="AE7">
        <v>6.8999999999999997E-9</v>
      </c>
      <c r="AF7" t="s">
        <v>286</v>
      </c>
      <c r="AG7" t="s">
        <v>287</v>
      </c>
      <c r="AH7" t="s">
        <v>288</v>
      </c>
      <c r="AI7" t="s">
        <v>289</v>
      </c>
      <c r="AJ7" t="s">
        <v>290</v>
      </c>
      <c r="AK7" t="s">
        <v>291</v>
      </c>
      <c r="AL7" t="s">
        <v>149</v>
      </c>
      <c r="AM7">
        <v>2890458</v>
      </c>
      <c r="AN7">
        <v>0</v>
      </c>
      <c r="AO7">
        <v>100</v>
      </c>
      <c r="AP7">
        <v>0</v>
      </c>
      <c r="AQ7">
        <v>0</v>
      </c>
      <c r="AR7">
        <v>63471</v>
      </c>
      <c r="AS7">
        <v>0</v>
      </c>
      <c r="AT7">
        <v>0</v>
      </c>
      <c r="AU7" t="s">
        <v>149</v>
      </c>
      <c r="AV7" t="s">
        <v>149</v>
      </c>
      <c r="AW7" t="s">
        <v>149</v>
      </c>
      <c r="AX7">
        <v>0</v>
      </c>
      <c r="AY7">
        <v>0</v>
      </c>
      <c r="AZ7">
        <v>0</v>
      </c>
      <c r="BA7">
        <v>0</v>
      </c>
      <c r="BB7" t="s">
        <v>149</v>
      </c>
      <c r="BC7" t="s">
        <v>149</v>
      </c>
      <c r="BD7" t="s">
        <v>149</v>
      </c>
      <c r="BE7" t="s">
        <v>149</v>
      </c>
      <c r="BF7" t="s">
        <v>149</v>
      </c>
      <c r="BG7" t="s">
        <v>149</v>
      </c>
      <c r="BH7" t="s">
        <v>149</v>
      </c>
      <c r="BI7" t="s">
        <v>149</v>
      </c>
      <c r="BJ7">
        <v>839</v>
      </c>
      <c r="BK7" t="s">
        <v>149</v>
      </c>
      <c r="BL7">
        <v>49</v>
      </c>
      <c r="BM7" t="s">
        <v>149</v>
      </c>
      <c r="BN7">
        <v>6</v>
      </c>
      <c r="BO7" t="s">
        <v>149</v>
      </c>
      <c r="BP7">
        <v>25.3</v>
      </c>
      <c r="BQ7">
        <v>1.7999999999999999E-2</v>
      </c>
      <c r="BR7">
        <v>6.8999999999999999E-3</v>
      </c>
      <c r="BS7">
        <v>18.2</v>
      </c>
      <c r="BT7">
        <v>1.17E-2</v>
      </c>
      <c r="BU7">
        <v>8.6999999999999994E-3</v>
      </c>
      <c r="BV7">
        <v>5.3835569999999997</v>
      </c>
      <c r="BW7">
        <v>7.1900000000000006E-2</v>
      </c>
      <c r="BX7">
        <v>6.1100000000000002E-2</v>
      </c>
      <c r="BY7">
        <v>18.2</v>
      </c>
      <c r="BZ7">
        <v>1.17E-2</v>
      </c>
      <c r="CA7">
        <v>8.6999999999999994E-3</v>
      </c>
      <c r="CB7">
        <v>18.2</v>
      </c>
      <c r="CC7">
        <v>1.17E-2</v>
      </c>
      <c r="CD7">
        <v>8.6999999999999994E-3</v>
      </c>
      <c r="CE7">
        <v>44</v>
      </c>
      <c r="CF7">
        <v>1.84E-2</v>
      </c>
      <c r="CG7">
        <v>6.8999999999999999E-3</v>
      </c>
      <c r="CH7">
        <v>0</v>
      </c>
      <c r="CI7">
        <v>25.3</v>
      </c>
      <c r="CJ7">
        <v>5.0000000000000001E-4</v>
      </c>
      <c r="CK7">
        <v>1E-3</v>
      </c>
      <c r="CL7">
        <v>18.2</v>
      </c>
      <c r="CM7">
        <v>1E-3</v>
      </c>
      <c r="CN7">
        <v>1.5E-3</v>
      </c>
      <c r="CO7">
        <v>6.5616149999999998</v>
      </c>
      <c r="CP7">
        <v>5.1000000000000004E-3</v>
      </c>
      <c r="CQ7">
        <v>4.7999999999999996E-3</v>
      </c>
      <c r="CR7">
        <v>4.3</v>
      </c>
      <c r="CS7">
        <v>1E-3</v>
      </c>
      <c r="CT7">
        <v>1.5E-3</v>
      </c>
      <c r="CU7">
        <v>18.2</v>
      </c>
      <c r="CV7">
        <v>1E-3</v>
      </c>
      <c r="CW7">
        <v>1.5E-3</v>
      </c>
      <c r="CX7">
        <v>44</v>
      </c>
      <c r="CY7">
        <v>5.0000000000000001E-4</v>
      </c>
      <c r="CZ7">
        <v>1E-3</v>
      </c>
    </row>
    <row r="8" spans="1:127">
      <c r="A8">
        <v>254645</v>
      </c>
      <c r="B8">
        <v>3931476</v>
      </c>
      <c r="C8" t="s">
        <v>169</v>
      </c>
      <c r="D8" t="s">
        <v>158</v>
      </c>
      <c r="E8" t="s">
        <v>143</v>
      </c>
      <c r="F8" t="s">
        <v>144</v>
      </c>
      <c r="G8" t="s">
        <v>145</v>
      </c>
      <c r="H8" t="s">
        <v>146</v>
      </c>
      <c r="I8" t="s">
        <v>147</v>
      </c>
      <c r="J8" t="s">
        <v>159</v>
      </c>
      <c r="K8" t="s">
        <v>149</v>
      </c>
      <c r="L8" t="s">
        <v>150</v>
      </c>
      <c r="M8" t="s">
        <v>170</v>
      </c>
      <c r="N8">
        <v>835.90979051383408</v>
      </c>
      <c r="O8">
        <v>4.3356869999999999E-2</v>
      </c>
      <c r="P8">
        <v>1.6620133499999998E-2</v>
      </c>
      <c r="Q8">
        <v>841.52811825133415</v>
      </c>
      <c r="R8" t="s">
        <v>149</v>
      </c>
      <c r="S8">
        <v>2408715</v>
      </c>
      <c r="T8">
        <v>11900.765810276682</v>
      </c>
      <c r="U8">
        <v>0</v>
      </c>
      <c r="V8">
        <v>0</v>
      </c>
      <c r="W8">
        <v>0</v>
      </c>
      <c r="X8">
        <v>0</v>
      </c>
      <c r="Y8" t="s">
        <v>285</v>
      </c>
      <c r="Z8" t="s">
        <v>285</v>
      </c>
      <c r="AA8">
        <v>349.36807312252972</v>
      </c>
      <c r="AB8">
        <v>7.0239999999999997E-2</v>
      </c>
      <c r="AC8">
        <v>6.8413597733711057E-2</v>
      </c>
      <c r="AD8">
        <v>1.7999999999999999E-8</v>
      </c>
      <c r="AE8">
        <v>6.8999999999999997E-9</v>
      </c>
      <c r="AF8" t="s">
        <v>286</v>
      </c>
      <c r="AG8" t="s">
        <v>287</v>
      </c>
      <c r="AH8" t="s">
        <v>288</v>
      </c>
      <c r="AI8" t="s">
        <v>289</v>
      </c>
      <c r="AJ8" t="s">
        <v>290</v>
      </c>
      <c r="AK8" t="s">
        <v>291</v>
      </c>
      <c r="AL8" t="s">
        <v>149</v>
      </c>
      <c r="AM8">
        <v>2408715</v>
      </c>
      <c r="AN8">
        <v>0</v>
      </c>
      <c r="AO8">
        <v>100</v>
      </c>
      <c r="AP8">
        <v>0</v>
      </c>
      <c r="AQ8">
        <v>0</v>
      </c>
      <c r="AR8">
        <v>63471</v>
      </c>
      <c r="AS8">
        <v>0</v>
      </c>
      <c r="AT8">
        <v>0</v>
      </c>
      <c r="AU8" t="s">
        <v>149</v>
      </c>
      <c r="AV8" t="s">
        <v>149</v>
      </c>
      <c r="AW8" t="s">
        <v>149</v>
      </c>
      <c r="AX8">
        <v>0</v>
      </c>
      <c r="AY8">
        <v>0</v>
      </c>
      <c r="AZ8">
        <v>0</v>
      </c>
      <c r="BA8">
        <v>0</v>
      </c>
      <c r="BB8" t="s">
        <v>149</v>
      </c>
      <c r="BC8" t="s">
        <v>149</v>
      </c>
      <c r="BD8" t="s">
        <v>149</v>
      </c>
      <c r="BE8" t="s">
        <v>149</v>
      </c>
      <c r="BF8" t="s">
        <v>149</v>
      </c>
      <c r="BG8" t="s">
        <v>149</v>
      </c>
      <c r="BH8" t="s">
        <v>149</v>
      </c>
      <c r="BI8" t="s">
        <v>149</v>
      </c>
      <c r="BJ8">
        <v>839</v>
      </c>
      <c r="BK8" t="s">
        <v>149</v>
      </c>
      <c r="BL8">
        <v>49</v>
      </c>
      <c r="BM8" t="s">
        <v>149</v>
      </c>
      <c r="BN8">
        <v>6</v>
      </c>
      <c r="BO8" t="s">
        <v>149</v>
      </c>
      <c r="BP8">
        <v>25.3</v>
      </c>
      <c r="BQ8">
        <v>1.7999999999999999E-2</v>
      </c>
      <c r="BR8">
        <v>6.8999999999999999E-3</v>
      </c>
      <c r="BS8">
        <v>18.2</v>
      </c>
      <c r="BT8">
        <v>1.17E-2</v>
      </c>
      <c r="BU8">
        <v>8.6999999999999994E-3</v>
      </c>
      <c r="BV8">
        <v>5.3835569999999997</v>
      </c>
      <c r="BW8">
        <v>7.1900000000000006E-2</v>
      </c>
      <c r="BX8">
        <v>6.1100000000000002E-2</v>
      </c>
      <c r="BY8">
        <v>18.2</v>
      </c>
      <c r="BZ8">
        <v>1.17E-2</v>
      </c>
      <c r="CA8">
        <v>8.6999999999999994E-3</v>
      </c>
      <c r="CB8">
        <v>18.2</v>
      </c>
      <c r="CC8">
        <v>1.17E-2</v>
      </c>
      <c r="CD8">
        <v>8.6999999999999994E-3</v>
      </c>
      <c r="CE8">
        <v>44</v>
      </c>
      <c r="CF8">
        <v>1.84E-2</v>
      </c>
      <c r="CG8">
        <v>6.8999999999999999E-3</v>
      </c>
      <c r="CH8">
        <v>0</v>
      </c>
      <c r="CI8">
        <v>25.3</v>
      </c>
      <c r="CJ8">
        <v>5.0000000000000001E-4</v>
      </c>
      <c r="CK8">
        <v>1E-3</v>
      </c>
      <c r="CL8">
        <v>18.2</v>
      </c>
      <c r="CM8">
        <v>1E-3</v>
      </c>
      <c r="CN8">
        <v>1.5E-3</v>
      </c>
      <c r="CO8">
        <v>6.5616149999999998</v>
      </c>
      <c r="CP8">
        <v>5.1000000000000004E-3</v>
      </c>
      <c r="CQ8">
        <v>4.7999999999999996E-3</v>
      </c>
      <c r="CR8">
        <v>4.3</v>
      </c>
      <c r="CS8">
        <v>1E-3</v>
      </c>
      <c r="CT8">
        <v>1.5E-3</v>
      </c>
      <c r="CU8">
        <v>18.2</v>
      </c>
      <c r="CV8">
        <v>1E-3</v>
      </c>
      <c r="CW8">
        <v>1.5E-3</v>
      </c>
      <c r="CX8">
        <v>44</v>
      </c>
      <c r="CY8">
        <v>5.0000000000000001E-4</v>
      </c>
      <c r="CZ8">
        <v>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9972F-8D1C-4DD3-8A39-395AE42F7617}">
  <dimension ref="A1:K72"/>
  <sheetViews>
    <sheetView workbookViewId="0">
      <selection activeCell="I13" sqref="I13"/>
    </sheetView>
  </sheetViews>
  <sheetFormatPr defaultRowHeight="15"/>
  <cols>
    <col min="11" max="11" width="10.5703125" bestFit="1" customWidth="1"/>
  </cols>
  <sheetData>
    <row r="1" spans="1:11">
      <c r="A1" t="s">
        <v>74</v>
      </c>
    </row>
    <row r="2" spans="1:11" ht="15.75" thickBot="1">
      <c r="A2" s="37" t="s">
        <v>75</v>
      </c>
      <c r="B2" t="s">
        <v>76</v>
      </c>
    </row>
    <row r="3" spans="1:11">
      <c r="A3">
        <v>1</v>
      </c>
      <c r="B3" t="s">
        <v>77</v>
      </c>
      <c r="J3" s="36"/>
      <c r="K3" s="38"/>
    </row>
    <row r="4" spans="1:11">
      <c r="A4">
        <v>2</v>
      </c>
      <c r="B4" t="s">
        <v>78</v>
      </c>
      <c r="K4" s="38"/>
    </row>
    <row r="5" spans="1:11">
      <c r="A5">
        <v>3</v>
      </c>
      <c r="B5" t="s">
        <v>79</v>
      </c>
    </row>
    <row r="6" spans="1:11">
      <c r="A6">
        <v>4</v>
      </c>
      <c r="B6" t="s">
        <v>80</v>
      </c>
    </row>
    <row r="7" spans="1:11">
      <c r="A7">
        <v>5</v>
      </c>
      <c r="B7" t="s">
        <v>81</v>
      </c>
    </row>
    <row r="8" spans="1:11">
      <c r="B8" s="3" t="s">
        <v>82</v>
      </c>
    </row>
    <row r="9" spans="1:11">
      <c r="B9" s="3" t="s">
        <v>83</v>
      </c>
    </row>
    <row r="10" spans="1:11">
      <c r="A10">
        <v>6</v>
      </c>
      <c r="B10" t="s">
        <v>84</v>
      </c>
    </row>
    <row r="11" spans="1:11">
      <c r="B11" s="40" t="s">
        <v>85</v>
      </c>
    </row>
    <row r="12" spans="1:11">
      <c r="B12" t="s">
        <v>86</v>
      </c>
    </row>
    <row r="13" spans="1:11">
      <c r="A13" s="3">
        <v>7</v>
      </c>
      <c r="B13" t="s">
        <v>87</v>
      </c>
    </row>
    <row r="14" spans="1:11">
      <c r="A14" s="3"/>
    </row>
    <row r="15" spans="1:11">
      <c r="A15" s="3"/>
      <c r="B15" s="99" t="s">
        <v>88</v>
      </c>
      <c r="C15" s="100"/>
      <c r="D15" s="100"/>
      <c r="E15" s="100"/>
      <c r="F15" s="100"/>
      <c r="G15" s="100"/>
      <c r="H15" s="100"/>
      <c r="I15" s="100"/>
      <c r="J15" s="100"/>
      <c r="K15" s="100"/>
    </row>
    <row r="16" spans="1:11" ht="15.75">
      <c r="B16" s="101" t="s">
        <v>89</v>
      </c>
      <c r="C16" s="102"/>
      <c r="D16" s="102"/>
      <c r="E16" s="102"/>
      <c r="F16" s="102"/>
      <c r="G16" s="102"/>
      <c r="H16" s="102"/>
      <c r="I16" s="102"/>
      <c r="J16" s="102"/>
      <c r="K16" s="102"/>
    </row>
    <row r="17" spans="2:11">
      <c r="B17" s="103"/>
      <c r="C17" s="100"/>
      <c r="D17" s="100"/>
      <c r="E17" s="100"/>
      <c r="F17" s="100"/>
      <c r="G17" s="100"/>
      <c r="H17" s="100"/>
      <c r="I17" s="100"/>
      <c r="J17" s="100"/>
      <c r="K17" s="100"/>
    </row>
    <row r="18" spans="2:11">
      <c r="B18" s="104" t="s">
        <v>90</v>
      </c>
      <c r="C18" s="100"/>
      <c r="D18" s="100"/>
      <c r="E18" s="100"/>
      <c r="F18" s="100"/>
      <c r="G18" s="100"/>
      <c r="H18" s="100"/>
      <c r="I18" s="100"/>
      <c r="J18" s="100"/>
      <c r="K18" s="100"/>
    </row>
    <row r="19" spans="2:11">
      <c r="B19" s="103" t="s">
        <v>91</v>
      </c>
      <c r="C19" s="103" t="s">
        <v>92</v>
      </c>
      <c r="D19" s="103" t="s">
        <v>93</v>
      </c>
      <c r="E19" s="103" t="s">
        <v>94</v>
      </c>
      <c r="F19" s="103" t="s">
        <v>95</v>
      </c>
      <c r="G19" s="103" t="s">
        <v>96</v>
      </c>
      <c r="H19" s="103" t="s">
        <v>97</v>
      </c>
      <c r="I19" s="103" t="s">
        <v>98</v>
      </c>
      <c r="J19" s="103" t="s">
        <v>99</v>
      </c>
      <c r="K19" s="103" t="s">
        <v>100</v>
      </c>
    </row>
    <row r="20" spans="2:11">
      <c r="B20" s="103">
        <v>1975</v>
      </c>
      <c r="C20" s="105">
        <v>13.454829999999999</v>
      </c>
      <c r="D20" s="105">
        <v>11.634309999999999</v>
      </c>
      <c r="E20" s="105">
        <v>13.45833</v>
      </c>
      <c r="F20" s="105">
        <v>11.129289999999999</v>
      </c>
      <c r="G20" s="105">
        <v>11.020709999999999</v>
      </c>
      <c r="H20" s="105">
        <v>11.106059999999999</v>
      </c>
      <c r="I20" s="105">
        <v>11.914759999999999</v>
      </c>
      <c r="J20" s="105">
        <v>13.059699999999999</v>
      </c>
      <c r="K20" s="105"/>
    </row>
    <row r="21" spans="2:11">
      <c r="B21" s="103">
        <v>1976</v>
      </c>
      <c r="C21" s="105">
        <v>14.86139</v>
      </c>
      <c r="D21" s="105">
        <v>12.24713</v>
      </c>
      <c r="E21" s="105">
        <v>14.868449999999999</v>
      </c>
      <c r="F21" s="105">
        <v>10.580909999999999</v>
      </c>
      <c r="G21" s="105">
        <v>11.768940000000001</v>
      </c>
      <c r="H21" s="105">
        <v>11.78392</v>
      </c>
      <c r="I21" s="105">
        <v>12.441610000000001</v>
      </c>
      <c r="J21" s="105">
        <v>14.221360000000001</v>
      </c>
      <c r="K21" s="105"/>
    </row>
    <row r="22" spans="2:11">
      <c r="B22" s="103">
        <v>1977</v>
      </c>
      <c r="C22" s="105">
        <v>15.585660000000001</v>
      </c>
      <c r="D22" s="105">
        <v>13.28478</v>
      </c>
      <c r="E22" s="105">
        <v>15.592969999999999</v>
      </c>
      <c r="F22" s="105">
        <v>12.16264</v>
      </c>
      <c r="G22" s="105">
        <v>12.84559</v>
      </c>
      <c r="H22" s="105">
        <v>12.512969999999999</v>
      </c>
      <c r="I22" s="105">
        <v>13.55757</v>
      </c>
      <c r="J22" s="105">
        <v>15.06743</v>
      </c>
      <c r="K22" s="105"/>
    </row>
    <row r="23" spans="2:11">
      <c r="B23" s="103">
        <v>1978</v>
      </c>
      <c r="C23" s="105">
        <v>16.9376</v>
      </c>
      <c r="D23" s="105">
        <v>12.948600000000001</v>
      </c>
      <c r="E23" s="105">
        <v>16.948989999999998</v>
      </c>
      <c r="F23" s="105">
        <v>11.57282</v>
      </c>
      <c r="G23" s="105">
        <v>12.2864</v>
      </c>
      <c r="H23" s="105">
        <v>12.08009</v>
      </c>
      <c r="I23" s="105">
        <v>13.32817</v>
      </c>
      <c r="J23" s="105">
        <v>15.837770000000001</v>
      </c>
      <c r="K23" s="105"/>
    </row>
    <row r="24" spans="2:11">
      <c r="B24" s="103">
        <v>1979</v>
      </c>
      <c r="C24" s="105">
        <v>17.240159999999999</v>
      </c>
      <c r="D24" s="105">
        <v>12.52042</v>
      </c>
      <c r="E24" s="105">
        <v>17.245470000000001</v>
      </c>
      <c r="F24" s="105">
        <v>14.266030000000001</v>
      </c>
      <c r="G24" s="105">
        <v>10.53097</v>
      </c>
      <c r="H24" s="105">
        <v>11.48461</v>
      </c>
      <c r="I24" s="105">
        <v>13.21499</v>
      </c>
      <c r="J24" s="105">
        <v>15.912710000000001</v>
      </c>
      <c r="K24" s="105"/>
    </row>
    <row r="25" spans="2:11">
      <c r="B25" s="103">
        <v>1980</v>
      </c>
      <c r="C25" s="105">
        <v>20.011810000000001</v>
      </c>
      <c r="D25" s="105">
        <v>15.77936</v>
      </c>
      <c r="E25" s="105">
        <v>20.0121</v>
      </c>
      <c r="F25" s="105">
        <v>14.57638</v>
      </c>
      <c r="G25" s="105">
        <v>13.186310000000001</v>
      </c>
      <c r="H25" s="105">
        <v>14.136419999999999</v>
      </c>
      <c r="I25" s="105">
        <v>16.518840000000001</v>
      </c>
      <c r="J25" s="105">
        <v>19.164929999999998</v>
      </c>
      <c r="K25" s="105"/>
    </row>
    <row r="26" spans="2:11">
      <c r="B26" s="103">
        <v>1981</v>
      </c>
      <c r="C26" s="105">
        <v>21.416070000000001</v>
      </c>
      <c r="D26" s="105">
        <v>17.091999999999999</v>
      </c>
      <c r="E26" s="105">
        <v>21.416309999999999</v>
      </c>
      <c r="F26" s="105">
        <v>14.680249999999999</v>
      </c>
      <c r="G26" s="105">
        <v>14.30158</v>
      </c>
      <c r="H26" s="105">
        <v>14.84219</v>
      </c>
      <c r="I26" s="105">
        <v>17.882280000000002</v>
      </c>
      <c r="J26" s="105">
        <v>20.520569999999999</v>
      </c>
      <c r="K26" s="105"/>
    </row>
    <row r="27" spans="2:11">
      <c r="B27" s="103">
        <v>1982</v>
      </c>
      <c r="C27" s="105">
        <v>22.2074</v>
      </c>
      <c r="D27" s="105">
        <v>17.405819999999999</v>
      </c>
      <c r="E27" s="105">
        <v>22.211839999999999</v>
      </c>
      <c r="F27" s="105">
        <v>19.766970000000001</v>
      </c>
      <c r="G27" s="105">
        <v>14.69788</v>
      </c>
      <c r="H27" s="105">
        <v>14.72404</v>
      </c>
      <c r="I27" s="105">
        <v>18.485019999999999</v>
      </c>
      <c r="J27" s="105">
        <v>21.072050000000001</v>
      </c>
      <c r="K27" s="105"/>
    </row>
    <row r="28" spans="2:11">
      <c r="B28" s="103">
        <v>1983</v>
      </c>
      <c r="C28" s="105">
        <v>22.084959999999999</v>
      </c>
      <c r="D28" s="105">
        <v>17.729389999999999</v>
      </c>
      <c r="E28" s="105">
        <v>22.091229999999999</v>
      </c>
      <c r="F28" s="105">
        <v>20.6873</v>
      </c>
      <c r="G28" s="105">
        <v>15.79468</v>
      </c>
      <c r="H28" s="105">
        <v>15.066470000000001</v>
      </c>
      <c r="I28" s="105">
        <v>18.87651</v>
      </c>
      <c r="J28" s="105">
        <v>20.952390000000001</v>
      </c>
      <c r="K28" s="105"/>
    </row>
    <row r="29" spans="2:11">
      <c r="B29" s="103">
        <v>1984</v>
      </c>
      <c r="C29" s="105">
        <v>22.423030000000001</v>
      </c>
      <c r="D29" s="105">
        <v>17.398869999999999</v>
      </c>
      <c r="E29" s="105">
        <v>22.4419</v>
      </c>
      <c r="F29" s="105">
        <v>19.289529999999999</v>
      </c>
      <c r="G29" s="105">
        <v>16.192419999999998</v>
      </c>
      <c r="H29" s="105">
        <v>16.113880000000002</v>
      </c>
      <c r="I29" s="105">
        <v>18.259989999999998</v>
      </c>
      <c r="J29" s="105">
        <v>21.000229999999998</v>
      </c>
      <c r="K29" s="105"/>
    </row>
    <row r="30" spans="2:11">
      <c r="B30" s="103">
        <v>1985</v>
      </c>
      <c r="C30" s="105">
        <v>22.988800000000001</v>
      </c>
      <c r="D30" s="105">
        <v>17.466259999999998</v>
      </c>
      <c r="E30" s="105">
        <v>23.015930000000001</v>
      </c>
      <c r="F30" s="105">
        <v>20.08032</v>
      </c>
      <c r="G30" s="105">
        <v>16.53857</v>
      </c>
      <c r="H30" s="105">
        <v>16.545829999999999</v>
      </c>
      <c r="I30" s="105">
        <v>18.201370000000001</v>
      </c>
      <c r="J30" s="105">
        <v>21.319420000000001</v>
      </c>
      <c r="K30" s="105"/>
    </row>
    <row r="31" spans="2:11">
      <c r="B31" s="103">
        <v>1986</v>
      </c>
      <c r="C31" s="105">
        <v>23.691839999999999</v>
      </c>
      <c r="D31" s="105">
        <v>18.184709999999999</v>
      </c>
      <c r="E31" s="105">
        <v>23.724019999999999</v>
      </c>
      <c r="F31" s="105">
        <v>18.924659999999999</v>
      </c>
      <c r="G31" s="105">
        <v>17.03397</v>
      </c>
      <c r="H31" s="105">
        <v>17.469889999999999</v>
      </c>
      <c r="I31" s="105">
        <v>18.862500000000001</v>
      </c>
      <c r="J31" s="105">
        <v>21.844329999999999</v>
      </c>
      <c r="K31" s="105"/>
    </row>
    <row r="32" spans="2:11">
      <c r="B32" s="103">
        <v>1987</v>
      </c>
      <c r="C32" s="105">
        <v>23.759720000000002</v>
      </c>
      <c r="D32" s="105">
        <v>18.284590000000001</v>
      </c>
      <c r="E32" s="105">
        <v>23.80659</v>
      </c>
      <c r="F32" s="105">
        <v>19.424710000000001</v>
      </c>
      <c r="G32" s="105">
        <v>17.273859999999999</v>
      </c>
      <c r="H32" s="105">
        <v>17.659369999999999</v>
      </c>
      <c r="I32" s="105">
        <v>19.038509999999999</v>
      </c>
      <c r="J32" s="105">
        <v>21.971969999999999</v>
      </c>
      <c r="K32" s="105"/>
    </row>
    <row r="33" spans="2:11">
      <c r="B33" s="103">
        <v>1988</v>
      </c>
      <c r="C33" s="105">
        <v>24.0868</v>
      </c>
      <c r="D33" s="105">
        <v>17.848590000000002</v>
      </c>
      <c r="E33" s="105">
        <v>24.148569999999999</v>
      </c>
      <c r="F33" s="105">
        <v>19.24756</v>
      </c>
      <c r="G33" s="105">
        <v>17.023099999999999</v>
      </c>
      <c r="H33" s="105">
        <v>17.87781</v>
      </c>
      <c r="I33" s="105">
        <v>18.14217</v>
      </c>
      <c r="J33" s="105">
        <v>21.863530000000001</v>
      </c>
      <c r="K33" s="105"/>
    </row>
    <row r="34" spans="2:11">
      <c r="B34" s="103">
        <v>1989</v>
      </c>
      <c r="C34" s="105">
        <v>23.649290000000001</v>
      </c>
      <c r="D34" s="105">
        <v>17.550090000000001</v>
      </c>
      <c r="E34" s="105">
        <v>23.709869999999999</v>
      </c>
      <c r="F34" s="105">
        <v>19.11214</v>
      </c>
      <c r="G34" s="105">
        <v>16.552669999999999</v>
      </c>
      <c r="H34" s="105">
        <v>17.796790000000001</v>
      </c>
      <c r="I34" s="105">
        <v>17.802060000000001</v>
      </c>
      <c r="J34" s="105">
        <v>21.420490000000001</v>
      </c>
      <c r="K34" s="105"/>
    </row>
    <row r="35" spans="2:11">
      <c r="B35" s="103">
        <v>1990</v>
      </c>
      <c r="C35" s="105">
        <v>23.29344</v>
      </c>
      <c r="D35" s="105">
        <v>17.376359999999998</v>
      </c>
      <c r="E35" s="105">
        <v>23.334289999999999</v>
      </c>
      <c r="F35" s="105">
        <v>18.845289999999999</v>
      </c>
      <c r="G35" s="105">
        <v>16.436219999999999</v>
      </c>
      <c r="H35" s="105">
        <v>17.84376</v>
      </c>
      <c r="I35" s="105">
        <v>17.411529999999999</v>
      </c>
      <c r="J35" s="105">
        <v>21.157520000000002</v>
      </c>
      <c r="K35" s="105"/>
    </row>
    <row r="36" spans="2:11">
      <c r="B36" s="103">
        <v>1991</v>
      </c>
      <c r="C36" s="105">
        <v>23.257770000000001</v>
      </c>
      <c r="D36" s="105">
        <v>17.761320000000001</v>
      </c>
      <c r="E36" s="105">
        <v>23.428249999999998</v>
      </c>
      <c r="F36" s="105">
        <v>18.208490000000001</v>
      </c>
      <c r="G36" s="105">
        <v>16.733250000000002</v>
      </c>
      <c r="H36" s="105">
        <v>17.91037</v>
      </c>
      <c r="I36" s="105">
        <v>18.186879999999999</v>
      </c>
      <c r="J36" s="105">
        <v>21.256419999999999</v>
      </c>
      <c r="K36" s="105"/>
    </row>
    <row r="37" spans="2:11">
      <c r="B37" s="103">
        <v>1992</v>
      </c>
      <c r="C37" s="105">
        <v>22.87528</v>
      </c>
      <c r="D37" s="105">
        <v>17.345050000000001</v>
      </c>
      <c r="E37" s="105">
        <v>23.069949999999999</v>
      </c>
      <c r="F37" s="105">
        <v>17.843489999999999</v>
      </c>
      <c r="G37" s="105">
        <v>16.203309999999998</v>
      </c>
      <c r="H37" s="105">
        <v>17.92191</v>
      </c>
      <c r="I37" s="105">
        <v>17.480869999999999</v>
      </c>
      <c r="J37" s="105">
        <v>20.79365</v>
      </c>
      <c r="K37" s="105"/>
    </row>
    <row r="38" spans="2:11">
      <c r="B38" s="103">
        <v>1993</v>
      </c>
      <c r="C38" s="105">
        <v>22.999369999999999</v>
      </c>
      <c r="D38" s="105">
        <v>17.512820000000001</v>
      </c>
      <c r="E38" s="105">
        <v>23.459140000000001</v>
      </c>
      <c r="F38" s="105">
        <v>17.029199999999999</v>
      </c>
      <c r="G38" s="105">
        <v>16.29119</v>
      </c>
      <c r="H38" s="105">
        <v>18.202159999999999</v>
      </c>
      <c r="I38" s="105">
        <v>17.58531</v>
      </c>
      <c r="J38" s="105">
        <v>20.8794</v>
      </c>
      <c r="K38" s="105"/>
    </row>
    <row r="39" spans="2:11">
      <c r="B39" s="103">
        <v>1994</v>
      </c>
      <c r="C39" s="105">
        <v>23.019680000000001</v>
      </c>
      <c r="D39" s="105">
        <v>17.17211</v>
      </c>
      <c r="E39" s="105">
        <v>23.273</v>
      </c>
      <c r="F39" s="105">
        <v>18.03998</v>
      </c>
      <c r="G39" s="105">
        <v>16.00656</v>
      </c>
      <c r="H39" s="105">
        <v>17.837569999999999</v>
      </c>
      <c r="I39" s="105">
        <v>17.440930000000002</v>
      </c>
      <c r="J39" s="105">
        <v>20.377520000000001</v>
      </c>
      <c r="K39" s="105"/>
    </row>
    <row r="40" spans="2:11">
      <c r="B40" s="103">
        <v>1995</v>
      </c>
      <c r="C40" s="105">
        <v>23.27497</v>
      </c>
      <c r="D40" s="105">
        <v>16.952190000000002</v>
      </c>
      <c r="E40" s="105">
        <v>23.443549999999998</v>
      </c>
      <c r="F40" s="105">
        <v>17.811800000000002</v>
      </c>
      <c r="G40" s="105">
        <v>15.99832</v>
      </c>
      <c r="H40" s="105">
        <v>18.077999999999999</v>
      </c>
      <c r="I40" s="105">
        <v>16.890319999999999</v>
      </c>
      <c r="J40" s="105">
        <v>20.48563</v>
      </c>
      <c r="K40" s="105"/>
    </row>
    <row r="41" spans="2:11">
      <c r="B41" s="103">
        <v>1996</v>
      </c>
      <c r="C41" s="105">
        <v>23.118739999999999</v>
      </c>
      <c r="D41" s="105">
        <v>17.150099999999998</v>
      </c>
      <c r="E41" s="105">
        <v>23.334579999999999</v>
      </c>
      <c r="F41" s="105">
        <v>18.431609999999999</v>
      </c>
      <c r="G41" s="105">
        <v>16.22709</v>
      </c>
      <c r="H41" s="105">
        <v>18.33961</v>
      </c>
      <c r="I41" s="105">
        <v>17.147960000000001</v>
      </c>
      <c r="J41" s="105">
        <v>20.43168</v>
      </c>
      <c r="K41" s="105"/>
    </row>
    <row r="42" spans="2:11">
      <c r="B42" s="103">
        <v>1997</v>
      </c>
      <c r="C42" s="105">
        <v>23.165790000000001</v>
      </c>
      <c r="D42" s="105">
        <v>16.842379999999999</v>
      </c>
      <c r="E42" s="105">
        <v>23.372440000000001</v>
      </c>
      <c r="F42" s="105">
        <v>19.234960000000001</v>
      </c>
      <c r="G42" s="105">
        <v>16.131440000000001</v>
      </c>
      <c r="H42" s="105">
        <v>18.1755</v>
      </c>
      <c r="I42" s="105">
        <v>16.837289999999999</v>
      </c>
      <c r="J42" s="105">
        <v>20.150379999999998</v>
      </c>
      <c r="K42" s="105"/>
    </row>
    <row r="43" spans="2:11">
      <c r="B43" s="103">
        <v>1998</v>
      </c>
      <c r="C43" s="105">
        <v>23.01887</v>
      </c>
      <c r="D43" s="105">
        <v>17.068809999999999</v>
      </c>
      <c r="E43" s="105">
        <v>23.368010000000002</v>
      </c>
      <c r="F43" s="105">
        <v>18.239429999999999</v>
      </c>
      <c r="G43" s="105">
        <v>16.16263</v>
      </c>
      <c r="H43" s="105">
        <v>18.696729999999999</v>
      </c>
      <c r="I43" s="105">
        <v>16.995660000000001</v>
      </c>
      <c r="J43" s="105">
        <v>20.09648</v>
      </c>
      <c r="K43" s="105"/>
    </row>
    <row r="44" spans="2:11">
      <c r="B44" s="103">
        <v>1999</v>
      </c>
      <c r="C44" s="105">
        <v>22.700949999999999</v>
      </c>
      <c r="D44" s="105">
        <v>16.62228</v>
      </c>
      <c r="E44" s="105">
        <v>23.00469</v>
      </c>
      <c r="F44" s="105">
        <v>18.510020000000001</v>
      </c>
      <c r="G44" s="105">
        <v>16.074090000000002</v>
      </c>
      <c r="H44" s="105">
        <v>18.27843</v>
      </c>
      <c r="I44" s="105">
        <v>16.285070000000001</v>
      </c>
      <c r="J44" s="105">
        <v>19.695060000000002</v>
      </c>
      <c r="K44" s="105"/>
    </row>
    <row r="45" spans="2:11">
      <c r="B45" s="103">
        <v>2000</v>
      </c>
      <c r="C45" s="105">
        <v>22.514399999999998</v>
      </c>
      <c r="D45" s="105">
        <v>16.839639999999999</v>
      </c>
      <c r="E45" s="105">
        <v>22.914349999999999</v>
      </c>
      <c r="F45" s="105">
        <v>17.894269999999999</v>
      </c>
      <c r="G45" s="105">
        <v>16.006460000000001</v>
      </c>
      <c r="H45" s="105">
        <v>18.608650000000001</v>
      </c>
      <c r="I45" s="105">
        <v>16.653040000000001</v>
      </c>
      <c r="J45" s="105">
        <v>19.76896</v>
      </c>
      <c r="K45" s="105"/>
    </row>
    <row r="46" spans="2:11">
      <c r="B46" s="103">
        <v>2001</v>
      </c>
      <c r="C46" s="105">
        <v>22.634229999999999</v>
      </c>
      <c r="D46" s="105">
        <v>16.51239</v>
      </c>
      <c r="E46" s="105">
        <v>23.045539999999999</v>
      </c>
      <c r="F46" s="105">
        <v>18.83276</v>
      </c>
      <c r="G46" s="105">
        <v>16.41337</v>
      </c>
      <c r="H46" s="105">
        <v>18.04383</v>
      </c>
      <c r="I46" s="105">
        <v>15.9533</v>
      </c>
      <c r="J46" s="105">
        <v>19.623629999999999</v>
      </c>
      <c r="K46" s="105"/>
    </row>
    <row r="47" spans="2:11">
      <c r="B47" s="103">
        <v>2002</v>
      </c>
      <c r="C47" s="105">
        <v>22.78274</v>
      </c>
      <c r="D47" s="105">
        <v>16.480309999999999</v>
      </c>
      <c r="E47" s="105">
        <v>23.084599999999998</v>
      </c>
      <c r="F47" s="105">
        <v>19.304790000000001</v>
      </c>
      <c r="G47" s="105">
        <v>16.309329999999999</v>
      </c>
      <c r="H47" s="105">
        <v>18.69997</v>
      </c>
      <c r="I47" s="105">
        <v>15.752660000000001</v>
      </c>
      <c r="J47" s="105">
        <v>19.45354</v>
      </c>
      <c r="K47" s="105"/>
    </row>
    <row r="48" spans="2:11">
      <c r="B48" s="103">
        <v>2003</v>
      </c>
      <c r="C48" s="105">
        <v>23.013829999999999</v>
      </c>
      <c r="D48" s="105">
        <v>16.68234</v>
      </c>
      <c r="E48" s="105">
        <v>23.276730000000001</v>
      </c>
      <c r="F48" s="105">
        <v>19.91469</v>
      </c>
      <c r="G48" s="105">
        <v>16.424099999999999</v>
      </c>
      <c r="H48" s="105">
        <v>18.982309999999998</v>
      </c>
      <c r="I48" s="105">
        <v>16.077179999999998</v>
      </c>
      <c r="J48" s="105">
        <v>19.584510000000002</v>
      </c>
      <c r="K48" s="105"/>
    </row>
    <row r="49" spans="2:11">
      <c r="B49" s="103">
        <v>2004</v>
      </c>
      <c r="C49" s="105">
        <v>22.856549999999999</v>
      </c>
      <c r="D49" s="105">
        <v>16.509499999999999</v>
      </c>
      <c r="E49" s="105">
        <v>23.140429999999999</v>
      </c>
      <c r="F49" s="105">
        <v>19.965969999999999</v>
      </c>
      <c r="G49" s="105">
        <v>16.473289999999999</v>
      </c>
      <c r="H49" s="105">
        <v>19.16282</v>
      </c>
      <c r="I49" s="105">
        <v>15.736840000000001</v>
      </c>
      <c r="J49" s="105">
        <v>19.2986</v>
      </c>
      <c r="K49" s="105"/>
    </row>
    <row r="50" spans="2:11">
      <c r="B50" s="103">
        <v>2005</v>
      </c>
      <c r="C50" s="105">
        <v>23.146159999999998</v>
      </c>
      <c r="D50" s="105">
        <v>16.898620000000001</v>
      </c>
      <c r="E50" s="105">
        <v>23.490790000000001</v>
      </c>
      <c r="F50" s="105">
        <v>20.21725</v>
      </c>
      <c r="G50" s="105">
        <v>16.73488</v>
      </c>
      <c r="H50" s="105">
        <v>19.302150000000001</v>
      </c>
      <c r="I50" s="105">
        <v>15.848739999999999</v>
      </c>
      <c r="J50" s="105">
        <v>19.883749999999999</v>
      </c>
      <c r="K50" s="105"/>
    </row>
    <row r="51" spans="2:11">
      <c r="B51" s="103">
        <v>2006</v>
      </c>
      <c r="C51" s="105">
        <v>23.024170000000002</v>
      </c>
      <c r="D51" s="105">
        <v>17.169319999999999</v>
      </c>
      <c r="E51" s="105">
        <v>23.299399999999999</v>
      </c>
      <c r="F51" s="105">
        <v>20.454219999999999</v>
      </c>
      <c r="G51" s="105">
        <v>17.162379999999999</v>
      </c>
      <c r="H51" s="105">
        <v>19.52993</v>
      </c>
      <c r="I51" s="105">
        <v>16.138729999999999</v>
      </c>
      <c r="J51" s="105">
        <v>20.133299999999998</v>
      </c>
      <c r="K51" s="105"/>
    </row>
    <row r="52" spans="2:11">
      <c r="B52" s="103">
        <v>2007</v>
      </c>
      <c r="C52" s="105">
        <v>23.701149999999998</v>
      </c>
      <c r="D52" s="105">
        <v>17.351289999999999</v>
      </c>
      <c r="E52" s="105">
        <v>24.107890000000001</v>
      </c>
      <c r="F52" s="105">
        <v>20.639469999999999</v>
      </c>
      <c r="G52" s="105">
        <v>17.678239999999999</v>
      </c>
      <c r="H52" s="105">
        <v>19.498069999999998</v>
      </c>
      <c r="I52" s="105">
        <v>16.16854</v>
      </c>
      <c r="J52" s="105">
        <v>20.603899999999999</v>
      </c>
      <c r="K52" s="105"/>
    </row>
    <row r="53" spans="2:11">
      <c r="B53" s="103">
        <v>2008</v>
      </c>
      <c r="C53" s="105">
        <v>23.87867</v>
      </c>
      <c r="D53" s="105">
        <v>17.80566</v>
      </c>
      <c r="E53" s="105">
        <v>24.267320000000002</v>
      </c>
      <c r="F53" s="105">
        <v>21.19014</v>
      </c>
      <c r="G53" s="105">
        <v>18.187940000000001</v>
      </c>
      <c r="H53" s="105">
        <v>19.81953</v>
      </c>
      <c r="I53" s="105">
        <v>16.475490000000001</v>
      </c>
      <c r="J53" s="105">
        <v>20.968330000000002</v>
      </c>
      <c r="K53" s="105"/>
    </row>
    <row r="54" spans="2:11">
      <c r="B54" s="103">
        <v>2009</v>
      </c>
      <c r="C54" s="105">
        <v>24.974150000000002</v>
      </c>
      <c r="D54" s="105">
        <v>18.525040000000001</v>
      </c>
      <c r="E54" s="105">
        <v>25.337890000000002</v>
      </c>
      <c r="F54" s="105">
        <v>22.041879999999999</v>
      </c>
      <c r="G54" s="105">
        <v>19.2774</v>
      </c>
      <c r="H54" s="105">
        <v>20.065850000000001</v>
      </c>
      <c r="I54" s="105">
        <v>16.89988</v>
      </c>
      <c r="J54" s="105">
        <v>22.402809999999999</v>
      </c>
      <c r="K54" s="105"/>
    </row>
    <row r="55" spans="2:11">
      <c r="B55" s="103">
        <v>2010</v>
      </c>
      <c r="C55" s="105">
        <v>25.70318</v>
      </c>
      <c r="D55" s="105">
        <v>18.765699999999999</v>
      </c>
      <c r="E55" s="105">
        <v>26.162179999999999</v>
      </c>
      <c r="F55" s="105">
        <v>23.02703</v>
      </c>
      <c r="G55" s="105">
        <v>19.68205</v>
      </c>
      <c r="H55" s="105">
        <v>20.118590000000001</v>
      </c>
      <c r="I55" s="105">
        <v>16.85202</v>
      </c>
      <c r="J55" s="105">
        <v>22.59206</v>
      </c>
      <c r="K55" s="105"/>
    </row>
    <row r="56" spans="2:11">
      <c r="B56" s="103">
        <v>2011</v>
      </c>
      <c r="C56" s="105">
        <v>25.388269999999999</v>
      </c>
      <c r="D56" s="105">
        <v>19.092590000000001</v>
      </c>
      <c r="E56" s="105">
        <v>25.8217</v>
      </c>
      <c r="F56" s="105">
        <v>23.510110000000001</v>
      </c>
      <c r="G56" s="105">
        <v>19.822690000000001</v>
      </c>
      <c r="H56" s="105">
        <v>20.94922</v>
      </c>
      <c r="I56" s="105">
        <v>17.23687</v>
      </c>
      <c r="J56" s="105">
        <v>22.288440000000001</v>
      </c>
      <c r="K56" s="105"/>
    </row>
    <row r="57" spans="2:11">
      <c r="B57" s="103">
        <v>2012</v>
      </c>
      <c r="C57" s="105">
        <v>26.873889999999999</v>
      </c>
      <c r="D57" s="105">
        <v>19.276869999999999</v>
      </c>
      <c r="E57" s="105">
        <v>27.599710000000002</v>
      </c>
      <c r="F57" s="105">
        <v>23.294460000000001</v>
      </c>
      <c r="G57" s="105">
        <v>20.006810000000002</v>
      </c>
      <c r="H57" s="105">
        <v>21.268830000000001</v>
      </c>
      <c r="I57" s="105">
        <v>17.20749</v>
      </c>
      <c r="J57" s="105">
        <v>23.565930000000002</v>
      </c>
      <c r="K57" s="105"/>
    </row>
    <row r="58" spans="2:11">
      <c r="B58" s="103">
        <v>2013</v>
      </c>
      <c r="C58" s="105">
        <v>27.649260000000002</v>
      </c>
      <c r="D58" s="105">
        <v>19.75404</v>
      </c>
      <c r="E58" s="105">
        <v>28.35773</v>
      </c>
      <c r="F58" s="105">
        <v>24.344799999999999</v>
      </c>
      <c r="G58" s="105">
        <v>20.82639</v>
      </c>
      <c r="H58" s="105">
        <v>21.057970000000001</v>
      </c>
      <c r="I58" s="105">
        <v>17.473929999999999</v>
      </c>
      <c r="J58" s="105">
        <v>24.178879999999999</v>
      </c>
      <c r="K58" s="105"/>
    </row>
    <row r="59" spans="2:11">
      <c r="B59" s="103">
        <v>2014</v>
      </c>
      <c r="C59" s="105">
        <v>27.626239999999999</v>
      </c>
      <c r="D59" s="105">
        <v>20.33351</v>
      </c>
      <c r="E59" s="105">
        <v>28.38531</v>
      </c>
      <c r="F59" s="105">
        <v>24.439119999999999</v>
      </c>
      <c r="G59" s="105">
        <v>21.59169</v>
      </c>
      <c r="H59" s="105">
        <v>21.269020000000001</v>
      </c>
      <c r="I59" s="105">
        <v>18.037700000000001</v>
      </c>
      <c r="J59" s="105">
        <v>24.110469999999999</v>
      </c>
      <c r="K59" s="105"/>
    </row>
    <row r="60" spans="2:11">
      <c r="B60" s="103">
        <v>2015</v>
      </c>
      <c r="C60" s="105">
        <v>28.239550000000001</v>
      </c>
      <c r="D60" s="105">
        <v>21.050630000000002</v>
      </c>
      <c r="E60" s="105">
        <v>29.00986</v>
      </c>
      <c r="F60" s="105">
        <v>25.13993</v>
      </c>
      <c r="G60" s="105">
        <v>21.942409999999999</v>
      </c>
      <c r="H60" s="105">
        <v>21.78246</v>
      </c>
      <c r="I60" s="105">
        <v>18.808610000000002</v>
      </c>
      <c r="J60" s="105">
        <v>24.64986</v>
      </c>
      <c r="K60" s="105"/>
    </row>
    <row r="61" spans="2:11">
      <c r="B61" s="103">
        <v>2016</v>
      </c>
      <c r="C61" s="105">
        <v>28.526879999999998</v>
      </c>
      <c r="D61" s="105">
        <v>21.198589999999999</v>
      </c>
      <c r="E61" s="105">
        <v>29.205100000000002</v>
      </c>
      <c r="F61" s="105">
        <v>26.206399999999999</v>
      </c>
      <c r="G61" s="105">
        <v>22.210059999999999</v>
      </c>
      <c r="H61" s="105">
        <v>21.661919999999999</v>
      </c>
      <c r="I61" s="105">
        <v>18.922370000000001</v>
      </c>
      <c r="J61" s="105">
        <v>24.708259999999999</v>
      </c>
      <c r="K61" s="105"/>
    </row>
    <row r="62" spans="2:11">
      <c r="B62" s="103">
        <v>2017</v>
      </c>
      <c r="C62" s="105">
        <v>29.187570000000001</v>
      </c>
      <c r="D62" s="105">
        <v>21.347380000000001</v>
      </c>
      <c r="E62" s="105">
        <v>30.182220000000001</v>
      </c>
      <c r="F62" s="105">
        <v>26.14273</v>
      </c>
      <c r="G62" s="105">
        <v>22.33849</v>
      </c>
      <c r="H62" s="105">
        <v>22.234480000000001</v>
      </c>
      <c r="I62" s="105">
        <v>18.917629999999999</v>
      </c>
      <c r="J62" s="105">
        <v>24.861730000000001</v>
      </c>
      <c r="K62" s="105"/>
    </row>
    <row r="63" spans="2:11">
      <c r="B63" s="103">
        <v>2018</v>
      </c>
      <c r="C63" s="105">
        <v>29.88541</v>
      </c>
      <c r="D63" s="105">
        <v>21.87867</v>
      </c>
      <c r="E63" s="105">
        <v>30.762989999999999</v>
      </c>
      <c r="F63" s="105">
        <v>27.354579999999999</v>
      </c>
      <c r="G63" s="105">
        <v>23.128969999999999</v>
      </c>
      <c r="H63" s="105">
        <v>22.759319999999999</v>
      </c>
      <c r="I63" s="105">
        <v>19.109739999999999</v>
      </c>
      <c r="J63" s="105">
        <v>25.105409999999999</v>
      </c>
      <c r="K63" s="105"/>
    </row>
    <row r="64" spans="2:11">
      <c r="B64" s="103">
        <v>2019</v>
      </c>
      <c r="C64" s="105">
        <v>29.906849999999999</v>
      </c>
      <c r="D64" s="105">
        <v>21.972249999999999</v>
      </c>
      <c r="E64" s="105">
        <v>30.874659999999999</v>
      </c>
      <c r="F64" s="105">
        <v>27.500250000000001</v>
      </c>
      <c r="G64" s="105">
        <v>23.481950000000001</v>
      </c>
      <c r="H64" s="105">
        <v>22.429179999999999</v>
      </c>
      <c r="I64" s="105">
        <v>19.027180000000001</v>
      </c>
      <c r="J64" s="105">
        <v>24.90831</v>
      </c>
      <c r="K64" s="105"/>
    </row>
    <row r="65" spans="2:11">
      <c r="B65" s="103">
        <v>2020</v>
      </c>
      <c r="C65" s="105">
        <v>30.658090000000001</v>
      </c>
      <c r="D65" s="105">
        <v>22.366129999999998</v>
      </c>
      <c r="E65" s="105">
        <v>31.730630000000001</v>
      </c>
      <c r="F65" s="105">
        <v>28.376860000000001</v>
      </c>
      <c r="G65" s="105">
        <v>23.7501</v>
      </c>
      <c r="H65" s="105">
        <v>23.35398</v>
      </c>
      <c r="I65" s="105">
        <v>19.193490000000001</v>
      </c>
      <c r="J65" s="105">
        <v>25.383109999999999</v>
      </c>
      <c r="K65" s="105"/>
    </row>
    <row r="66" spans="2:11">
      <c r="B66" s="103">
        <v>2021</v>
      </c>
      <c r="C66" s="105">
        <v>31.349049999999998</v>
      </c>
      <c r="D66" s="105">
        <v>22.581289999999999</v>
      </c>
      <c r="E66" s="105">
        <v>31.727930000000001</v>
      </c>
      <c r="F66" s="105">
        <v>30.500920000000001</v>
      </c>
      <c r="G66" s="105">
        <v>23.997019999999999</v>
      </c>
      <c r="H66" s="105">
        <v>26.206160000000001</v>
      </c>
      <c r="I66" s="105">
        <v>19.39958</v>
      </c>
      <c r="J66" s="106">
        <v>25.340240000000001</v>
      </c>
      <c r="K66" s="106" t="s">
        <v>101</v>
      </c>
    </row>
    <row r="67" spans="2:11">
      <c r="B67" s="103"/>
      <c r="C67" s="105"/>
      <c r="D67" s="105"/>
      <c r="E67" s="105"/>
      <c r="F67" s="105"/>
      <c r="G67" s="105"/>
      <c r="H67" s="105"/>
      <c r="I67" s="105"/>
      <c r="J67" s="105"/>
      <c r="K67" s="100"/>
    </row>
    <row r="68" spans="2:11">
      <c r="B68" s="111" t="s">
        <v>102</v>
      </c>
      <c r="C68" s="111"/>
      <c r="D68" s="111"/>
      <c r="E68" s="111"/>
      <c r="F68" s="111"/>
      <c r="G68" s="111"/>
      <c r="H68" s="111"/>
      <c r="I68" s="111"/>
      <c r="J68" s="111"/>
      <c r="K68" s="100"/>
    </row>
    <row r="69" spans="2:11">
      <c r="B69" s="111"/>
      <c r="C69" s="111"/>
      <c r="D69" s="111"/>
      <c r="E69" s="111"/>
      <c r="F69" s="111"/>
      <c r="G69" s="111"/>
      <c r="H69" s="111"/>
      <c r="I69" s="111"/>
      <c r="J69" s="111"/>
      <c r="K69" s="100"/>
    </row>
    <row r="70" spans="2:11">
      <c r="B70" s="112" t="s">
        <v>103</v>
      </c>
      <c r="C70" s="112"/>
      <c r="D70" s="112"/>
      <c r="E70" s="112"/>
      <c r="F70" s="112"/>
      <c r="G70" s="112"/>
      <c r="H70" s="112"/>
      <c r="I70" s="112"/>
      <c r="J70" s="112"/>
      <c r="K70" s="100"/>
    </row>
    <row r="71" spans="2:11">
      <c r="B71" s="112"/>
      <c r="C71" s="112"/>
      <c r="D71" s="112"/>
      <c r="E71" s="112"/>
      <c r="F71" s="112"/>
      <c r="G71" s="112"/>
      <c r="H71" s="112"/>
      <c r="I71" s="112"/>
      <c r="J71" s="112"/>
      <c r="K71" s="100"/>
    </row>
    <row r="72" spans="2:11">
      <c r="B72" s="107" t="s">
        <v>104</v>
      </c>
      <c r="C72" s="100"/>
      <c r="D72" s="100"/>
      <c r="E72" s="100"/>
      <c r="F72" s="100"/>
      <c r="G72" s="100"/>
      <c r="H72" s="100"/>
      <c r="I72" s="100"/>
      <c r="J72" s="100"/>
      <c r="K72" s="100"/>
    </row>
  </sheetData>
  <mergeCells count="2">
    <mergeCell ref="B68:J69"/>
    <mergeCell ref="B70:J71"/>
  </mergeCells>
  <hyperlinks>
    <hyperlink ref="B16" r:id="rId1" display="Fact of the Week # 838" xr:uid="{9C5B482D-2740-497A-8C82-ABAB879C2100}"/>
    <hyperlink ref="B72" r:id="rId2" xr:uid="{D95FBFDE-5951-4565-8CC6-A863803E902D}"/>
    <hyperlink ref="B16:K16" r:id="rId3" display="Fact of the Week #1237" xr:uid="{3119811D-01BF-4A14-818F-3E217BE3587E}"/>
  </hyperlinks>
  <pageMargins left="0.7" right="0.7" top="0.75" bottom="0.75" header="0.3" footer="0.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CB77C-B739-4D5F-88BD-87DE6AF402C6}">
  <dimension ref="A1:AI50"/>
  <sheetViews>
    <sheetView topLeftCell="A22" workbookViewId="0">
      <selection activeCell="A41" sqref="A41:XFD50"/>
    </sheetView>
  </sheetViews>
  <sheetFormatPr defaultRowHeight="15"/>
  <sheetData>
    <row r="1" spans="1:11">
      <c r="A1" t="s">
        <v>105</v>
      </c>
    </row>
    <row r="2" spans="1:11">
      <c r="A2" t="s">
        <v>106</v>
      </c>
      <c r="K2" t="s">
        <v>107</v>
      </c>
    </row>
    <row r="41" spans="1:35">
      <c r="A41" t="s">
        <v>108</v>
      </c>
    </row>
    <row r="43" spans="1:35" s="96" customFormat="1" ht="60">
      <c r="A43" s="98" t="s">
        <v>109</v>
      </c>
      <c r="B43" s="97" t="s">
        <v>110</v>
      </c>
      <c r="C43" s="97" t="s">
        <v>111</v>
      </c>
      <c r="D43" s="97" t="s">
        <v>112</v>
      </c>
      <c r="E43" s="97" t="s">
        <v>113</v>
      </c>
      <c r="F43" s="97" t="s">
        <v>114</v>
      </c>
      <c r="G43" s="97" t="s">
        <v>115</v>
      </c>
      <c r="H43" s="97" t="s">
        <v>116</v>
      </c>
      <c r="I43" s="97" t="s">
        <v>117</v>
      </c>
      <c r="J43" s="97" t="s">
        <v>118</v>
      </c>
      <c r="K43" s="97" t="s">
        <v>119</v>
      </c>
      <c r="L43" s="97" t="s">
        <v>120</v>
      </c>
      <c r="M43" s="97" t="s">
        <v>121</v>
      </c>
      <c r="N43" s="97" t="s">
        <v>122</v>
      </c>
      <c r="O43" s="97" t="s">
        <v>123</v>
      </c>
      <c r="P43" s="97" t="s">
        <v>124</v>
      </c>
      <c r="Q43" s="97" t="s">
        <v>125</v>
      </c>
      <c r="R43" s="97" t="s">
        <v>126</v>
      </c>
      <c r="S43" s="97" t="s">
        <v>127</v>
      </c>
      <c r="T43" s="97" t="s">
        <v>128</v>
      </c>
      <c r="U43" s="97" t="s">
        <v>129</v>
      </c>
      <c r="V43" s="97" t="s">
        <v>130</v>
      </c>
      <c r="W43" s="97" t="s">
        <v>131</v>
      </c>
      <c r="X43" s="97" t="s">
        <v>132</v>
      </c>
      <c r="Y43" s="97" t="s">
        <v>133</v>
      </c>
      <c r="Z43" s="97" t="s">
        <v>134</v>
      </c>
      <c r="AA43" s="97" t="s">
        <v>135</v>
      </c>
      <c r="AB43" s="97" t="s">
        <v>136</v>
      </c>
      <c r="AC43" s="97" t="s">
        <v>137</v>
      </c>
      <c r="AD43" s="97" t="s">
        <v>138</v>
      </c>
      <c r="AE43" s="97" t="s">
        <v>139</v>
      </c>
      <c r="AF43" s="97" t="s">
        <v>140</v>
      </c>
      <c r="AG43" s="97"/>
      <c r="AH43" s="97"/>
      <c r="AI43" s="97"/>
    </row>
    <row r="44" spans="1:35" ht="13.5" customHeight="1">
      <c r="A44">
        <v>254314</v>
      </c>
      <c r="B44">
        <v>3924138</v>
      </c>
      <c r="C44" t="s">
        <v>141</v>
      </c>
      <c r="D44" t="s">
        <v>142</v>
      </c>
      <c r="E44" t="s">
        <v>143</v>
      </c>
      <c r="F44" t="s">
        <v>144</v>
      </c>
      <c r="G44" t="s">
        <v>145</v>
      </c>
      <c r="H44" t="s">
        <v>146</v>
      </c>
      <c r="I44" t="s">
        <v>147</v>
      </c>
      <c r="J44" t="s">
        <v>148</v>
      </c>
      <c r="K44" t="s">
        <v>149</v>
      </c>
      <c r="L44" t="s">
        <v>150</v>
      </c>
      <c r="M44" t="s">
        <v>151</v>
      </c>
      <c r="N44">
        <v>2294.0542700000001</v>
      </c>
      <c r="O44">
        <v>9.6615500000000001E-4</v>
      </c>
      <c r="P44">
        <v>1.4492325000000001E-3</v>
      </c>
      <c r="Q44">
        <v>2294.4653689524998</v>
      </c>
      <c r="R44" t="s">
        <v>149</v>
      </c>
      <c r="S44">
        <v>966155</v>
      </c>
      <c r="T44">
        <v>7.393448275862069E-2</v>
      </c>
      <c r="U44" t="s">
        <v>152</v>
      </c>
      <c r="V44">
        <v>0</v>
      </c>
      <c r="W44" t="s">
        <v>152</v>
      </c>
      <c r="X44">
        <v>1.0000000000000001E-9</v>
      </c>
      <c r="Y44" t="s">
        <v>153</v>
      </c>
      <c r="Z44">
        <v>1.5E-9</v>
      </c>
      <c r="AA44" t="s">
        <v>153</v>
      </c>
      <c r="AB44">
        <v>31028.204761904759</v>
      </c>
      <c r="AC44">
        <v>0</v>
      </c>
      <c r="AD44" t="s">
        <v>154</v>
      </c>
    </row>
    <row r="45" spans="1:35" ht="13.5" customHeight="1">
      <c r="A45">
        <v>254315</v>
      </c>
      <c r="B45">
        <v>3924163</v>
      </c>
      <c r="C45" t="s">
        <v>155</v>
      </c>
      <c r="D45" t="s">
        <v>142</v>
      </c>
      <c r="E45" t="s">
        <v>143</v>
      </c>
      <c r="F45" t="s">
        <v>144</v>
      </c>
      <c r="G45" t="s">
        <v>145</v>
      </c>
      <c r="H45" t="s">
        <v>146</v>
      </c>
      <c r="I45" t="s">
        <v>147</v>
      </c>
      <c r="J45" t="s">
        <v>148</v>
      </c>
      <c r="K45" t="s">
        <v>149</v>
      </c>
      <c r="L45" t="s">
        <v>150</v>
      </c>
      <c r="M45" t="s">
        <v>156</v>
      </c>
      <c r="N45">
        <v>0.11801592</v>
      </c>
      <c r="O45">
        <v>1.8994607299999999</v>
      </c>
      <c r="P45">
        <v>0.16907712499999999</v>
      </c>
      <c r="Q45">
        <v>98.108354485000007</v>
      </c>
      <c r="R45" t="s">
        <v>149</v>
      </c>
      <c r="S45">
        <v>966155</v>
      </c>
      <c r="T45">
        <v>5.3060000000000003E-2</v>
      </c>
      <c r="U45" t="s">
        <v>152</v>
      </c>
      <c r="V45">
        <v>0</v>
      </c>
      <c r="W45" t="s">
        <v>152</v>
      </c>
      <c r="X45">
        <v>1.9659999999999999E-6</v>
      </c>
      <c r="Y45" t="s">
        <v>153</v>
      </c>
      <c r="Z45">
        <v>1.7499999999999999E-7</v>
      </c>
      <c r="AA45" t="s">
        <v>153</v>
      </c>
      <c r="AB45">
        <v>2.2466734399999999</v>
      </c>
      <c r="AC45">
        <v>0</v>
      </c>
      <c r="AD45" t="s">
        <v>154</v>
      </c>
    </row>
    <row r="46" spans="1:35" ht="13.5" customHeight="1">
      <c r="A46">
        <v>254399</v>
      </c>
      <c r="B46">
        <v>3926049</v>
      </c>
      <c r="C46" t="s">
        <v>157</v>
      </c>
      <c r="D46" t="s">
        <v>158</v>
      </c>
      <c r="E46" t="s">
        <v>143</v>
      </c>
      <c r="F46" t="s">
        <v>144</v>
      </c>
      <c r="G46" t="s">
        <v>145</v>
      </c>
      <c r="H46" t="s">
        <v>146</v>
      </c>
      <c r="I46" t="s">
        <v>147</v>
      </c>
      <c r="J46" t="s">
        <v>159</v>
      </c>
      <c r="K46" t="s">
        <v>149</v>
      </c>
      <c r="L46" t="s">
        <v>150</v>
      </c>
      <c r="M46" t="s">
        <v>160</v>
      </c>
      <c r="N46">
        <v>1114.5463873517785</v>
      </c>
      <c r="O46">
        <v>5.7809159999999998E-2</v>
      </c>
      <c r="P46">
        <v>2.2160177999999999E-2</v>
      </c>
      <c r="Q46">
        <v>1122.0374910017786</v>
      </c>
      <c r="R46" t="s">
        <v>149</v>
      </c>
      <c r="T46">
        <v>7.0239999999999997E-2</v>
      </c>
      <c r="U46" t="s">
        <v>152</v>
      </c>
      <c r="V46">
        <v>6.8413597733711057E-2</v>
      </c>
      <c r="W46" t="s">
        <v>152</v>
      </c>
      <c r="X46">
        <v>1.7999999999999999E-8</v>
      </c>
      <c r="Y46" t="s">
        <v>161</v>
      </c>
      <c r="Z46">
        <v>6.8999999999999997E-9</v>
      </c>
      <c r="AA46" t="s">
        <v>161</v>
      </c>
      <c r="AC46">
        <v>0</v>
      </c>
      <c r="AD46" t="s">
        <v>162</v>
      </c>
      <c r="AE46">
        <v>3211620</v>
      </c>
      <c r="AF46">
        <v>15867.687747035574</v>
      </c>
    </row>
    <row r="47" spans="1:35" ht="13.5" customHeight="1">
      <c r="A47">
        <v>254636</v>
      </c>
      <c r="B47">
        <v>3931262</v>
      </c>
      <c r="C47" t="s">
        <v>163</v>
      </c>
      <c r="D47" t="s">
        <v>158</v>
      </c>
      <c r="E47" t="s">
        <v>143</v>
      </c>
      <c r="F47" t="s">
        <v>144</v>
      </c>
      <c r="G47" t="s">
        <v>145</v>
      </c>
      <c r="H47" t="s">
        <v>146</v>
      </c>
      <c r="I47" t="s">
        <v>147</v>
      </c>
      <c r="J47" t="s">
        <v>159</v>
      </c>
      <c r="K47" t="s">
        <v>149</v>
      </c>
      <c r="L47" t="s">
        <v>150</v>
      </c>
      <c r="M47" t="s">
        <v>164</v>
      </c>
      <c r="N47">
        <v>334.3639162055336</v>
      </c>
      <c r="O47">
        <v>1.7342747999999998E-2</v>
      </c>
      <c r="P47">
        <v>6.6480533999999994E-3</v>
      </c>
      <c r="Q47">
        <v>336.61124730053359</v>
      </c>
      <c r="R47" t="s">
        <v>149</v>
      </c>
      <c r="T47">
        <v>7.0239999999999997E-2</v>
      </c>
      <c r="U47" t="s">
        <v>152</v>
      </c>
      <c r="V47">
        <v>6.8413597733711057E-2</v>
      </c>
      <c r="W47" t="s">
        <v>152</v>
      </c>
      <c r="X47">
        <v>1.7999999999999999E-8</v>
      </c>
      <c r="Y47" t="s">
        <v>161</v>
      </c>
      <c r="Z47">
        <v>6.8999999999999997E-9</v>
      </c>
      <c r="AA47" t="s">
        <v>161</v>
      </c>
      <c r="AC47">
        <v>0</v>
      </c>
      <c r="AD47" t="s">
        <v>162</v>
      </c>
      <c r="AE47">
        <v>963486</v>
      </c>
      <c r="AF47">
        <v>4760.306324110672</v>
      </c>
    </row>
    <row r="48" spans="1:35" ht="13.5" customHeight="1">
      <c r="A48">
        <v>254637</v>
      </c>
      <c r="B48">
        <v>3931287</v>
      </c>
      <c r="C48" t="s">
        <v>165</v>
      </c>
      <c r="D48" t="s">
        <v>158</v>
      </c>
      <c r="E48" t="s">
        <v>143</v>
      </c>
      <c r="F48" t="s">
        <v>144</v>
      </c>
      <c r="G48" t="s">
        <v>145</v>
      </c>
      <c r="H48" t="s">
        <v>146</v>
      </c>
      <c r="I48" t="s">
        <v>147</v>
      </c>
      <c r="J48" t="s">
        <v>159</v>
      </c>
      <c r="K48" t="s">
        <v>149</v>
      </c>
      <c r="L48" t="s">
        <v>150</v>
      </c>
      <c r="M48" t="s">
        <v>166</v>
      </c>
      <c r="N48">
        <v>557.27319367588927</v>
      </c>
      <c r="O48">
        <v>2.8904579999999999E-2</v>
      </c>
      <c r="P48">
        <v>1.1080089E-2</v>
      </c>
      <c r="Q48">
        <v>561.01874550088928</v>
      </c>
      <c r="R48" t="s">
        <v>149</v>
      </c>
      <c r="T48">
        <v>7.0239999999999997E-2</v>
      </c>
      <c r="U48" t="s">
        <v>152</v>
      </c>
      <c r="V48">
        <v>6.8413597733711057E-2</v>
      </c>
      <c r="W48" t="s">
        <v>152</v>
      </c>
      <c r="X48">
        <v>1.7999999999999999E-8</v>
      </c>
      <c r="Y48" t="s">
        <v>161</v>
      </c>
      <c r="Z48">
        <v>6.8999999999999997E-9</v>
      </c>
      <c r="AA48" t="s">
        <v>161</v>
      </c>
      <c r="AC48">
        <v>0</v>
      </c>
      <c r="AD48" t="s">
        <v>162</v>
      </c>
      <c r="AE48">
        <v>1605810</v>
      </c>
      <c r="AF48">
        <v>7933.843873517787</v>
      </c>
    </row>
    <row r="49" spans="1:32" ht="13.5" customHeight="1">
      <c r="A49">
        <v>254638</v>
      </c>
      <c r="B49">
        <v>3931312</v>
      </c>
      <c r="C49" t="s">
        <v>167</v>
      </c>
      <c r="D49" t="s">
        <v>158</v>
      </c>
      <c r="E49" t="s">
        <v>143</v>
      </c>
      <c r="F49" t="s">
        <v>144</v>
      </c>
      <c r="G49" t="s">
        <v>145</v>
      </c>
      <c r="H49" t="s">
        <v>146</v>
      </c>
      <c r="I49" t="s">
        <v>147</v>
      </c>
      <c r="J49" t="s">
        <v>159</v>
      </c>
      <c r="K49" t="s">
        <v>149</v>
      </c>
      <c r="L49" t="s">
        <v>150</v>
      </c>
      <c r="M49" t="s">
        <v>168</v>
      </c>
      <c r="N49">
        <v>1003.0917486166006</v>
      </c>
      <c r="O49">
        <v>5.2028244000000001E-2</v>
      </c>
      <c r="P49">
        <v>1.9944160199999998E-2</v>
      </c>
      <c r="Q49">
        <v>1009.8337419016007</v>
      </c>
      <c r="R49" t="s">
        <v>149</v>
      </c>
      <c r="T49">
        <v>7.0239999999999997E-2</v>
      </c>
      <c r="U49" t="s">
        <v>152</v>
      </c>
      <c r="V49">
        <v>6.8413597733711057E-2</v>
      </c>
      <c r="W49" t="s">
        <v>152</v>
      </c>
      <c r="X49">
        <v>1.7999999999999999E-8</v>
      </c>
      <c r="Y49" t="s">
        <v>161</v>
      </c>
      <c r="Z49">
        <v>6.8999999999999997E-9</v>
      </c>
      <c r="AA49" t="s">
        <v>161</v>
      </c>
      <c r="AC49">
        <v>0</v>
      </c>
      <c r="AD49" t="s">
        <v>162</v>
      </c>
      <c r="AE49">
        <v>2890458</v>
      </c>
      <c r="AF49">
        <v>14280.918972332014</v>
      </c>
    </row>
    <row r="50" spans="1:32" ht="13.5" customHeight="1">
      <c r="A50">
        <v>254645</v>
      </c>
      <c r="B50">
        <v>3931476</v>
      </c>
      <c r="C50" t="s">
        <v>169</v>
      </c>
      <c r="D50" t="s">
        <v>158</v>
      </c>
      <c r="E50" t="s">
        <v>143</v>
      </c>
      <c r="F50" t="s">
        <v>144</v>
      </c>
      <c r="G50" t="s">
        <v>145</v>
      </c>
      <c r="H50" t="s">
        <v>146</v>
      </c>
      <c r="I50" t="s">
        <v>147</v>
      </c>
      <c r="J50" t="s">
        <v>159</v>
      </c>
      <c r="K50" t="s">
        <v>149</v>
      </c>
      <c r="L50" t="s">
        <v>150</v>
      </c>
      <c r="M50" t="s">
        <v>170</v>
      </c>
      <c r="N50">
        <v>835.90979051383408</v>
      </c>
      <c r="O50">
        <v>4.3356869999999999E-2</v>
      </c>
      <c r="P50">
        <v>1.6620133499999998E-2</v>
      </c>
      <c r="Q50">
        <v>841.52811825133415</v>
      </c>
      <c r="R50" t="s">
        <v>149</v>
      </c>
      <c r="T50">
        <v>7.0239999999999997E-2</v>
      </c>
      <c r="U50" t="s">
        <v>152</v>
      </c>
      <c r="V50">
        <v>6.8413597733711057E-2</v>
      </c>
      <c r="W50" t="s">
        <v>152</v>
      </c>
      <c r="X50">
        <v>1.7999999999999999E-8</v>
      </c>
      <c r="Y50" t="s">
        <v>161</v>
      </c>
      <c r="Z50">
        <v>6.8999999999999997E-9</v>
      </c>
      <c r="AA50" t="s">
        <v>161</v>
      </c>
      <c r="AC50">
        <v>0</v>
      </c>
      <c r="AD50" t="s">
        <v>162</v>
      </c>
      <c r="AE50">
        <v>2408715</v>
      </c>
      <c r="AF50">
        <v>11900.765810276682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F5BD9-4652-4850-951C-4A298F627ACF}">
  <dimension ref="A1:L2"/>
  <sheetViews>
    <sheetView workbookViewId="0">
      <selection activeCell="L2" sqref="L2"/>
    </sheetView>
  </sheetViews>
  <sheetFormatPr defaultRowHeight="15"/>
  <sheetData>
    <row r="1" spans="1:12">
      <c r="A1" t="s">
        <v>171</v>
      </c>
    </row>
    <row r="2" spans="1:12">
      <c r="A2" t="s">
        <v>172</v>
      </c>
      <c r="L2" t="s">
        <v>173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161BD-DBB4-4748-9799-7D87CFDB3ADB}">
  <dimension ref="A1:L2"/>
  <sheetViews>
    <sheetView workbookViewId="0">
      <selection activeCell="J28" sqref="J28"/>
    </sheetView>
  </sheetViews>
  <sheetFormatPr defaultRowHeight="15"/>
  <sheetData>
    <row r="1" spans="1:12">
      <c r="A1" t="s">
        <v>174</v>
      </c>
    </row>
    <row r="2" spans="1:12">
      <c r="A2" t="s">
        <v>172</v>
      </c>
      <c r="L2" t="s">
        <v>173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CB30E-8FB5-4651-BD5A-33DA0F6788EC}">
  <dimension ref="A1:L2"/>
  <sheetViews>
    <sheetView workbookViewId="0">
      <selection activeCell="A2" sqref="A2"/>
    </sheetView>
  </sheetViews>
  <sheetFormatPr defaultRowHeight="15"/>
  <sheetData>
    <row r="1" spans="1:12">
      <c r="A1" t="s">
        <v>175</v>
      </c>
    </row>
    <row r="2" spans="1:12">
      <c r="A2" t="s">
        <v>172</v>
      </c>
      <c r="L2" t="s">
        <v>173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4BE54-1291-4244-BC50-1ECEEFE6CA9B}">
  <dimension ref="A1:K2"/>
  <sheetViews>
    <sheetView workbookViewId="0"/>
  </sheetViews>
  <sheetFormatPr defaultRowHeight="15"/>
  <sheetData>
    <row r="1" spans="1:11">
      <c r="A1" t="s">
        <v>176</v>
      </c>
    </row>
    <row r="2" spans="1:11">
      <c r="A2" t="s">
        <v>172</v>
      </c>
      <c r="K2" t="s">
        <v>173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7B043-B3F2-4606-B5F3-480CFFF4DA3B}">
  <dimension ref="A1:K2"/>
  <sheetViews>
    <sheetView workbookViewId="0">
      <selection activeCell="J14" sqref="J14"/>
    </sheetView>
  </sheetViews>
  <sheetFormatPr defaultRowHeight="15"/>
  <sheetData>
    <row r="1" spans="1:11">
      <c r="A1" t="s">
        <v>177</v>
      </c>
    </row>
    <row r="2" spans="1:11">
      <c r="A2" t="s">
        <v>172</v>
      </c>
      <c r="K2" t="s">
        <v>173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E0038-87B0-4FFF-9AE6-997758E6C5A1}">
  <dimension ref="A1:K2"/>
  <sheetViews>
    <sheetView workbookViewId="0">
      <selection activeCell="T16" sqref="T16"/>
    </sheetView>
  </sheetViews>
  <sheetFormatPr defaultRowHeight="15"/>
  <sheetData>
    <row r="1" spans="1:11">
      <c r="A1" t="s">
        <v>178</v>
      </c>
    </row>
    <row r="2" spans="1:11">
      <c r="A2" t="s">
        <v>172</v>
      </c>
      <c r="K2" t="s">
        <v>173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B6E91320064F42959A437597489491" ma:contentTypeVersion="7" ma:contentTypeDescription="Create a new document." ma:contentTypeScope="" ma:versionID="41f12e231e673e2268c65a0c57ad7378">
  <xsd:schema xmlns:xsd="http://www.w3.org/2001/XMLSchema" xmlns:xs="http://www.w3.org/2001/XMLSchema" xmlns:p="http://schemas.microsoft.com/office/2006/metadata/properties" xmlns:ns3="41fd8ac8-23c8-4b36-97cd-502cccb1c7b4" xmlns:ns4="3e68fef7-7ae6-4e78-9b1f-c93a1e1e4951" targetNamespace="http://schemas.microsoft.com/office/2006/metadata/properties" ma:root="true" ma:fieldsID="212f7fba8f9c801b34ac0c0cda833aa0" ns3:_="" ns4:_="">
    <xsd:import namespace="41fd8ac8-23c8-4b36-97cd-502cccb1c7b4"/>
    <xsd:import namespace="3e68fef7-7ae6-4e78-9b1f-c93a1e1e495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fd8ac8-23c8-4b36-97cd-502cccb1c7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68fef7-7ae6-4e78-9b1f-c93a1e1e495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1fd8ac8-23c8-4b36-97cd-502cccb1c7b4" xsi:nil="true"/>
  </documentManagement>
</p:properties>
</file>

<file path=customXml/itemProps1.xml><?xml version="1.0" encoding="utf-8"?>
<ds:datastoreItem xmlns:ds="http://schemas.openxmlformats.org/officeDocument/2006/customXml" ds:itemID="{67DEC0A1-FB95-429B-83BC-962F862A2A7E}"/>
</file>

<file path=customXml/itemProps2.xml><?xml version="1.0" encoding="utf-8"?>
<ds:datastoreItem xmlns:ds="http://schemas.openxmlformats.org/officeDocument/2006/customXml" ds:itemID="{A5754E9D-F057-4A7C-9E67-E812AC2BA540}"/>
</file>

<file path=customXml/itemProps3.xml><?xml version="1.0" encoding="utf-8"?>
<ds:datastoreItem xmlns:ds="http://schemas.openxmlformats.org/officeDocument/2006/customXml" ds:itemID="{32CFE39E-78F2-4F8C-9330-06FBC1D7AA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Lynx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Bruce Detweiler</dc:creator>
  <cp:keywords/>
  <dc:description/>
  <cp:lastModifiedBy>Lori.Forsman@ocfl.net</cp:lastModifiedBy>
  <cp:revision/>
  <dcterms:created xsi:type="dcterms:W3CDTF">2024-01-30T19:28:39Z</dcterms:created>
  <dcterms:modified xsi:type="dcterms:W3CDTF">2024-04-01T17:45:59Z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cf2c9c1-52b7-4530-9b65-27428ca21198_Enabled">
    <vt:lpwstr>true</vt:lpwstr>
  </property>
  <property fmtid="{D5CDD505-2E9C-101B-9397-08002B2CF9AE}" pid="3" name="MSIP_Label_fcf2c9c1-52b7-4530-9b65-27428ca21198_SetDate">
    <vt:lpwstr>2024-01-30T21:07:39Z</vt:lpwstr>
  </property>
  <property fmtid="{D5CDD505-2E9C-101B-9397-08002B2CF9AE}" pid="4" name="MSIP_Label_fcf2c9c1-52b7-4530-9b65-27428ca21198_Method">
    <vt:lpwstr>Standard</vt:lpwstr>
  </property>
  <property fmtid="{D5CDD505-2E9C-101B-9397-08002B2CF9AE}" pid="5" name="MSIP_Label_fcf2c9c1-52b7-4530-9b65-27428ca21198_Name">
    <vt:lpwstr>defa4170-0d19-0005-0004-bc88714345d2</vt:lpwstr>
  </property>
  <property fmtid="{D5CDD505-2E9C-101B-9397-08002B2CF9AE}" pid="6" name="MSIP_Label_fcf2c9c1-52b7-4530-9b65-27428ca21198_SiteId">
    <vt:lpwstr>abcc74ba-081e-4659-842f-65c6ba50ecf3</vt:lpwstr>
  </property>
  <property fmtid="{D5CDD505-2E9C-101B-9397-08002B2CF9AE}" pid="7" name="MSIP_Label_fcf2c9c1-52b7-4530-9b65-27428ca21198_ActionId">
    <vt:lpwstr>1af5c412-b9d5-4d3e-8aa0-45825c326132</vt:lpwstr>
  </property>
  <property fmtid="{D5CDD505-2E9C-101B-9397-08002B2CF9AE}" pid="8" name="MSIP_Label_fcf2c9c1-52b7-4530-9b65-27428ca21198_ContentBits">
    <vt:lpwstr>0</vt:lpwstr>
  </property>
  <property fmtid="{D5CDD505-2E9C-101B-9397-08002B2CF9AE}" pid="9" name="ContentTypeId">
    <vt:lpwstr>0x01010001B6E91320064F42959A437597489491</vt:lpwstr>
  </property>
</Properties>
</file>