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Y:\3. Grants\CPRG Implementation Grants\TRANSPORTATION Proposal\Transportation Budget\"/>
    </mc:Choice>
  </mc:AlternateContent>
  <xr:revisionPtr revIDLastSave="0" documentId="13_ncr:1_{B562B2FB-455F-4BA5-AFFA-C623FCF80BF1}" xr6:coauthVersionLast="47" xr6:coauthVersionMax="47" xr10:uidLastSave="{00000000-0000-0000-0000-000000000000}"/>
  <bookViews>
    <workbookView xWindow="28680" yWindow="-120" windowWidth="24240" windowHeight="13140" xr2:uid="{D8EA6EE2-F78E-4869-BBB8-ED468EA75FB4}"/>
  </bookViews>
  <sheets>
    <sheet name="Clean Commute Orange County" sheetId="1" r:id="rId1"/>
    <sheet name="Breakdown of Ops cos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2" l="1"/>
  <c r="G9" i="2"/>
  <c r="F9" i="2"/>
  <c r="E9" i="2"/>
  <c r="H9" i="2" s="1"/>
  <c r="D9" i="2"/>
  <c r="C9" i="2"/>
  <c r="G8" i="2"/>
  <c r="F8" i="2"/>
  <c r="E8" i="2"/>
  <c r="D8" i="2"/>
  <c r="C8" i="2"/>
  <c r="H8" i="2" s="1"/>
  <c r="G7" i="2"/>
  <c r="F7" i="2"/>
  <c r="E7" i="2"/>
  <c r="D7" i="2"/>
  <c r="C7" i="2"/>
  <c r="H7" i="2" s="1"/>
  <c r="G6" i="2"/>
  <c r="H6" i="2" s="1"/>
  <c r="F6" i="2"/>
  <c r="E6" i="2"/>
  <c r="D6" i="2"/>
  <c r="C6" i="2"/>
  <c r="G5" i="2"/>
  <c r="F5" i="2"/>
  <c r="E5" i="2"/>
  <c r="H5" i="2" s="1"/>
  <c r="D5" i="2"/>
  <c r="C5" i="2"/>
  <c r="G8" i="1"/>
  <c r="K4" i="1"/>
  <c r="K6" i="1" s="1"/>
  <c r="G4" i="1"/>
  <c r="G6" i="1" l="1"/>
  <c r="G7" i="1" s="1"/>
  <c r="G9" i="1" s="1"/>
</calcChain>
</file>

<file path=xl/sharedStrings.xml><?xml version="1.0" encoding="utf-8"?>
<sst xmlns="http://schemas.openxmlformats.org/spreadsheetml/2006/main" count="37" uniqueCount="35">
  <si>
    <t>County</t>
  </si>
  <si>
    <t>Route</t>
  </si>
  <si>
    <t>Description of Route</t>
  </si>
  <si>
    <t>Enhancement</t>
  </si>
  <si>
    <t>Service Hours (Annually)</t>
  </si>
  <si>
    <t>New Vehicles Needed</t>
  </si>
  <si>
    <t>Unit Cost</t>
  </si>
  <si>
    <t>Total Vehicle Cost</t>
  </si>
  <si>
    <t>Orange</t>
  </si>
  <si>
    <t xml:space="preserve">Regional Express service between Pine Hills Transfer Center and Disney Springs via Pine Hills Rd., Kirkman Rd. </t>
  </si>
  <si>
    <t>New express service. Operate daily 5am-12am at 30 min. frequency</t>
  </si>
  <si>
    <t>Total</t>
  </si>
  <si>
    <t xml:space="preserve">Clean Commute Orange County:  Proposed Express Route 301 costs </t>
  </si>
  <si>
    <t>Year 1 Operating Cost</t>
  </si>
  <si>
    <t xml:space="preserve">Annual Operating Cost </t>
  </si>
  <si>
    <t>Cost Per Hour (FY25)</t>
  </si>
  <si>
    <t>Operating Costs</t>
  </si>
  <si>
    <t>Capital Costs</t>
  </si>
  <si>
    <t>5-Year Administrative cost (at $75,000/yr)</t>
  </si>
  <si>
    <t>Total Project Cost (Operating, Capital, and Admin)</t>
  </si>
  <si>
    <t xml:space="preserve">5-Year Operating Cost </t>
  </si>
  <si>
    <t>Estimated Breakdown of Operational Costs- based on expense percentages, hourly service rate, and number of annual service hours</t>
  </si>
  <si>
    <t>Operational Costs based on Number of Service Hours and Hourly Service Rate</t>
  </si>
  <si>
    <t>Operational Expenses</t>
  </si>
  <si>
    <t>Year
 1</t>
  </si>
  <si>
    <t>Year
 2</t>
  </si>
  <si>
    <t>Year
 3</t>
  </si>
  <si>
    <t>Year
 4</t>
  </si>
  <si>
    <t>Year
 5</t>
  </si>
  <si>
    <t>Salaries, Wages, &amp; Fringe Benefits</t>
  </si>
  <si>
    <t>Contracted Maintenance/Security</t>
  </si>
  <si>
    <t>Fuel</t>
  </si>
  <si>
    <t>Materials and supplies</t>
  </si>
  <si>
    <t>Other Expenses</t>
  </si>
  <si>
    <t>Percentage of Service Hour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</si>
</sst>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/>
    <xf numFmtId="165" fontId="3" fillId="0" borderId="0" xfId="0" applyNumberFormat="1" applyFont="1"/>
    <xf numFmtId="44" fontId="3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165" fontId="3" fillId="0" borderId="1" xfId="0" applyNumberFormat="1" applyFont="1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5" fontId="3" fillId="0" borderId="1" xfId="2" applyNumberFormat="1" applyFont="1" applyFill="1" applyBorder="1"/>
    <xf numFmtId="0" fontId="6" fillId="0" borderId="0" xfId="0" applyFont="1"/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3" fillId="0" borderId="1" xfId="1" applyNumberFormat="1" applyFont="1" applyFill="1" applyBorder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9" fontId="3" fillId="0" borderId="8" xfId="3" applyFont="1" applyBorder="1" applyAlignment="1">
      <alignment horizontal="center" vertical="center" wrapText="1"/>
    </xf>
    <xf numFmtId="165" fontId="7" fillId="4" borderId="9" xfId="2" applyNumberFormat="1" applyFont="1" applyFill="1" applyBorder="1"/>
    <xf numFmtId="165" fontId="7" fillId="4" borderId="10" xfId="2" applyNumberFormat="1" applyFont="1" applyFill="1" applyBorder="1"/>
    <xf numFmtId="165" fontId="7" fillId="4" borderId="11" xfId="2" applyNumberFormat="1" applyFont="1" applyFill="1" applyBorder="1"/>
    <xf numFmtId="165" fontId="7" fillId="4" borderId="12" xfId="2" applyNumberFormat="1" applyFont="1" applyFill="1" applyBorder="1"/>
    <xf numFmtId="9" fontId="3" fillId="0" borderId="8" xfId="3" applyFont="1" applyBorder="1" applyAlignment="1">
      <alignment horizontal="center"/>
    </xf>
    <xf numFmtId="44" fontId="3" fillId="0" borderId="13" xfId="0" applyNumberFormat="1" applyFont="1" applyBorder="1"/>
    <xf numFmtId="44" fontId="3" fillId="0" borderId="7" xfId="0" applyNumberFormat="1" applyFont="1" applyBorder="1"/>
    <xf numFmtId="44" fontId="3" fillId="0" borderId="14" xfId="0" applyNumberFormat="1" applyFont="1" applyBorder="1"/>
    <xf numFmtId="44" fontId="3" fillId="0" borderId="5" xfId="0" applyNumberFormat="1" applyFont="1" applyBorder="1"/>
    <xf numFmtId="44" fontId="3" fillId="0" borderId="1" xfId="0" applyNumberFormat="1" applyFont="1" applyBorder="1"/>
    <xf numFmtId="44" fontId="3" fillId="0" borderId="8" xfId="0" applyNumberFormat="1" applyFont="1" applyBorder="1"/>
    <xf numFmtId="0" fontId="3" fillId="0" borderId="15" xfId="0" applyFont="1" applyBorder="1"/>
    <xf numFmtId="9" fontId="3" fillId="0" borderId="16" xfId="3" applyFont="1" applyBorder="1" applyAlignment="1">
      <alignment horizontal="center"/>
    </xf>
    <xf numFmtId="0" fontId="3" fillId="0" borderId="6" xfId="0" applyFont="1" applyBorder="1"/>
    <xf numFmtId="9" fontId="3" fillId="0" borderId="17" xfId="3" applyFont="1" applyBorder="1" applyAlignment="1">
      <alignment horizontal="center"/>
    </xf>
    <xf numFmtId="44" fontId="3" fillId="0" borderId="18" xfId="0" applyNumberFormat="1" applyFont="1" applyBorder="1"/>
    <xf numFmtId="44" fontId="3" fillId="0" borderId="6" xfId="0" applyNumberFormat="1" applyFont="1" applyBorder="1"/>
    <xf numFmtId="44" fontId="3" fillId="0" borderId="17" xfId="0" applyNumberFormat="1" applyFont="1" applyBorder="1"/>
    <xf numFmtId="44" fontId="3" fillId="0" borderId="19" xfId="0" applyNumberFormat="1" applyFont="1" applyBorder="1"/>
    <xf numFmtId="0" fontId="2" fillId="0" borderId="20" xfId="0" applyFont="1" applyBorder="1"/>
    <xf numFmtId="9" fontId="2" fillId="0" borderId="21" xfId="3" applyFont="1" applyBorder="1" applyAlignment="1">
      <alignment horizontal="center"/>
    </xf>
    <xf numFmtId="44" fontId="3" fillId="5" borderId="22" xfId="0" applyNumberFormat="1" applyFont="1" applyFill="1" applyBorder="1"/>
    <xf numFmtId="44" fontId="3" fillId="5" borderId="0" xfId="0" applyNumberFormat="1" applyFont="1" applyFill="1"/>
    <xf numFmtId="165" fontId="5" fillId="0" borderId="7" xfId="0" applyNumberFormat="1" applyFont="1" applyFill="1" applyBorder="1"/>
    <xf numFmtId="165" fontId="5" fillId="0" borderId="1" xfId="0" applyNumberFormat="1" applyFont="1" applyFill="1" applyBorder="1"/>
    <xf numFmtId="165" fontId="5" fillId="0" borderId="6" xfId="2" applyNumberFormat="1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10"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34" formatCode="_(&quot;$&quot;* #,##0.00_);_(&quot;$&quot;* \(#,##0.00\);_(&quot;$&quot;* &quot;-&quot;??_);_(@_)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34" formatCode="_(&quot;$&quot;* #,##0.00_);_(&quot;$&quot;* \(#,##0.00\);_(&quot;$&quot;* &quot;-&quot;??_);_(@_)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9BACFD-0FA8-4420-9F47-D157CF08661C}" name="Table13" displayName="Table13" ref="A3:H10" totalsRowShown="0" headerRowDxfId="9" dataDxfId="8">
  <tableColumns count="8">
    <tableColumn id="1" xr3:uid="{C128CB87-05BC-4F38-BE23-5EEB0CC69CC3}" name="Operational Expenses" dataDxfId="7"/>
    <tableColumn id="2" xr3:uid="{D1ED0930-DB3A-43AE-B11F-AA3EECFB190B}" name="Percentage of Service Hour Rate" dataDxfId="6" dataCellStyle="Percent"/>
    <tableColumn id="4" xr3:uid="{E8D30C57-32C0-47B3-AA06-A2542DA769C5}" name="Year_x000a_ 1" dataDxfId="5"/>
    <tableColumn id="5" xr3:uid="{0FAF256F-CAFE-45B8-B26A-F8B13B9D3E4C}" name="Year_x000a_ 2" dataDxfId="4"/>
    <tableColumn id="6" xr3:uid="{0E4E5331-6BE2-4BB9-AD5A-B09D33A9DDC4}" name="Year_x000a_ 3" dataDxfId="3"/>
    <tableColumn id="7" xr3:uid="{196994FC-5EB2-4D63-93D6-FB081B1E5120}" name="Year_x000a_ 4" dataDxfId="2"/>
    <tableColumn id="8" xr3:uid="{B30DB536-3A5A-48E8-9824-E970593B36B9}" name="Year_x000a_ 5" dataDxfId="1"/>
    <tableColumn id="9" xr3:uid="{A3B7FD1B-6ED3-4578-8DBD-402FE810E3F3}" name="Total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5CB14-DFE3-4E90-968A-F90228EE2255}">
  <sheetPr>
    <pageSetUpPr fitToPage="1"/>
  </sheetPr>
  <dimension ref="A1:S12"/>
  <sheetViews>
    <sheetView tabSelected="1" zoomScale="80" zoomScaleNormal="80" workbookViewId="0">
      <selection activeCell="B13" sqref="B13"/>
    </sheetView>
  </sheetViews>
  <sheetFormatPr defaultRowHeight="14.5" x14ac:dyDescent="0.35"/>
  <cols>
    <col min="1" max="1" width="12.26953125" style="1" customWidth="1"/>
    <col min="2" max="2" width="8.7265625" style="1"/>
    <col min="3" max="3" width="62.7265625" style="1" customWidth="1"/>
    <col min="4" max="4" width="40.54296875" style="1" customWidth="1"/>
    <col min="5" max="5" width="13.81640625" style="1" customWidth="1"/>
    <col min="6" max="6" width="16.81640625" style="1" customWidth="1"/>
    <col min="7" max="7" width="34.1796875" style="1" customWidth="1"/>
    <col min="8" max="8" width="4.08984375" style="1" customWidth="1"/>
    <col min="9" max="9" width="11.90625" style="1" customWidth="1"/>
    <col min="10" max="10" width="13.81640625" style="1" customWidth="1"/>
    <col min="11" max="11" width="17.54296875" style="1" bestFit="1" customWidth="1"/>
    <col min="12" max="13" width="8.7265625" style="1"/>
    <col min="14" max="14" width="13.26953125" style="1" bestFit="1" customWidth="1"/>
    <col min="15" max="15" width="16.26953125" style="1" bestFit="1" customWidth="1"/>
    <col min="16" max="16" width="19.54296875" style="1" customWidth="1"/>
    <col min="17" max="17" width="20.26953125" style="1" customWidth="1"/>
    <col min="18" max="18" width="21.7265625" style="1" customWidth="1"/>
    <col min="19" max="19" width="14" style="1" bestFit="1" customWidth="1"/>
    <col min="20" max="16384" width="8.7265625" style="1"/>
  </cols>
  <sheetData>
    <row r="1" spans="1:19" ht="39.5" customHeight="1" x14ac:dyDescent="0.5">
      <c r="A1" s="14" t="s">
        <v>12</v>
      </c>
    </row>
    <row r="2" spans="1:19" ht="39.5" customHeight="1" x14ac:dyDescent="0.35">
      <c r="A2" s="15" t="s">
        <v>16</v>
      </c>
      <c r="B2" s="16"/>
      <c r="C2" s="16"/>
      <c r="D2" s="16"/>
      <c r="E2" s="16"/>
      <c r="F2" s="16"/>
      <c r="G2" s="17"/>
      <c r="I2" s="20" t="s">
        <v>17</v>
      </c>
      <c r="J2" s="21"/>
      <c r="K2" s="22"/>
    </row>
    <row r="3" spans="1:19" ht="49" customHeight="1" x14ac:dyDescent="0.35">
      <c r="A3" s="11" t="s">
        <v>0</v>
      </c>
      <c r="B3" s="11" t="s">
        <v>1</v>
      </c>
      <c r="C3" s="11" t="s">
        <v>2</v>
      </c>
      <c r="D3" s="11" t="s">
        <v>3</v>
      </c>
      <c r="E3" s="12" t="s">
        <v>4</v>
      </c>
      <c r="F3" s="12" t="s">
        <v>15</v>
      </c>
      <c r="G3" s="12" t="s">
        <v>14</v>
      </c>
      <c r="H3" s="6"/>
      <c r="I3" s="18" t="s">
        <v>5</v>
      </c>
      <c r="J3" s="18" t="s">
        <v>6</v>
      </c>
      <c r="K3" s="18" t="s">
        <v>7</v>
      </c>
    </row>
    <row r="4" spans="1:19" ht="40.5" customHeight="1" x14ac:dyDescent="0.35">
      <c r="A4" s="8" t="s">
        <v>8</v>
      </c>
      <c r="B4" s="8">
        <v>301</v>
      </c>
      <c r="C4" s="9" t="s">
        <v>9</v>
      </c>
      <c r="D4" s="9" t="s">
        <v>10</v>
      </c>
      <c r="E4" s="19">
        <v>48614</v>
      </c>
      <c r="F4" s="7">
        <v>105.43</v>
      </c>
      <c r="G4" s="10">
        <f t="shared" ref="G4" si="0">F4*E4</f>
        <v>5125374.0200000005</v>
      </c>
      <c r="H4" s="6"/>
      <c r="I4" s="6">
        <v>9</v>
      </c>
      <c r="J4" s="13">
        <v>759130</v>
      </c>
      <c r="K4" s="10">
        <f t="shared" ref="K4" si="1">I4*J4</f>
        <v>6832170</v>
      </c>
    </row>
    <row r="5" spans="1:19" ht="10" customHeight="1" x14ac:dyDescent="0.35">
      <c r="K5" s="2"/>
    </row>
    <row r="6" spans="1:19" ht="28" customHeight="1" x14ac:dyDescent="0.35">
      <c r="F6" s="5" t="s">
        <v>13</v>
      </c>
      <c r="G6" s="57">
        <f>SUM(G4:G4)</f>
        <v>5125374.0200000005</v>
      </c>
      <c r="J6" s="5" t="s">
        <v>7</v>
      </c>
      <c r="K6" s="57">
        <f>SUM(K4:K4)</f>
        <v>6832170</v>
      </c>
    </row>
    <row r="7" spans="1:19" ht="38" customHeight="1" x14ac:dyDescent="0.35">
      <c r="F7" s="5" t="s">
        <v>20</v>
      </c>
      <c r="G7" s="57">
        <f>G6+(G6*(1.03))+(G6*(1.03)^2)+(G6*(1.03)^3)+(G6*(1.03)^4)</f>
        <v>27211306.749225657</v>
      </c>
    </row>
    <row r="8" spans="1:19" ht="59" customHeight="1" thickBot="1" x14ac:dyDescent="0.4">
      <c r="F8" s="24" t="s">
        <v>18</v>
      </c>
      <c r="G8" s="58">
        <f>75000*5</f>
        <v>375000</v>
      </c>
    </row>
    <row r="9" spans="1:19" ht="68.5" customHeight="1" x14ac:dyDescent="0.35">
      <c r="F9" s="23" t="s">
        <v>19</v>
      </c>
      <c r="G9" s="56">
        <f>G7+K6+G8</f>
        <v>34418476.749225661</v>
      </c>
    </row>
    <row r="12" spans="1:19" x14ac:dyDescent="0.35">
      <c r="N12" s="2"/>
      <c r="O12" s="3"/>
      <c r="P12" s="3"/>
      <c r="Q12" s="3"/>
      <c r="R12" s="3"/>
      <c r="S12" s="2"/>
    </row>
  </sheetData>
  <mergeCells count="2">
    <mergeCell ref="A2:G2"/>
    <mergeCell ref="I2:K2"/>
  </mergeCells>
  <pageMargins left="0.7" right="0.7" top="0.75" bottom="0.75" header="0.3" footer="0.3"/>
  <pageSetup paperSize="3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E0EC6-6B0D-426F-A4C0-1CD4697FE18C}">
  <dimension ref="A1:H10"/>
  <sheetViews>
    <sheetView workbookViewId="0">
      <selection activeCell="D15" sqref="D15"/>
    </sheetView>
  </sheetViews>
  <sheetFormatPr defaultRowHeight="14.5" x14ac:dyDescent="0.35"/>
  <cols>
    <col min="1" max="1" width="34.54296875" customWidth="1"/>
    <col min="2" max="2" width="14.54296875" customWidth="1"/>
    <col min="3" max="3" width="14.26953125" bestFit="1" customWidth="1"/>
    <col min="4" max="4" width="16.81640625" customWidth="1"/>
    <col min="5" max="7" width="14.26953125" bestFit="1" customWidth="1"/>
    <col min="8" max="8" width="16.26953125" bestFit="1" customWidth="1"/>
  </cols>
  <sheetData>
    <row r="1" spans="1:8" ht="35.5" customHeight="1" x14ac:dyDescent="0.35">
      <c r="A1" s="25" t="s">
        <v>21</v>
      </c>
    </row>
    <row r="2" spans="1:8" ht="35.5" customHeight="1" x14ac:dyDescent="0.35">
      <c r="A2" s="26"/>
      <c r="C2" s="27" t="s">
        <v>22</v>
      </c>
      <c r="D2" s="28"/>
      <c r="E2" s="28"/>
      <c r="F2" s="28"/>
      <c r="G2" s="28"/>
      <c r="H2" s="28"/>
    </row>
    <row r="3" spans="1:8" ht="58" customHeight="1" x14ac:dyDescent="0.35">
      <c r="A3" s="4" t="s">
        <v>23</v>
      </c>
      <c r="B3" s="29" t="s">
        <v>34</v>
      </c>
      <c r="C3" s="30" t="s">
        <v>24</v>
      </c>
      <c r="D3" s="5" t="s">
        <v>25</v>
      </c>
      <c r="E3" s="5" t="s">
        <v>26</v>
      </c>
      <c r="F3" s="5" t="s">
        <v>27</v>
      </c>
      <c r="G3" s="29" t="s">
        <v>28</v>
      </c>
      <c r="H3" s="31" t="s">
        <v>11</v>
      </c>
    </row>
    <row r="4" spans="1:8" ht="22.5" customHeight="1" thickBot="1" x14ac:dyDescent="0.4">
      <c r="A4" s="4"/>
      <c r="B4" s="32"/>
      <c r="C4" s="33">
        <v>5125374.0200000005</v>
      </c>
      <c r="D4" s="34">
        <v>5279135.2406000011</v>
      </c>
      <c r="E4" s="34">
        <v>5437509.2978180014</v>
      </c>
      <c r="F4" s="34">
        <v>5600634.5767525416</v>
      </c>
      <c r="G4" s="35">
        <v>5768653.6140551176</v>
      </c>
      <c r="H4" s="36">
        <v>27211306.749225661</v>
      </c>
    </row>
    <row r="5" spans="1:8" ht="15" thickTop="1" x14ac:dyDescent="0.35">
      <c r="A5" s="6" t="s">
        <v>29</v>
      </c>
      <c r="B5" s="37">
        <v>0.72</v>
      </c>
      <c r="C5" s="38">
        <f>B5*C$4</f>
        <v>3690269.2944</v>
      </c>
      <c r="D5" s="39">
        <f>B5*D$4</f>
        <v>3800977.3732320005</v>
      </c>
      <c r="E5" s="39">
        <f>B5*E$4</f>
        <v>3915006.6944289608</v>
      </c>
      <c r="F5" s="39">
        <f>B5*F$4</f>
        <v>4032456.8952618297</v>
      </c>
      <c r="G5" s="40">
        <f>B5*G$4</f>
        <v>4153430.6021196847</v>
      </c>
      <c r="H5" s="38">
        <f>SUM(C5:G5)</f>
        <v>19592140.859442476</v>
      </c>
    </row>
    <row r="6" spans="1:8" x14ac:dyDescent="0.35">
      <c r="A6" s="6" t="s">
        <v>30</v>
      </c>
      <c r="B6" s="37">
        <v>0.09</v>
      </c>
      <c r="C6" s="41">
        <f>B6*C$4</f>
        <v>461283.6618</v>
      </c>
      <c r="D6" s="42">
        <f t="shared" ref="D6:D9" si="0">B6*D$4</f>
        <v>475122.17165400006</v>
      </c>
      <c r="E6" s="42">
        <f t="shared" ref="E6:E9" si="1">B6*E$4</f>
        <v>489375.8368036201</v>
      </c>
      <c r="F6" s="42">
        <f t="shared" ref="F6:F9" si="2">B6*F$4</f>
        <v>504057.11190772871</v>
      </c>
      <c r="G6" s="43">
        <f t="shared" ref="G6:G9" si="3">B6*G$4</f>
        <v>519178.82526496059</v>
      </c>
      <c r="H6" s="41">
        <f t="shared" ref="H6:H8" si="4">SUM(C6:G6)</f>
        <v>2449017.6074303095</v>
      </c>
    </row>
    <row r="7" spans="1:8" x14ac:dyDescent="0.35">
      <c r="A7" s="44" t="s">
        <v>31</v>
      </c>
      <c r="B7" s="45">
        <v>7.0000000000000007E-2</v>
      </c>
      <c r="C7" s="41">
        <f t="shared" ref="C7:C9" si="5">B7*C$4</f>
        <v>358776.18140000006</v>
      </c>
      <c r="D7" s="42">
        <f t="shared" si="0"/>
        <v>369539.46684200008</v>
      </c>
      <c r="E7" s="42">
        <f t="shared" si="1"/>
        <v>380625.65084726014</v>
      </c>
      <c r="F7" s="42">
        <f t="shared" si="2"/>
        <v>392044.42037267797</v>
      </c>
      <c r="G7" s="43">
        <f t="shared" si="3"/>
        <v>403805.75298385829</v>
      </c>
      <c r="H7" s="41">
        <f t="shared" si="4"/>
        <v>1904791.4724457967</v>
      </c>
    </row>
    <row r="8" spans="1:8" x14ac:dyDescent="0.35">
      <c r="A8" s="6" t="s">
        <v>32</v>
      </c>
      <c r="B8" s="37">
        <v>0.06</v>
      </c>
      <c r="C8" s="41">
        <f t="shared" si="5"/>
        <v>307522.4412</v>
      </c>
      <c r="D8" s="42">
        <f t="shared" si="0"/>
        <v>316748.11443600006</v>
      </c>
      <c r="E8" s="42">
        <f>B8*E$4</f>
        <v>326250.55786908005</v>
      </c>
      <c r="F8" s="42">
        <f t="shared" si="2"/>
        <v>336038.07460515248</v>
      </c>
      <c r="G8" s="43">
        <f t="shared" si="3"/>
        <v>346119.21684330702</v>
      </c>
      <c r="H8" s="41">
        <f t="shared" si="4"/>
        <v>1632678.4049535396</v>
      </c>
    </row>
    <row r="9" spans="1:8" ht="15" thickBot="1" x14ac:dyDescent="0.4">
      <c r="A9" s="46" t="s">
        <v>33</v>
      </c>
      <c r="B9" s="47">
        <v>0.06</v>
      </c>
      <c r="C9" s="48">
        <f t="shared" si="5"/>
        <v>307522.4412</v>
      </c>
      <c r="D9" s="49">
        <f t="shared" si="0"/>
        <v>316748.11443600006</v>
      </c>
      <c r="E9" s="49">
        <f t="shared" si="1"/>
        <v>326250.55786908005</v>
      </c>
      <c r="F9" s="49">
        <f t="shared" si="2"/>
        <v>336038.07460515248</v>
      </c>
      <c r="G9" s="50">
        <f t="shared" si="3"/>
        <v>346119.21684330702</v>
      </c>
      <c r="H9" s="51">
        <f>SUM(C9:G9)</f>
        <v>1632678.4049535396</v>
      </c>
    </row>
    <row r="10" spans="1:8" x14ac:dyDescent="0.35">
      <c r="A10" s="52" t="s">
        <v>11</v>
      </c>
      <c r="B10" s="53">
        <f>SUM(B5:B9)</f>
        <v>1</v>
      </c>
      <c r="C10" s="54"/>
      <c r="D10" s="55"/>
      <c r="E10" s="55"/>
      <c r="F10" s="55"/>
      <c r="G10" s="55"/>
      <c r="H10" s="55"/>
    </row>
  </sheetData>
  <mergeCells count="1">
    <mergeCell ref="C2:H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Clean Commute Orange County</vt:lpstr>
      <vt:lpstr>Breakdown of Ops costs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Carrie</dc:creator>
  <cp:lastModifiedBy>Black, Carrie</cp:lastModifiedBy>
  <dcterms:created xsi:type="dcterms:W3CDTF">2024-04-01T20:13:47Z</dcterms:created>
  <dcterms:modified xsi:type="dcterms:W3CDTF">2024-04-01T21:11:30Z</dcterms:modified>
</cp:coreProperties>
</file>