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18"/>
  <workbookPr filterPrivacy="1" codeName="ThisWorkbook" defaultThemeVersion="166925"/>
  <xr:revisionPtr revIDLastSave="3044" documentId="8_{CD245559-3C6D-4F24-8069-A12B0F9F9A33}" xr6:coauthVersionLast="47" xr6:coauthVersionMax="47" xr10:uidLastSave="{3F903EBA-DA36-4ADF-8FA7-CFBDFE6A9A4F}"/>
  <bookViews>
    <workbookView xWindow="28680" yWindow="-120" windowWidth="29040" windowHeight="15840" tabRatio="927" firstSheet="14" activeTab="2" xr2:uid="{5A35B22E-2F16-4CD9-B5A1-60AF77B06C6D}"/>
  </bookViews>
  <sheets>
    <sheet name="Overview" sheetId="26" r:id="rId1"/>
    <sheet name="Consolidated Budget" sheetId="30" state="hidden" r:id="rId2"/>
    <sheet name="ConsolBudDEQ" sheetId="53" r:id="rId3"/>
    <sheet name="DEQ ADMIN" sheetId="51" r:id="rId4"/>
    <sheet name="Measure 1 LD Rebates" sheetId="35" r:id="rId5"/>
    <sheet name="Measure 2 LD Chargers" sheetId="31" r:id="rId6"/>
    <sheet name="Measure 3 MHD Rebates" sheetId="29" r:id="rId7"/>
    <sheet name="Measure 4 MHD Grants" sheetId="27" r:id="rId8"/>
    <sheet name="Measure 5 MHD Chargers" sheetId="28" r:id="rId9"/>
    <sheet name="Measure 6 New Res" sheetId="36" r:id="rId10"/>
    <sheet name="Measure 7 BPS" sheetId="37" r:id="rId11"/>
    <sheet name="Measure 8 Heat Pumps" sheetId="38" r:id="rId12"/>
    <sheet name="Measure 9 Res Weatherization" sheetId="39" r:id="rId13"/>
    <sheet name="Measure 10 Building Reuse" sheetId="40" r:id="rId14"/>
    <sheet name="Measure 11 Food Waste" sheetId="42" r:id="rId15"/>
    <sheet name="Measure 12 Landfill" sheetId="43" r:id="rId16"/>
  </sheets>
  <definedNames>
    <definedName name="_xlnm._FilterDatabase" localSheetId="2" hidden="1">ConsolBudDEQ!#REF!</definedName>
    <definedName name="_xlnm._FilterDatabase" localSheetId="1" hidden="1">'Consolidated Budget'!#REF!</definedName>
    <definedName name="_xlnm._FilterDatabase" localSheetId="4" hidden="1">'Measure 1 LD Rebates'!#REF!</definedName>
    <definedName name="_xlnm._FilterDatabase" localSheetId="13" hidden="1">'Measure 10 Building Reuse'!#REF!</definedName>
    <definedName name="_xlnm._FilterDatabase" localSheetId="14" hidden="1">'Measure 11 Food Waste'!#REF!</definedName>
    <definedName name="_xlnm._FilterDatabase" localSheetId="15" hidden="1">'Measure 12 Landfill'!#REF!</definedName>
    <definedName name="_xlnm._FilterDatabase" localSheetId="5" hidden="1">'Measure 2 LD Chargers'!#REF!</definedName>
    <definedName name="_xlnm._FilterDatabase" localSheetId="6" hidden="1">'Measure 3 MHD Rebates'!#REF!</definedName>
    <definedName name="_xlnm._FilterDatabase" localSheetId="7" hidden="1">'Measure 4 MHD Grants'!#REF!</definedName>
    <definedName name="_xlnm._FilterDatabase" localSheetId="8" hidden="1">'Measure 5 MHD Chargers'!#REF!</definedName>
    <definedName name="_xlnm._FilterDatabase" localSheetId="9" hidden="1">'Measure 6 New Res'!#REF!</definedName>
    <definedName name="_xlnm._FilterDatabase" localSheetId="10" hidden="1">'Measure 7 BPS'!#REF!</definedName>
    <definedName name="_xlnm._FilterDatabase" localSheetId="11" hidden="1">'Measure 8 Heat Pumps'!#REF!</definedName>
    <definedName name="_xlnm._FilterDatabase" localSheetId="12" hidden="1">'Measure 9 Res Weatherization'!#REF!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2" i="53" l="1"/>
  <c r="H46" i="36"/>
  <c r="G46" i="36"/>
  <c r="F46" i="36"/>
  <c r="E46" i="36"/>
  <c r="D46" i="36"/>
  <c r="J17" i="51"/>
  <c r="J10" i="51"/>
  <c r="I40" i="27" l="1"/>
  <c r="D14" i="28"/>
  <c r="I17" i="27"/>
  <c r="I16" i="27"/>
  <c r="I15" i="27"/>
  <c r="I14" i="27"/>
  <c r="F19" i="27"/>
  <c r="E19" i="27"/>
  <c r="D19" i="27"/>
  <c r="I8" i="27"/>
  <c r="F12" i="27"/>
  <c r="E12" i="27"/>
  <c r="D12" i="27"/>
  <c r="D14" i="43"/>
  <c r="D14" i="42"/>
  <c r="D44" i="42" s="1"/>
  <c r="D14" i="40"/>
  <c r="D14" i="29"/>
  <c r="D14" i="35"/>
  <c r="D20" i="51"/>
  <c r="J51" i="39"/>
  <c r="E44" i="43"/>
  <c r="F44" i="43"/>
  <c r="G44" i="43"/>
  <c r="H44" i="43"/>
  <c r="D44" i="43"/>
  <c r="E44" i="42"/>
  <c r="G44" i="42"/>
  <c r="H44" i="42"/>
  <c r="E45" i="28"/>
  <c r="G45" i="28"/>
  <c r="H45" i="28"/>
  <c r="G44" i="29"/>
  <c r="H44" i="29"/>
  <c r="D44" i="29"/>
  <c r="D8" i="53" l="1"/>
  <c r="G19" i="27"/>
  <c r="H19" i="27"/>
  <c r="I9" i="27"/>
  <c r="G12" i="27"/>
  <c r="H12" i="27"/>
  <c r="J30" i="51"/>
  <c r="J38" i="51"/>
  <c r="E40" i="51"/>
  <c r="F40" i="51"/>
  <c r="G40" i="51"/>
  <c r="H40" i="51"/>
  <c r="D40" i="51"/>
  <c r="J16" i="51"/>
  <c r="J18" i="51"/>
  <c r="J19" i="51"/>
  <c r="J15" i="51"/>
  <c r="H50" i="27" l="1"/>
  <c r="G50" i="27"/>
  <c r="D50" i="27"/>
  <c r="E50" i="27"/>
  <c r="F50" i="27"/>
  <c r="F46" i="27"/>
  <c r="D31" i="53"/>
  <c r="D30" i="53"/>
  <c r="D25" i="53"/>
  <c r="J28" i="31" l="1"/>
  <c r="J8" i="31"/>
  <c r="J12" i="31"/>
  <c r="J24" i="31"/>
  <c r="J9" i="51" l="1"/>
  <c r="J8" i="51"/>
  <c r="J12" i="51"/>
  <c r="J11" i="51"/>
  <c r="J39" i="51"/>
  <c r="J40" i="51" s="1"/>
  <c r="E36" i="51"/>
  <c r="D36" i="51"/>
  <c r="H20" i="51"/>
  <c r="G20" i="51"/>
  <c r="F20" i="51"/>
  <c r="E20" i="51"/>
  <c r="E13" i="51"/>
  <c r="E41" i="51" s="1"/>
  <c r="H13" i="51"/>
  <c r="H41" i="51" s="1"/>
  <c r="G13" i="51"/>
  <c r="G41" i="51" s="1"/>
  <c r="F13" i="51"/>
  <c r="D32" i="35"/>
  <c r="D28" i="35"/>
  <c r="J47" i="38"/>
  <c r="J47" i="39"/>
  <c r="J14" i="39"/>
  <c r="J8" i="39"/>
  <c r="J10" i="39"/>
  <c r="H11" i="39"/>
  <c r="G11" i="39"/>
  <c r="F11" i="39"/>
  <c r="E11" i="39"/>
  <c r="D11" i="39"/>
  <c r="F44" i="51" l="1"/>
  <c r="F41" i="51"/>
  <c r="G44" i="51"/>
  <c r="E44" i="51"/>
  <c r="E46" i="51" s="1"/>
  <c r="H44" i="51"/>
  <c r="H46" i="51" s="1"/>
  <c r="J13" i="51"/>
  <c r="D13" i="51"/>
  <c r="D44" i="51" s="1"/>
  <c r="H14" i="36"/>
  <c r="G14" i="36"/>
  <c r="F14" i="36"/>
  <c r="E14" i="36"/>
  <c r="D14" i="36"/>
  <c r="J8" i="36"/>
  <c r="H10" i="36"/>
  <c r="G10" i="36"/>
  <c r="F10" i="36"/>
  <c r="E10" i="36"/>
  <c r="D10" i="36"/>
  <c r="J45" i="36"/>
  <c r="J44" i="36"/>
  <c r="J36" i="36"/>
  <c r="J13" i="36"/>
  <c r="J9" i="36"/>
  <c r="J20" i="51"/>
  <c r="J22" i="51"/>
  <c r="J23" i="51"/>
  <c r="D24" i="51"/>
  <c r="E24" i="51"/>
  <c r="F24" i="51"/>
  <c r="G24" i="51"/>
  <c r="H24" i="51"/>
  <c r="J26" i="51"/>
  <c r="J27" i="51"/>
  <c r="D28" i="51"/>
  <c r="E28" i="51"/>
  <c r="F28" i="51"/>
  <c r="G28" i="51"/>
  <c r="H28" i="51"/>
  <c r="J31" i="51"/>
  <c r="J32" i="51" s="1"/>
  <c r="D32" i="51"/>
  <c r="E32" i="51"/>
  <c r="F32" i="51"/>
  <c r="G32" i="51"/>
  <c r="H32" i="51"/>
  <c r="J34" i="51"/>
  <c r="J35" i="51"/>
  <c r="F36" i="51"/>
  <c r="G36" i="51"/>
  <c r="H36" i="51"/>
  <c r="J45" i="51"/>
  <c r="F46" i="51"/>
  <c r="G46" i="51"/>
  <c r="D40" i="29"/>
  <c r="E40" i="29"/>
  <c r="F40" i="29"/>
  <c r="I48" i="38"/>
  <c r="I47" i="38"/>
  <c r="I46" i="38"/>
  <c r="I38" i="38"/>
  <c r="I37" i="38"/>
  <c r="I36" i="38"/>
  <c r="J14" i="38"/>
  <c r="I15" i="38"/>
  <c r="I14" i="38"/>
  <c r="I13" i="38"/>
  <c r="J9" i="38"/>
  <c r="I10" i="38"/>
  <c r="I9" i="38"/>
  <c r="I8" i="38"/>
  <c r="J44" i="51" l="1"/>
  <c r="J46" i="51" s="1"/>
  <c r="D46" i="51"/>
  <c r="J24" i="51"/>
  <c r="J36" i="51"/>
  <c r="J28" i="51"/>
  <c r="J10" i="36"/>
  <c r="H48" i="51"/>
  <c r="F48" i="51"/>
  <c r="G48" i="51"/>
  <c r="E48" i="51"/>
  <c r="D41" i="51"/>
  <c r="H18" i="43"/>
  <c r="G18" i="43"/>
  <c r="F18" i="43"/>
  <c r="E18" i="43"/>
  <c r="D18" i="43"/>
  <c r="H18" i="42"/>
  <c r="G18" i="42"/>
  <c r="F18" i="42"/>
  <c r="E18" i="42"/>
  <c r="D18" i="42"/>
  <c r="H18" i="40"/>
  <c r="G18" i="40"/>
  <c r="F18" i="40"/>
  <c r="E18" i="40"/>
  <c r="D18" i="40"/>
  <c r="H20" i="39"/>
  <c r="G20" i="39"/>
  <c r="F20" i="39"/>
  <c r="E20" i="39"/>
  <c r="D20" i="39"/>
  <c r="H20" i="38"/>
  <c r="G20" i="38"/>
  <c r="F20" i="38"/>
  <c r="E20" i="38"/>
  <c r="D20" i="38"/>
  <c r="H18" i="37"/>
  <c r="G18" i="37"/>
  <c r="F18" i="37"/>
  <c r="E18" i="37"/>
  <c r="D18" i="37"/>
  <c r="H18" i="36"/>
  <c r="G18" i="36"/>
  <c r="F18" i="36"/>
  <c r="E18" i="36"/>
  <c r="D18" i="36"/>
  <c r="H18" i="28"/>
  <c r="G18" i="28"/>
  <c r="F18" i="28"/>
  <c r="E18" i="28"/>
  <c r="D18" i="28"/>
  <c r="H23" i="27"/>
  <c r="G23" i="27"/>
  <c r="F23" i="27"/>
  <c r="F9" i="53" s="1"/>
  <c r="E23" i="27"/>
  <c r="D23" i="27"/>
  <c r="H18" i="29"/>
  <c r="G18" i="29"/>
  <c r="F18" i="29"/>
  <c r="E18" i="29"/>
  <c r="D18" i="29"/>
  <c r="H18" i="31"/>
  <c r="G18" i="31"/>
  <c r="F18" i="31"/>
  <c r="E18" i="31"/>
  <c r="D18" i="31"/>
  <c r="E33" i="35"/>
  <c r="D33" i="35"/>
  <c r="H18" i="35"/>
  <c r="G18" i="35"/>
  <c r="F18" i="35"/>
  <c r="E18" i="35"/>
  <c r="D18" i="35"/>
  <c r="G9" i="53" l="1"/>
  <c r="H9" i="53"/>
  <c r="D9" i="53"/>
  <c r="E9" i="53"/>
  <c r="F9" i="30"/>
  <c r="G9" i="30"/>
  <c r="H9" i="30"/>
  <c r="E9" i="30"/>
  <c r="D9" i="30"/>
  <c r="J41" i="51"/>
  <c r="D48" i="51"/>
  <c r="I48" i="43"/>
  <c r="H46" i="43"/>
  <c r="G46" i="43"/>
  <c r="D46" i="43"/>
  <c r="J45" i="43"/>
  <c r="H40" i="43"/>
  <c r="G40" i="43"/>
  <c r="F40" i="43"/>
  <c r="E40" i="43"/>
  <c r="D40" i="43"/>
  <c r="J39" i="43"/>
  <c r="J38" i="43"/>
  <c r="J37" i="43"/>
  <c r="J36" i="43"/>
  <c r="J35" i="43"/>
  <c r="J34" i="43"/>
  <c r="H32" i="43"/>
  <c r="G32" i="43"/>
  <c r="F32" i="43"/>
  <c r="E32" i="43"/>
  <c r="D32" i="43"/>
  <c r="J31" i="43"/>
  <c r="J30" i="43"/>
  <c r="J29" i="43"/>
  <c r="J28" i="43"/>
  <c r="H26" i="43"/>
  <c r="G26" i="43"/>
  <c r="F26" i="43"/>
  <c r="E26" i="43"/>
  <c r="D26" i="43"/>
  <c r="J25" i="43"/>
  <c r="J24" i="43"/>
  <c r="H22" i="43"/>
  <c r="G22" i="43"/>
  <c r="F22" i="43"/>
  <c r="E22" i="43"/>
  <c r="D22" i="43"/>
  <c r="J21" i="43"/>
  <c r="J20" i="43"/>
  <c r="J17" i="43"/>
  <c r="J16" i="43"/>
  <c r="I14" i="43"/>
  <c r="H14" i="43"/>
  <c r="G14" i="43"/>
  <c r="F14" i="43"/>
  <c r="E14" i="43"/>
  <c r="J13" i="43"/>
  <c r="J12" i="43"/>
  <c r="I10" i="43"/>
  <c r="H10" i="43"/>
  <c r="G10" i="43"/>
  <c r="F10" i="43"/>
  <c r="F46" i="43" s="1"/>
  <c r="E10" i="43"/>
  <c r="E46" i="43" s="1"/>
  <c r="D10" i="43"/>
  <c r="J9" i="43"/>
  <c r="J8" i="43"/>
  <c r="J10" i="43" s="1"/>
  <c r="I48" i="42"/>
  <c r="H46" i="42"/>
  <c r="G46" i="42"/>
  <c r="J45" i="42"/>
  <c r="H40" i="42"/>
  <c r="G40" i="42"/>
  <c r="F40" i="42"/>
  <c r="E40" i="42"/>
  <c r="D40" i="42"/>
  <c r="J39" i="42"/>
  <c r="J38" i="42"/>
  <c r="J37" i="42"/>
  <c r="J36" i="42"/>
  <c r="J35" i="42"/>
  <c r="J34" i="42"/>
  <c r="H32" i="42"/>
  <c r="G32" i="42"/>
  <c r="F32" i="42"/>
  <c r="E32" i="42"/>
  <c r="D32" i="42"/>
  <c r="J31" i="42"/>
  <c r="J30" i="42"/>
  <c r="J29" i="42"/>
  <c r="J28" i="42"/>
  <c r="H26" i="42"/>
  <c r="G26" i="42"/>
  <c r="F26" i="42"/>
  <c r="E26" i="42"/>
  <c r="D26" i="42"/>
  <c r="J25" i="42"/>
  <c r="J24" i="42"/>
  <c r="H22" i="42"/>
  <c r="G22" i="42"/>
  <c r="F22" i="42"/>
  <c r="E22" i="42"/>
  <c r="D22" i="42"/>
  <c r="J21" i="42"/>
  <c r="J20" i="42"/>
  <c r="J17" i="42"/>
  <c r="J16" i="42"/>
  <c r="I14" i="42"/>
  <c r="H14" i="42"/>
  <c r="G14" i="42"/>
  <c r="F14" i="42"/>
  <c r="F44" i="42" s="1"/>
  <c r="E14" i="42"/>
  <c r="D46" i="42"/>
  <c r="J13" i="42"/>
  <c r="J12" i="42"/>
  <c r="I10" i="42"/>
  <c r="H10" i="42"/>
  <c r="G10" i="42"/>
  <c r="F10" i="42"/>
  <c r="E10" i="42"/>
  <c r="E46" i="42" s="1"/>
  <c r="D10" i="42"/>
  <c r="J9" i="42"/>
  <c r="J8" i="42"/>
  <c r="I48" i="40"/>
  <c r="J45" i="40"/>
  <c r="H40" i="40"/>
  <c r="G40" i="40"/>
  <c r="F40" i="40"/>
  <c r="E40" i="40"/>
  <c r="D40" i="40"/>
  <c r="J39" i="40"/>
  <c r="J38" i="40"/>
  <c r="J37" i="40"/>
  <c r="J36" i="40"/>
  <c r="J35" i="40"/>
  <c r="J34" i="40"/>
  <c r="H32" i="40"/>
  <c r="G32" i="40"/>
  <c r="F32" i="40"/>
  <c r="E32" i="40"/>
  <c r="D32" i="40"/>
  <c r="J31" i="40"/>
  <c r="J30" i="40"/>
  <c r="J29" i="40"/>
  <c r="J28" i="40"/>
  <c r="H26" i="40"/>
  <c r="G26" i="40"/>
  <c r="F26" i="40"/>
  <c r="E26" i="40"/>
  <c r="D26" i="40"/>
  <c r="J25" i="40"/>
  <c r="J24" i="40"/>
  <c r="H22" i="40"/>
  <c r="G22" i="40"/>
  <c r="F22" i="40"/>
  <c r="E22" i="40"/>
  <c r="D22" i="40"/>
  <c r="J21" i="40"/>
  <c r="J20" i="40"/>
  <c r="J17" i="40"/>
  <c r="J16" i="40"/>
  <c r="I14" i="40"/>
  <c r="H14" i="40"/>
  <c r="G14" i="40"/>
  <c r="F14" i="40"/>
  <c r="E14" i="40"/>
  <c r="J13" i="40"/>
  <c r="J12" i="40"/>
  <c r="I10" i="40"/>
  <c r="H10" i="40"/>
  <c r="G10" i="40"/>
  <c r="F10" i="40"/>
  <c r="E10" i="40"/>
  <c r="D10" i="40"/>
  <c r="J9" i="40"/>
  <c r="J8" i="40"/>
  <c r="I51" i="39"/>
  <c r="H49" i="39"/>
  <c r="G49" i="39"/>
  <c r="F49" i="39"/>
  <c r="E49" i="39"/>
  <c r="D49" i="39"/>
  <c r="J48" i="39"/>
  <c r="J46" i="39"/>
  <c r="H42" i="39"/>
  <c r="G42" i="39"/>
  <c r="F42" i="39"/>
  <c r="E42" i="39"/>
  <c r="D42" i="39"/>
  <c r="J41" i="39"/>
  <c r="J40" i="39"/>
  <c r="J39" i="39"/>
  <c r="J38" i="39"/>
  <c r="J37" i="39"/>
  <c r="J36" i="39"/>
  <c r="H34" i="39"/>
  <c r="G34" i="39"/>
  <c r="F34" i="39"/>
  <c r="E34" i="39"/>
  <c r="D34" i="39"/>
  <c r="J33" i="39"/>
  <c r="J32" i="39"/>
  <c r="J31" i="39"/>
  <c r="J30" i="39"/>
  <c r="H28" i="39"/>
  <c r="G28" i="39"/>
  <c r="F28" i="39"/>
  <c r="E28" i="39"/>
  <c r="D28" i="39"/>
  <c r="J27" i="39"/>
  <c r="J26" i="39"/>
  <c r="H24" i="39"/>
  <c r="G24" i="39"/>
  <c r="F24" i="39"/>
  <c r="E24" i="39"/>
  <c r="D24" i="39"/>
  <c r="J23" i="39"/>
  <c r="J22" i="39"/>
  <c r="J20" i="39"/>
  <c r="J19" i="39"/>
  <c r="J18" i="39"/>
  <c r="I16" i="39"/>
  <c r="H16" i="39"/>
  <c r="G16" i="39"/>
  <c r="F16" i="39"/>
  <c r="E16" i="39"/>
  <c r="D16" i="39"/>
  <c r="J15" i="39"/>
  <c r="J13" i="39"/>
  <c r="I11" i="39"/>
  <c r="J9" i="39"/>
  <c r="J11" i="39" s="1"/>
  <c r="I51" i="38"/>
  <c r="H49" i="38"/>
  <c r="G49" i="38"/>
  <c r="F49" i="38"/>
  <c r="E49" i="38"/>
  <c r="D49" i="38"/>
  <c r="J48" i="38"/>
  <c r="J46" i="38"/>
  <c r="H42" i="38"/>
  <c r="G42" i="38"/>
  <c r="F42" i="38"/>
  <c r="E42" i="38"/>
  <c r="D42" i="38"/>
  <c r="J41" i="38"/>
  <c r="J40" i="38"/>
  <c r="J39" i="38"/>
  <c r="J38" i="38"/>
  <c r="J37" i="38"/>
  <c r="J36" i="38"/>
  <c r="H34" i="38"/>
  <c r="G34" i="38"/>
  <c r="F34" i="38"/>
  <c r="E34" i="38"/>
  <c r="D34" i="38"/>
  <c r="J33" i="38"/>
  <c r="J32" i="38"/>
  <c r="J31" i="38"/>
  <c r="J30" i="38"/>
  <c r="H28" i="38"/>
  <c r="G28" i="38"/>
  <c r="F28" i="38"/>
  <c r="E28" i="38"/>
  <c r="D28" i="38"/>
  <c r="J27" i="38"/>
  <c r="J26" i="38"/>
  <c r="H24" i="38"/>
  <c r="G24" i="38"/>
  <c r="F24" i="38"/>
  <c r="E24" i="38"/>
  <c r="D24" i="38"/>
  <c r="J23" i="38"/>
  <c r="J22" i="38"/>
  <c r="J19" i="38"/>
  <c r="J18" i="38"/>
  <c r="I16" i="38"/>
  <c r="H16" i="38"/>
  <c r="G16" i="38"/>
  <c r="F16" i="38"/>
  <c r="E16" i="38"/>
  <c r="D16" i="38"/>
  <c r="J15" i="38"/>
  <c r="J13" i="38"/>
  <c r="I11" i="38"/>
  <c r="H11" i="38"/>
  <c r="G11" i="38"/>
  <c r="F11" i="38"/>
  <c r="E11" i="38"/>
  <c r="D11" i="38"/>
  <c r="J10" i="38"/>
  <c r="J8" i="38"/>
  <c r="I44" i="37"/>
  <c r="H42" i="37"/>
  <c r="G42" i="37"/>
  <c r="F42" i="37"/>
  <c r="E42" i="37"/>
  <c r="D42" i="37"/>
  <c r="J41" i="37"/>
  <c r="J40" i="37"/>
  <c r="H36" i="37"/>
  <c r="G36" i="37"/>
  <c r="F36" i="37"/>
  <c r="E36" i="37"/>
  <c r="D36" i="37"/>
  <c r="J35" i="37"/>
  <c r="J34" i="37"/>
  <c r="H32" i="37"/>
  <c r="G32" i="37"/>
  <c r="F32" i="37"/>
  <c r="E32" i="37"/>
  <c r="D32" i="37"/>
  <c r="J31" i="37"/>
  <c r="J30" i="37"/>
  <c r="J29" i="37"/>
  <c r="J28" i="37"/>
  <c r="H26" i="37"/>
  <c r="G26" i="37"/>
  <c r="F26" i="37"/>
  <c r="E26" i="37"/>
  <c r="D26" i="37"/>
  <c r="J25" i="37"/>
  <c r="J24" i="37"/>
  <c r="H22" i="37"/>
  <c r="G22" i="37"/>
  <c r="F22" i="37"/>
  <c r="E22" i="37"/>
  <c r="D22" i="37"/>
  <c r="J21" i="37"/>
  <c r="J20" i="37"/>
  <c r="J17" i="37"/>
  <c r="J16" i="37"/>
  <c r="I14" i="37"/>
  <c r="H14" i="37"/>
  <c r="G14" i="37"/>
  <c r="F14" i="37"/>
  <c r="E14" i="37"/>
  <c r="D14" i="37"/>
  <c r="J13" i="37"/>
  <c r="J12" i="37"/>
  <c r="I10" i="37"/>
  <c r="H10" i="37"/>
  <c r="G10" i="37"/>
  <c r="F10" i="37"/>
  <c r="E10" i="37"/>
  <c r="D10" i="37"/>
  <c r="J9" i="37"/>
  <c r="J8" i="37"/>
  <c r="I48" i="36"/>
  <c r="H40" i="36"/>
  <c r="G40" i="36"/>
  <c r="F40" i="36"/>
  <c r="E40" i="36"/>
  <c r="D40" i="36"/>
  <c r="J39" i="36"/>
  <c r="J38" i="36"/>
  <c r="J37" i="36"/>
  <c r="J35" i="36"/>
  <c r="J34" i="36"/>
  <c r="H32" i="36"/>
  <c r="G32" i="36"/>
  <c r="F32" i="36"/>
  <c r="E32" i="36"/>
  <c r="D32" i="36"/>
  <c r="J31" i="36"/>
  <c r="J30" i="36"/>
  <c r="J29" i="36"/>
  <c r="H26" i="36"/>
  <c r="G26" i="36"/>
  <c r="F26" i="36"/>
  <c r="E26" i="36"/>
  <c r="D26" i="36"/>
  <c r="J25" i="36"/>
  <c r="J24" i="36"/>
  <c r="H22" i="36"/>
  <c r="G22" i="36"/>
  <c r="F22" i="36"/>
  <c r="E22" i="36"/>
  <c r="D22" i="36"/>
  <c r="J21" i="36"/>
  <c r="J20" i="36"/>
  <c r="J17" i="36"/>
  <c r="J16" i="36"/>
  <c r="I14" i="36"/>
  <c r="J14" i="36" s="1"/>
  <c r="J12" i="36"/>
  <c r="I10" i="36"/>
  <c r="J38" i="35"/>
  <c r="H33" i="35"/>
  <c r="G33" i="35"/>
  <c r="F33" i="35"/>
  <c r="H30" i="35"/>
  <c r="G30" i="35"/>
  <c r="F30" i="35"/>
  <c r="J29" i="35"/>
  <c r="E30" i="35"/>
  <c r="H26" i="35"/>
  <c r="G26" i="35"/>
  <c r="F26" i="35"/>
  <c r="J25" i="35"/>
  <c r="E26" i="35"/>
  <c r="H22" i="35"/>
  <c r="G22" i="35"/>
  <c r="F22" i="35"/>
  <c r="E22" i="35"/>
  <c r="D22" i="35"/>
  <c r="J21" i="35"/>
  <c r="J20" i="35"/>
  <c r="J17" i="35"/>
  <c r="J16" i="35"/>
  <c r="H14" i="35"/>
  <c r="G14" i="35"/>
  <c r="F14" i="35"/>
  <c r="J13" i="35"/>
  <c r="E14" i="35"/>
  <c r="H10" i="35"/>
  <c r="G10" i="35"/>
  <c r="F10" i="35"/>
  <c r="J9" i="35"/>
  <c r="E10" i="35"/>
  <c r="J16" i="31"/>
  <c r="J17" i="31"/>
  <c r="I16" i="29"/>
  <c r="I17" i="29"/>
  <c r="I16" i="28"/>
  <c r="I17" i="28"/>
  <c r="I33" i="27"/>
  <c r="I34" i="27"/>
  <c r="I35" i="27"/>
  <c r="I36" i="27"/>
  <c r="I21" i="27"/>
  <c r="I22" i="27"/>
  <c r="I31" i="28"/>
  <c r="H14" i="28"/>
  <c r="I8" i="29"/>
  <c r="I48" i="31"/>
  <c r="H46" i="31"/>
  <c r="G46" i="31"/>
  <c r="F46" i="31"/>
  <c r="E46" i="31"/>
  <c r="D46" i="31"/>
  <c r="J45" i="31"/>
  <c r="J44" i="31"/>
  <c r="H40" i="31"/>
  <c r="G40" i="31"/>
  <c r="F40" i="31"/>
  <c r="E40" i="31"/>
  <c r="D40" i="31"/>
  <c r="J39" i="31"/>
  <c r="J38" i="31"/>
  <c r="J37" i="31"/>
  <c r="J36" i="31"/>
  <c r="J35" i="31"/>
  <c r="J34" i="31"/>
  <c r="H32" i="31"/>
  <c r="G32" i="31"/>
  <c r="F32" i="31"/>
  <c r="E32" i="31"/>
  <c r="D32" i="31"/>
  <c r="J31" i="31"/>
  <c r="J30" i="31"/>
  <c r="J29" i="31"/>
  <c r="H26" i="31"/>
  <c r="G26" i="31"/>
  <c r="F26" i="31"/>
  <c r="E26" i="31"/>
  <c r="D26" i="31"/>
  <c r="J25" i="31"/>
  <c r="H22" i="31"/>
  <c r="G22" i="31"/>
  <c r="F22" i="31"/>
  <c r="E22" i="31"/>
  <c r="D22" i="31"/>
  <c r="J21" i="31"/>
  <c r="J20" i="31"/>
  <c r="I14" i="31"/>
  <c r="H14" i="31"/>
  <c r="G14" i="31"/>
  <c r="F14" i="31"/>
  <c r="E14" i="31"/>
  <c r="D14" i="31"/>
  <c r="J13" i="31"/>
  <c r="I10" i="31"/>
  <c r="H10" i="31"/>
  <c r="G10" i="31"/>
  <c r="F10" i="31"/>
  <c r="E10" i="31"/>
  <c r="D10" i="31"/>
  <c r="J9" i="31"/>
  <c r="H46" i="29"/>
  <c r="G46" i="29"/>
  <c r="D46" i="29"/>
  <c r="I45" i="29"/>
  <c r="H40" i="29"/>
  <c r="G40" i="29"/>
  <c r="I39" i="29"/>
  <c r="I38" i="29"/>
  <c r="I37" i="29"/>
  <c r="I36" i="29"/>
  <c r="I35" i="29"/>
  <c r="I34" i="29"/>
  <c r="H32" i="29"/>
  <c r="G32" i="29"/>
  <c r="F32" i="29"/>
  <c r="E32" i="29"/>
  <c r="D32" i="29"/>
  <c r="I31" i="29"/>
  <c r="I30" i="29"/>
  <c r="I29" i="29"/>
  <c r="I28" i="29"/>
  <c r="H26" i="29"/>
  <c r="G26" i="29"/>
  <c r="F26" i="29"/>
  <c r="E26" i="29"/>
  <c r="D26" i="29"/>
  <c r="I25" i="29"/>
  <c r="I24" i="29"/>
  <c r="H22" i="29"/>
  <c r="G22" i="29"/>
  <c r="F22" i="29"/>
  <c r="E22" i="29"/>
  <c r="D22" i="29"/>
  <c r="I21" i="29"/>
  <c r="I20" i="29"/>
  <c r="H14" i="29"/>
  <c r="G14" i="29"/>
  <c r="F14" i="29"/>
  <c r="E14" i="29"/>
  <c r="I13" i="29"/>
  <c r="I12" i="29"/>
  <c r="I14" i="29" s="1"/>
  <c r="H10" i="29"/>
  <c r="G10" i="29"/>
  <c r="F10" i="29"/>
  <c r="E10" i="29"/>
  <c r="D10" i="29"/>
  <c r="I9" i="29"/>
  <c r="I10" i="29"/>
  <c r="H47" i="28"/>
  <c r="G47" i="28"/>
  <c r="I46" i="28"/>
  <c r="H41" i="28"/>
  <c r="G41" i="28"/>
  <c r="F41" i="28"/>
  <c r="D41" i="28"/>
  <c r="I40" i="28"/>
  <c r="I39" i="28"/>
  <c r="I38" i="28"/>
  <c r="I37" i="28"/>
  <c r="I36" i="28"/>
  <c r="I35" i="28"/>
  <c r="H33" i="28"/>
  <c r="G33" i="28"/>
  <c r="F33" i="28"/>
  <c r="E33" i="28"/>
  <c r="D33" i="28"/>
  <c r="I32" i="28"/>
  <c r="I30" i="28"/>
  <c r="I29" i="28"/>
  <c r="I28" i="28"/>
  <c r="H26" i="28"/>
  <c r="G26" i="28"/>
  <c r="F26" i="28"/>
  <c r="E26" i="28"/>
  <c r="D26" i="28"/>
  <c r="I25" i="28"/>
  <c r="I24" i="28"/>
  <c r="H22" i="28"/>
  <c r="G22" i="28"/>
  <c r="F22" i="28"/>
  <c r="E22" i="28"/>
  <c r="D22" i="28"/>
  <c r="I13" i="28"/>
  <c r="H10" i="28"/>
  <c r="G10" i="28"/>
  <c r="G14" i="28" s="1"/>
  <c r="F10" i="28"/>
  <c r="E10" i="28"/>
  <c r="D10" i="28"/>
  <c r="I9" i="28"/>
  <c r="I8" i="28"/>
  <c r="H52" i="27"/>
  <c r="G52" i="27"/>
  <c r="F52" i="27"/>
  <c r="E52" i="27"/>
  <c r="D52" i="27"/>
  <c r="I51" i="27"/>
  <c r="I50" i="27"/>
  <c r="H46" i="27"/>
  <c r="G46" i="27"/>
  <c r="E46" i="27"/>
  <c r="I45" i="27"/>
  <c r="I44" i="27"/>
  <c r="I43" i="27"/>
  <c r="I42" i="27"/>
  <c r="I41" i="27"/>
  <c r="H38" i="27"/>
  <c r="G38" i="27"/>
  <c r="F38" i="27"/>
  <c r="E38" i="27"/>
  <c r="D38" i="27"/>
  <c r="I37" i="27"/>
  <c r="H31" i="27"/>
  <c r="G31" i="27"/>
  <c r="F31" i="27"/>
  <c r="E31" i="27"/>
  <c r="D31" i="27"/>
  <c r="I30" i="27"/>
  <c r="I29" i="27"/>
  <c r="H27" i="27"/>
  <c r="G27" i="27"/>
  <c r="F27" i="27"/>
  <c r="E27" i="27"/>
  <c r="D27" i="27"/>
  <c r="I26" i="27"/>
  <c r="I25" i="27"/>
  <c r="I18" i="27"/>
  <c r="I19" i="27" s="1"/>
  <c r="I11" i="27"/>
  <c r="I10" i="27"/>
  <c r="I12" i="27" l="1"/>
  <c r="D10" i="53"/>
  <c r="E37" i="35"/>
  <c r="E39" i="35" s="1"/>
  <c r="F37" i="35"/>
  <c r="F39" i="35" s="1"/>
  <c r="G37" i="35"/>
  <c r="G39" i="35" s="1"/>
  <c r="E34" i="35"/>
  <c r="H37" i="35"/>
  <c r="H39" i="35" s="1"/>
  <c r="G10" i="53"/>
  <c r="H10" i="53"/>
  <c r="H13" i="30"/>
  <c r="F12" i="53"/>
  <c r="J9" i="53"/>
  <c r="E12" i="53"/>
  <c r="F44" i="29"/>
  <c r="F46" i="29" s="1"/>
  <c r="E7" i="53"/>
  <c r="J32" i="40"/>
  <c r="G41" i="40"/>
  <c r="H44" i="40"/>
  <c r="H46" i="40" s="1"/>
  <c r="F13" i="30"/>
  <c r="D13" i="53"/>
  <c r="D13" i="30"/>
  <c r="E10" i="53"/>
  <c r="F10" i="53"/>
  <c r="G44" i="40"/>
  <c r="G46" i="40" s="1"/>
  <c r="E44" i="29"/>
  <c r="I44" i="29" s="1"/>
  <c r="D44" i="40"/>
  <c r="D46" i="40" s="1"/>
  <c r="E44" i="40"/>
  <c r="E46" i="40" s="1"/>
  <c r="F8" i="53"/>
  <c r="F44" i="40"/>
  <c r="F46" i="40" s="1"/>
  <c r="F46" i="42"/>
  <c r="J46" i="42" s="1"/>
  <c r="F14" i="28"/>
  <c r="F45" i="28"/>
  <c r="F47" i="28" s="1"/>
  <c r="D45" i="28"/>
  <c r="J44" i="43"/>
  <c r="J44" i="42"/>
  <c r="E14" i="28"/>
  <c r="E47" i="28"/>
  <c r="E46" i="29"/>
  <c r="J14" i="43"/>
  <c r="E11" i="53"/>
  <c r="F7" i="53"/>
  <c r="H7" i="30"/>
  <c r="E47" i="27"/>
  <c r="E54" i="27" s="1"/>
  <c r="E13" i="53"/>
  <c r="G8" i="53"/>
  <c r="G7" i="53"/>
  <c r="H12" i="53"/>
  <c r="H11" i="53"/>
  <c r="E7" i="30"/>
  <c r="G11" i="53"/>
  <c r="G12" i="53"/>
  <c r="H8" i="53"/>
  <c r="H7" i="53"/>
  <c r="F7" i="30"/>
  <c r="G7" i="30"/>
  <c r="D47" i="27"/>
  <c r="D54" i="27" s="1"/>
  <c r="F11" i="53"/>
  <c r="E8" i="53"/>
  <c r="J9" i="30"/>
  <c r="J48" i="51"/>
  <c r="D23" i="53" s="1"/>
  <c r="H16" i="30"/>
  <c r="G13" i="30"/>
  <c r="J18" i="35"/>
  <c r="G16" i="30"/>
  <c r="F8" i="30"/>
  <c r="G11" i="30"/>
  <c r="H11" i="30"/>
  <c r="E8" i="30"/>
  <c r="G12" i="30"/>
  <c r="H12" i="30"/>
  <c r="G10" i="30"/>
  <c r="H10" i="30"/>
  <c r="E11" i="30"/>
  <c r="J24" i="39"/>
  <c r="F11" i="30"/>
  <c r="E13" i="30"/>
  <c r="D10" i="30"/>
  <c r="E12" i="30"/>
  <c r="E10" i="30"/>
  <c r="F12" i="30"/>
  <c r="F10" i="30"/>
  <c r="D41" i="36"/>
  <c r="D48" i="36" s="1"/>
  <c r="J11" i="38"/>
  <c r="I31" i="27"/>
  <c r="J22" i="35"/>
  <c r="J46" i="31"/>
  <c r="J10" i="37"/>
  <c r="J16" i="39"/>
  <c r="J22" i="43"/>
  <c r="J32" i="43"/>
  <c r="F41" i="43"/>
  <c r="F48" i="43" s="1"/>
  <c r="G41" i="43"/>
  <c r="G48" i="43" s="1"/>
  <c r="J26" i="43"/>
  <c r="H41" i="43"/>
  <c r="H48" i="43" s="1"/>
  <c r="J18" i="43"/>
  <c r="J10" i="42"/>
  <c r="J22" i="42"/>
  <c r="J10" i="40"/>
  <c r="H41" i="40"/>
  <c r="H43" i="39"/>
  <c r="H51" i="39" s="1"/>
  <c r="E43" i="39"/>
  <c r="E51" i="39" s="1"/>
  <c r="F43" i="39"/>
  <c r="F51" i="39" s="1"/>
  <c r="F13" i="53" s="1"/>
  <c r="J28" i="39"/>
  <c r="G43" i="38"/>
  <c r="G51" i="38" s="1"/>
  <c r="J16" i="38"/>
  <c r="J26" i="37"/>
  <c r="G37" i="37"/>
  <c r="G44" i="37" s="1"/>
  <c r="J22" i="37"/>
  <c r="J32" i="37"/>
  <c r="J42" i="37"/>
  <c r="J26" i="36"/>
  <c r="F41" i="36"/>
  <c r="F48" i="36" s="1"/>
  <c r="D41" i="43"/>
  <c r="D48" i="43" s="1"/>
  <c r="E41" i="43"/>
  <c r="J46" i="43"/>
  <c r="D41" i="42"/>
  <c r="D48" i="42" s="1"/>
  <c r="E41" i="42"/>
  <c r="E48" i="42" s="1"/>
  <c r="F41" i="42"/>
  <c r="G41" i="42"/>
  <c r="G48" i="42" s="1"/>
  <c r="J14" i="42"/>
  <c r="H41" i="42"/>
  <c r="H48" i="42" s="1"/>
  <c r="J18" i="42"/>
  <c r="J26" i="42"/>
  <c r="J32" i="42"/>
  <c r="J18" i="40"/>
  <c r="D41" i="40"/>
  <c r="D48" i="40" s="1"/>
  <c r="H48" i="40"/>
  <c r="J40" i="40"/>
  <c r="E41" i="40"/>
  <c r="F41" i="40"/>
  <c r="J14" i="40"/>
  <c r="J26" i="40"/>
  <c r="J22" i="40"/>
  <c r="G43" i="39"/>
  <c r="G51" i="39" s="1"/>
  <c r="G13" i="53" s="1"/>
  <c r="J34" i="39"/>
  <c r="D43" i="39"/>
  <c r="D51" i="39" s="1"/>
  <c r="J49" i="39"/>
  <c r="J24" i="38"/>
  <c r="J34" i="38"/>
  <c r="J42" i="38"/>
  <c r="H43" i="38"/>
  <c r="H51" i="38" s="1"/>
  <c r="J20" i="38"/>
  <c r="F43" i="38"/>
  <c r="F51" i="38" s="1"/>
  <c r="E43" i="38"/>
  <c r="E51" i="38" s="1"/>
  <c r="D43" i="38"/>
  <c r="D51" i="38" s="1"/>
  <c r="H37" i="37"/>
  <c r="H44" i="37" s="1"/>
  <c r="J14" i="37"/>
  <c r="J18" i="37"/>
  <c r="F37" i="37"/>
  <c r="F44" i="37" s="1"/>
  <c r="D37" i="37"/>
  <c r="E37" i="37"/>
  <c r="E44" i="37" s="1"/>
  <c r="J18" i="36"/>
  <c r="J22" i="36"/>
  <c r="G41" i="36"/>
  <c r="G48" i="36" s="1"/>
  <c r="H41" i="36"/>
  <c r="H48" i="36" s="1"/>
  <c r="J40" i="36"/>
  <c r="J32" i="36"/>
  <c r="I27" i="27"/>
  <c r="I46" i="27"/>
  <c r="J26" i="31"/>
  <c r="J22" i="31"/>
  <c r="J10" i="31"/>
  <c r="J18" i="31"/>
  <c r="I26" i="29"/>
  <c r="I22" i="29"/>
  <c r="J40" i="43"/>
  <c r="J40" i="42"/>
  <c r="J42" i="39"/>
  <c r="J49" i="38"/>
  <c r="J28" i="38"/>
  <c r="J36" i="37"/>
  <c r="E41" i="36"/>
  <c r="E48" i="36" s="1"/>
  <c r="J46" i="36"/>
  <c r="J48" i="36" s="1"/>
  <c r="D29" i="53" s="1"/>
  <c r="D10" i="35"/>
  <c r="D37" i="35" s="1"/>
  <c r="J37" i="35" s="1"/>
  <c r="J39" i="35" s="1"/>
  <c r="J8" i="35"/>
  <c r="J12" i="35"/>
  <c r="D26" i="35"/>
  <c r="J24" i="35"/>
  <c r="J26" i="35" s="1"/>
  <c r="D30" i="35"/>
  <c r="D12" i="30" s="1"/>
  <c r="J28" i="35"/>
  <c r="J30" i="35" s="1"/>
  <c r="J32" i="35"/>
  <c r="J33" i="35" s="1"/>
  <c r="E41" i="35"/>
  <c r="F34" i="35"/>
  <c r="F41" i="35" s="1"/>
  <c r="G34" i="35"/>
  <c r="G41" i="35" s="1"/>
  <c r="H34" i="35"/>
  <c r="H41" i="35" s="1"/>
  <c r="I23" i="27"/>
  <c r="I38" i="27"/>
  <c r="H47" i="27"/>
  <c r="H54" i="27" s="1"/>
  <c r="G47" i="27"/>
  <c r="G54" i="27" s="1"/>
  <c r="I33" i="28"/>
  <c r="I26" i="28"/>
  <c r="I18" i="28"/>
  <c r="E42" i="28"/>
  <c r="I12" i="28"/>
  <c r="I14" i="28" s="1"/>
  <c r="D42" i="28"/>
  <c r="G42" i="28"/>
  <c r="G49" i="28" s="1"/>
  <c r="H42" i="28"/>
  <c r="H49" i="28" s="1"/>
  <c r="F42" i="28"/>
  <c r="I10" i="28"/>
  <c r="H41" i="31"/>
  <c r="H48" i="31" s="1"/>
  <c r="J32" i="31"/>
  <c r="J14" i="31"/>
  <c r="F41" i="31"/>
  <c r="F48" i="31" s="1"/>
  <c r="G41" i="31"/>
  <c r="G48" i="31" s="1"/>
  <c r="D41" i="31"/>
  <c r="D48" i="31" s="1"/>
  <c r="E41" i="31"/>
  <c r="E48" i="31" s="1"/>
  <c r="I32" i="29"/>
  <c r="I18" i="29"/>
  <c r="E41" i="29"/>
  <c r="G41" i="29"/>
  <c r="G48" i="29" s="1"/>
  <c r="H41" i="29"/>
  <c r="H48" i="29" s="1"/>
  <c r="D41" i="29"/>
  <c r="D48" i="29" s="1"/>
  <c r="F41" i="29"/>
  <c r="F48" i="29" s="1"/>
  <c r="J40" i="31"/>
  <c r="I46" i="29"/>
  <c r="I40" i="29"/>
  <c r="I41" i="28"/>
  <c r="I52" i="27"/>
  <c r="H13" i="53" l="1"/>
  <c r="J10" i="53"/>
  <c r="D39" i="35"/>
  <c r="D12" i="53"/>
  <c r="J10" i="35"/>
  <c r="D7" i="53"/>
  <c r="J12" i="30"/>
  <c r="J14" i="35"/>
  <c r="G48" i="40"/>
  <c r="H16" i="53"/>
  <c r="G16" i="53"/>
  <c r="E16" i="30"/>
  <c r="E48" i="40"/>
  <c r="J44" i="40"/>
  <c r="F16" i="53"/>
  <c r="F16" i="30"/>
  <c r="J46" i="40"/>
  <c r="F48" i="40"/>
  <c r="F48" i="42"/>
  <c r="D47" i="28"/>
  <c r="I47" i="28" s="1"/>
  <c r="J13" i="53"/>
  <c r="I45" i="28"/>
  <c r="E49" i="28"/>
  <c r="E48" i="29"/>
  <c r="E16" i="53"/>
  <c r="E14" i="53"/>
  <c r="H14" i="53"/>
  <c r="G14" i="53"/>
  <c r="H8" i="30"/>
  <c r="H14" i="30" s="1"/>
  <c r="H18" i="30" s="1"/>
  <c r="F47" i="27"/>
  <c r="F54" i="27" s="1"/>
  <c r="G8" i="30"/>
  <c r="G14" i="30" s="1"/>
  <c r="G18" i="30" s="1"/>
  <c r="D16" i="53"/>
  <c r="D11" i="30"/>
  <c r="J11" i="30" s="1"/>
  <c r="D11" i="53"/>
  <c r="J11" i="53" s="1"/>
  <c r="D8" i="30"/>
  <c r="D7" i="30"/>
  <c r="J7" i="30" s="1"/>
  <c r="D34" i="35"/>
  <c r="J34" i="35" s="1"/>
  <c r="J13" i="30"/>
  <c r="D23" i="30"/>
  <c r="J37" i="37"/>
  <c r="J44" i="37" s="1"/>
  <c r="D30" i="30" s="1"/>
  <c r="D44" i="37"/>
  <c r="J41" i="43"/>
  <c r="J48" i="43" s="1"/>
  <c r="E48" i="43"/>
  <c r="J41" i="42"/>
  <c r="J48" i="42" s="1"/>
  <c r="J43" i="39"/>
  <c r="J43" i="38"/>
  <c r="J51" i="38" s="1"/>
  <c r="D31" i="30" s="1"/>
  <c r="J41" i="40"/>
  <c r="J10" i="30"/>
  <c r="J41" i="36"/>
  <c r="D29" i="30" s="1"/>
  <c r="E14" i="30"/>
  <c r="F14" i="30"/>
  <c r="I42" i="28"/>
  <c r="F49" i="28"/>
  <c r="J41" i="31"/>
  <c r="J48" i="31" s="1"/>
  <c r="D25" i="30" s="1"/>
  <c r="I41" i="29"/>
  <c r="I48" i="29" s="1"/>
  <c r="J41" i="35" l="1"/>
  <c r="D24" i="53" s="1"/>
  <c r="H18" i="53"/>
  <c r="E18" i="30"/>
  <c r="G18" i="53"/>
  <c r="D26" i="53"/>
  <c r="D49" i="28"/>
  <c r="J48" i="40"/>
  <c r="F14" i="53"/>
  <c r="F18" i="53" s="1"/>
  <c r="J8" i="53"/>
  <c r="I49" i="28"/>
  <c r="D16" i="30"/>
  <c r="J16" i="30" s="1"/>
  <c r="D32" i="53"/>
  <c r="J16" i="53"/>
  <c r="E18" i="53"/>
  <c r="D35" i="30"/>
  <c r="D35" i="53"/>
  <c r="D34" i="30"/>
  <c r="D34" i="53"/>
  <c r="D28" i="30"/>
  <c r="D28" i="53"/>
  <c r="J8" i="30"/>
  <c r="I47" i="27"/>
  <c r="I54" i="27" s="1"/>
  <c r="D41" i="35"/>
  <c r="J7" i="53"/>
  <c r="D14" i="53"/>
  <c r="D14" i="30"/>
  <c r="F18" i="30"/>
  <c r="D26" i="30"/>
  <c r="D24" i="30"/>
  <c r="D33" i="53" l="1"/>
  <c r="D33" i="30"/>
  <c r="D27" i="30"/>
  <c r="D18" i="30"/>
  <c r="D32" i="30"/>
  <c r="D27" i="53"/>
  <c r="D36" i="53" s="1"/>
  <c r="D36" i="30"/>
  <c r="E23" i="30" s="1"/>
  <c r="J14" i="30"/>
  <c r="J18" i="30" s="1"/>
  <c r="J14" i="53"/>
  <c r="J18" i="53" s="1"/>
  <c r="D18" i="53"/>
  <c r="E27" i="53" l="1"/>
  <c r="E33" i="53"/>
  <c r="E32" i="53"/>
  <c r="E34" i="53"/>
  <c r="E24" i="53"/>
  <c r="E31" i="53"/>
  <c r="E35" i="53"/>
  <c r="E29" i="53"/>
  <c r="E30" i="53"/>
  <c r="E23" i="53"/>
  <c r="E28" i="53"/>
  <c r="E25" i="53"/>
  <c r="E26" i="53"/>
  <c r="E35" i="30"/>
  <c r="E33" i="30"/>
  <c r="E27" i="30"/>
  <c r="E28" i="30"/>
  <c r="E24" i="30"/>
  <c r="E26" i="30"/>
  <c r="E29" i="30"/>
  <c r="E25" i="30"/>
  <c r="E31" i="30"/>
  <c r="E30" i="30"/>
  <c r="E32" i="30"/>
  <c r="E34" i="30"/>
  <c r="E36" i="53" l="1"/>
  <c r="E36" i="30"/>
</calcChain>
</file>

<file path=xl/sharedStrings.xml><?xml version="1.0" encoding="utf-8"?>
<sst xmlns="http://schemas.openxmlformats.org/spreadsheetml/2006/main" count="947" uniqueCount="177">
  <si>
    <t>Consolidated CERTA Budget Table</t>
  </si>
  <si>
    <t>BUDGET BY YEAR</t>
  </si>
  <si>
    <t>COST-TYPE</t>
  </si>
  <si>
    <t>CATEGORY</t>
  </si>
  <si>
    <t>YEAR 1</t>
  </si>
  <si>
    <t>YEAR 2</t>
  </si>
  <si>
    <t>YEAR 3</t>
  </si>
  <si>
    <t>YEAR 4</t>
  </si>
  <si>
    <t>YEAR 5</t>
  </si>
  <si>
    <t>TOTAL</t>
  </si>
  <si>
    <t>Direct Costs</t>
  </si>
  <si>
    <t xml:space="preserve">TOTAL PERSONNEL </t>
  </si>
  <si>
    <t xml:space="preserve"> TOTAL FRINGE BENEFITS  </t>
  </si>
  <si>
    <t xml:space="preserve"> TOTAL TRAVEL </t>
  </si>
  <si>
    <t xml:space="preserve"> TOTAL EQUIPMENT </t>
  </si>
  <si>
    <t xml:space="preserve"> TOTAL SUPPLIES </t>
  </si>
  <si>
    <t xml:space="preserve"> TOTAL CONTRACTUAL </t>
  </si>
  <si>
    <t>TOTAL OTHER</t>
  </si>
  <si>
    <t>TOTAL DIRECT</t>
  </si>
  <si>
    <t/>
  </si>
  <si>
    <t xml:space="preserve"> TOTAL INDIRECT </t>
  </si>
  <si>
    <t xml:space="preserve"> TOTAL FUNDING </t>
  </si>
  <si>
    <t>BUDGET BY MEASURE</t>
  </si>
  <si>
    <t>Measure Number</t>
  </si>
  <si>
    <t>Measure Name</t>
  </si>
  <si>
    <t>Total Cost</t>
  </si>
  <si>
    <t>% of Total</t>
  </si>
  <si>
    <t>Implementor</t>
  </si>
  <si>
    <t>DEQ Climate Equity and Resilience Through Action Admin</t>
  </si>
  <si>
    <t xml:space="preserve">DEQ </t>
  </si>
  <si>
    <t>Light Duty Rebates (Transportation)</t>
  </si>
  <si>
    <t>Light Duty Chargers (Transportation)</t>
  </si>
  <si>
    <t>ODOT</t>
  </si>
  <si>
    <t>Medium Heavy Duty Rebates (Transportation)</t>
  </si>
  <si>
    <t>Medium Heavy Duty Grants (Transportation)</t>
  </si>
  <si>
    <t>Medium Heavy Duty Chargers (Transportation)</t>
  </si>
  <si>
    <t>Incentives for Building Energy Efficient Housing (Buildings)</t>
  </si>
  <si>
    <t>ODOE/OHCS/ETO</t>
  </si>
  <si>
    <t>Building Performance Standard (Buildings)</t>
  </si>
  <si>
    <t>ODOE</t>
  </si>
  <si>
    <t>Heat Pump Program (Buildings)</t>
  </si>
  <si>
    <t>Residential Weatherization (Buildings)</t>
  </si>
  <si>
    <t>OHA/ETO/ODOE</t>
  </si>
  <si>
    <t>Building Reuse and Space Efficient Housing (Materials and Waste)</t>
  </si>
  <si>
    <t>Food Waste Infrastructure (Materials and Waste)</t>
  </si>
  <si>
    <t>Landfill Gas Controls (Materials and Waste)</t>
  </si>
  <si>
    <t>Total</t>
  </si>
  <si>
    <t>Detailed Budget Table: DEQ CERTA Admin</t>
  </si>
  <si>
    <t xml:space="preserve">This Excel Workbook is provided to aid applicants in developing the required budget table(s) within the budget narrative.  </t>
  </si>
  <si>
    <t>Budget Notes</t>
  </si>
  <si>
    <t>Personnel</t>
  </si>
  <si>
    <t> </t>
  </si>
  <si>
    <t>Natural Resource Specialist 4</t>
  </si>
  <si>
    <t>Position housed in the Office of GHG Programs - Full time for 5 years to manage CERTA oversight</t>
  </si>
  <si>
    <t>Program Analyst 4</t>
  </si>
  <si>
    <t>Position house in the Office of GHG Programs - Full time for 5 years - focused on modeling and reporting on metrics</t>
  </si>
  <si>
    <t>Position housed in the Office of GHG Programs - Full time for last 2 years of grant to help with reporting and close outs.</t>
  </si>
  <si>
    <t>Procurement and Contract Specialist 2</t>
  </si>
  <si>
    <t>Limited duration position housed in procurement - Full time for 24 months to establish interagency agreements and RFPs</t>
  </si>
  <si>
    <t xml:space="preserve">Procurement and Contract Specialist 1 </t>
  </si>
  <si>
    <t xml:space="preserve"> Fringe Benefits </t>
  </si>
  <si>
    <t xml:space="preserve"> Travel </t>
  </si>
  <si>
    <t xml:space="preserve"> Equipment </t>
  </si>
  <si>
    <t xml:space="preserve"> </t>
  </si>
  <si>
    <t xml:space="preserve"> Supplies </t>
  </si>
  <si>
    <t>Supplies and Expendable Property</t>
  </si>
  <si>
    <t>FTE related supplies</t>
  </si>
  <si>
    <t xml:space="preserve"> Contractual </t>
  </si>
  <si>
    <t>OTHER</t>
  </si>
  <si>
    <t>Other Expenses</t>
  </si>
  <si>
    <t>FTE related other</t>
  </si>
  <si>
    <t>Department of Justice and Department of Administrative Services</t>
  </si>
  <si>
    <t>$250 hourly rate for review x 80 hrs/year for contract and grant review as necessary</t>
  </si>
  <si>
    <t>Indirect Costs</t>
  </si>
  <si>
    <t xml:space="preserve">24.76% of total compensation (Salaries + Fringe Benefits) </t>
  </si>
  <si>
    <t>Detailed Budget Table: Light Duty Vehicle Rebates - Charge Ahead (DEQ)</t>
  </si>
  <si>
    <t>Program Analyst 3</t>
  </si>
  <si>
    <t xml:space="preserve">4 months in 2025- 1FTE  
</t>
  </si>
  <si>
    <t>Office Specilaist 2</t>
  </si>
  <si>
    <t xml:space="preserve"> 2 months in 2025- 1 FTE</t>
  </si>
  <si>
    <t>n/a</t>
  </si>
  <si>
    <t xml:space="preserve">      n/a</t>
  </si>
  <si>
    <t>OCVRP Rebate Procsessing (Center for Sustainable Energy)</t>
  </si>
  <si>
    <t>This amount assumes OCVRP receives an additional ~$30.5 M for Charge Ahead new and used rebates. This equals an additional 3,352 CA new rebates and 1,111 CA used rebates (4,463 total). We assume that demand will use all these rebates by the end of 2025. The current rebate processing cost is $55/rebate above our monthly miniminum, so I used $55/rebate as the cost. No costs for Year 4-5.</t>
  </si>
  <si>
    <t>OCVRP Charge Ahead Engagement (Thuy Tu Consulting)</t>
  </si>
  <si>
    <t>This covers about half of our Charge Ahead focused engagement contract for 2025. The funds will cover focused engagement in LIDAC areas through Thuy Tu Consulting. No costs for Year 4-5.</t>
  </si>
  <si>
    <t>Participant Support Costs: OCVRP Charge Ahead Rebates (new and used vehicles)</t>
  </si>
  <si>
    <t>This assumes a total of 3,352 CA new rebates at $6500-7500/rebate and 1,111 CA used rebates at $5000/rebate; a total of 4,463 rebates for lower income Oregonians. We assume that demand will use all these rebates by the end of 2025. No costs for Year 4-5.</t>
  </si>
  <si>
    <t>Detailed Budget Table: Light Duty Chargers - Community Charging Rebates (ODOT)</t>
  </si>
  <si>
    <t xml:space="preserve">CCR - 1 FTE, Operations and Policy Analyst 2 (OPA2) </t>
  </si>
  <si>
    <t xml:space="preserve">Includes 12 mos of CCR 1 staffing salary per year that rebates will be issued and processed (2025-2027).  No costs for years 4 and 5. CCR - 1 FTE, Operations and Policy Analyst 2 (OPA2) </t>
  </si>
  <si>
    <t>1 FTE, Operations and Policy Analyst 2 (OPA2)</t>
  </si>
  <si>
    <t>Full-time employees @ 9% of salary</t>
  </si>
  <si>
    <t>Includes 12 mos of CCR 1 staffing "supply and services" per year that rebates will be issued and processed (2025-2027).  No costs for years 4 and 5.</t>
  </si>
  <si>
    <t>CCR - Engagement @ 1% program budget</t>
  </si>
  <si>
    <t>Engage a partner in conducting meanginful outreach to disadvantaged and rural communities.</t>
  </si>
  <si>
    <t>Participant Support Costs: CCR Rebates</t>
  </si>
  <si>
    <t>Assumes a total of 625 new L2 rebates @ $8,000/port and 63 new DCFC rebates @ $80,000/port; a total of 688 new rebates for charging in LIDAC communities.  We assume rebates are issued in first 3 years of program; no costs for Years 4 and 5.</t>
  </si>
  <si>
    <t>Detailed Budget Table: Medium and Heavy Duty Electric Vehicle Rebates (DEQ)</t>
  </si>
  <si>
    <t>Program Analyst 2</t>
  </si>
  <si>
    <t xml:space="preserve">Includes 1 year of full time staffing salary per year that rebates will be processed (Year 1-3). No costs for Year 4-5.  </t>
  </si>
  <si>
    <t>Development of online application portal and application processing with an external contractor</t>
  </si>
  <si>
    <t>This amount assumes the anticipated cost to set up an online rebate processing platform, develop SOPs, and implementation manual in Year 1 and rebate processing costs and reporting tracking for Years 2-3. No costs for Year 4-5.</t>
  </si>
  <si>
    <t>TOTAL CONTRACTUAL</t>
  </si>
  <si>
    <t>Other</t>
  </si>
  <si>
    <t xml:space="preserve">Participant Support Costs: MHD Rebates </t>
  </si>
  <si>
    <t>This assumes a total of 164  rebates at approximately $85,000/rebate. We assume rebates will be issued within the first 3 years of the program. No costs for Year 4-5.</t>
  </si>
  <si>
    <t>Detailed Budget Table: Medium and Heavy Duty Vehicle Grants (DEQ)</t>
  </si>
  <si>
    <t xml:space="preserve">Includes 0.5 FTE staffing salaries for Years 1-3 of the program. No costs for Year 4-5.  </t>
  </si>
  <si>
    <t>Operations &amp; Policy Analyst 3</t>
  </si>
  <si>
    <t>Participant Support Costs: MHD Vehicle Grants</t>
  </si>
  <si>
    <t>This assumes a total of 37 new MHD ZEVs at approximately $129,000/grant award. We assume grants are fully awarded by Year 3 of the program. No costs for Year 4-5.</t>
  </si>
  <si>
    <t>Detailed Budget Table: Medium and Heavy Duty Chargers (DEQ)</t>
  </si>
  <si>
    <t xml:space="preserve">Includes 0.5 year of full time staffing salary per year to implement MHD charging grants (Year 1-3). No costs for Year 4-5.  </t>
  </si>
  <si>
    <t>Participant Support Costs: Oregon Zero Emission Fueling Infrastructure Grants</t>
  </si>
  <si>
    <t>Assumes a total of 20 new DCFC grants @ $137,500/port for charging stations.  We assume grants are fully awarded by Year 3 of the program; no costs for Years 4-5.</t>
  </si>
  <si>
    <t>Detailed Budget Table: Incentives for Building More Energy Efficient Housing (ODOE/ OHCS/ ETO)</t>
  </si>
  <si>
    <t>Oregon Housing &amp; Community Services</t>
  </si>
  <si>
    <t>Oregon Department of Energy - Policy Analyst 3</t>
  </si>
  <si>
    <t>PA3 @ 0.5 FTE for Y1-Y4 and 0.26 FTE for Y5</t>
  </si>
  <si>
    <t>Oregon Department of Energy</t>
  </si>
  <si>
    <t>Participant Support Costs: OHCS Oregon Multifamily Energy Program Incentives</t>
  </si>
  <si>
    <t>4,500 incentives @ $2,000/housing unit, 1,125 incentives/ year for 4 years</t>
  </si>
  <si>
    <t>Participant Support Costs: Energy Trust of Oregon Energy Efficiency Incentives, New Single-Family Residential</t>
  </si>
  <si>
    <t>4,920 incentives @ $2,000/housing unit, 1,230 incentives/ year for 4 years</t>
  </si>
  <si>
    <t>Detailed Budget Table: Early Adoption of Building Performance Standards (ODOE)</t>
  </si>
  <si>
    <t>PA3 @0.33 FTE Y1-Y4 and 0.17 FTE Y5</t>
  </si>
  <si>
    <t>Participant Support Costs: Incentives for Early or Voluntary Achievement of Commercial Building Performance Standards</t>
  </si>
  <si>
    <t>Total: 321 incentives (81 incentives for years 1,2,3 @ average $37,839.51/incentive)78 incentives for year 4 @ average $34,487.18/incentive</t>
  </si>
  <si>
    <t>Detailed Budget Table: Heat Pump Incentives (ODOE)</t>
  </si>
  <si>
    <t>Oregon Department of Energy, Community Heat Pump Program, New Construction</t>
  </si>
  <si>
    <t>PA3 @ 0.5 FTE Y1-Y4 and 0.25 FTE Y5</t>
  </si>
  <si>
    <t>Oregon Department of Energy, Community Heat Pump Program, Existing Construction</t>
  </si>
  <si>
    <t>Oregon Department of Energy, Rental Heat Pump Program</t>
  </si>
  <si>
    <t>PA3 @ 1.0 FTE Y1-Y4 and 0.5 FTE Y5</t>
  </si>
  <si>
    <t>ODOE personnel above</t>
  </si>
  <si>
    <t xml:space="preserve">Participant Support Costs: Community Heat Pump Incenvites, New Construction </t>
  </si>
  <si>
    <t>4,000 heat pump incentives @ $2,000/unit. 1000 incentives/ year for 4 years.</t>
  </si>
  <si>
    <t>Participant Support Costs: Community Heat Pump Incentives, Existing Construction</t>
  </si>
  <si>
    <t>2,000 heat pump incentives @ $2,000/unit. 500 incentives/ year for 4 years.</t>
  </si>
  <si>
    <t>Participant Support Costs: Rental Heat Pump Incentives</t>
  </si>
  <si>
    <t>6,000 heat pump incentives @ $2,000/unit. 1500 incentives/ year for 4 years.</t>
  </si>
  <si>
    <t>ODOE, Community Heat Pump New Construction</t>
  </si>
  <si>
    <t>ODOE, Community Heat Pump Existing Construction</t>
  </si>
  <si>
    <t>ODOE, Rental Heat Pump Program</t>
  </si>
  <si>
    <t>Detailed Budget Table: Residential Weatherization (OHA/ ETO/ OHA)</t>
  </si>
  <si>
    <t>Oregon Health Authority, Healthy Homes Grant Program</t>
  </si>
  <si>
    <t>Oregon Department of Energy, Weatherization Incentives</t>
  </si>
  <si>
    <t>PA3 @ 0.5 FTE for Y1-Y4 and 0.25 FTE Y5</t>
  </si>
  <si>
    <t>Oregon Department of Energy, Program Administration</t>
  </si>
  <si>
    <t>Oregon Health Authority, Healthy Homes Grant Program Travel</t>
  </si>
  <si>
    <t>Oregon Health Authority, Healthy Homes Grant Program Supplies</t>
  </si>
  <si>
    <t>Participant Support Costs: Healthy Homes Grant Program Incentives</t>
  </si>
  <si>
    <t>360 incentives @ $5,000 per housing unit. 90 incentives/year for 4 years.</t>
  </si>
  <si>
    <t>Oregon Health Authority, Healthy Homes Grant Program Other Direct Costs</t>
  </si>
  <si>
    <t>Participant Support Costs: Energy Trust of Oregon Weatherization Incentives</t>
  </si>
  <si>
    <t>2,200 incentives @ $2,000/housing unit. 550 incentives/year for 4 years.</t>
  </si>
  <si>
    <t>Participant Support Costs: Oregon Department of Energy Weatherization Incentives</t>
  </si>
  <si>
    <t>400 incentives @ $2,000/unit. 50 incentives/ year for 4 years.</t>
  </si>
  <si>
    <t>Detailed Budget Table: Building Reuse and Space-efficient housing (DEQ)</t>
  </si>
  <si>
    <t>.33 FTE of PA2 and .33 FTE NRS3 - shared across measures 10,11,12</t>
  </si>
  <si>
    <t>Natural Resource Specialist 3</t>
  </si>
  <si>
    <t>See Personnel above</t>
  </si>
  <si>
    <t xml:space="preserve">Space-Efficient Housing </t>
  </si>
  <si>
    <t>Total pass-through subawards to four already identified local government partners.</t>
  </si>
  <si>
    <t>Conversion of Existing Buildings to Housing</t>
  </si>
  <si>
    <t>Total pass-through subawards to five already identified local government partners.</t>
  </si>
  <si>
    <t>M</t>
  </si>
  <si>
    <t>Detailed Budget Table: Food Waste Infrastructure (DEQ)</t>
  </si>
  <si>
    <t>1/3 of PA2 and 1/3 of NRS3 - shared across measures 10,11,12</t>
  </si>
  <si>
    <t>see personnel above</t>
  </si>
  <si>
    <t>Implementation Contract for FW infrastructure</t>
  </si>
  <si>
    <t>Contractor to be identified by RFP.</t>
  </si>
  <si>
    <t>Implementation Contract for community composting/local prod. grants</t>
  </si>
  <si>
    <t>Detailed Budget Table: Landfill Gas Controls (DEQ)</t>
  </si>
  <si>
    <t>Competitive awards</t>
  </si>
  <si>
    <t>Estimate 4-5 awards, all made in Year 2. Actual number of awards will depend on applications. Some projects will be completed in one year, others will continue through duration of CPRG program.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</si>
</sst>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_);[Red]\(&quot;$&quot;#,##0\)"/>
    <numFmt numFmtId="8" formatCode="&quot;$&quot;#,##0.00_);[Red]\(&quot;$&quot;#,##0.00\)"/>
    <numFmt numFmtId="44" formatCode="_(&quot;$&quot;* #,##0.00_);_(&quot;$&quot;* \(#,##0.00\);_(&quot;$&quot;* &quot;-&quot;??_);_(@_)"/>
    <numFmt numFmtId="43" formatCode="_(* #,##0.00_);_(* \(#,##0.00\);_(* &quot;-&quot;??_);_(@_)"/>
    <numFmt numFmtId="164" formatCode="_(&quot;$&quot;* #,##0_);_(&quot;$&quot;* \(#,##0\);_(&quot;$&quot;* &quot;-&quot;??_);_(@_)"/>
    <numFmt numFmtId="165" formatCode="&quot;$&quot;#,##0"/>
    <numFmt numFmtId="166" formatCode="&quot;$&quot;#,##0.000_);[Red]\(&quot;$&quot;#,##0.000\)"/>
  </numFmts>
  <fonts count="25">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i/>
      <sz val="11"/>
      <color rgb="FF000000"/>
      <name val="Calibri"/>
      <family val="2"/>
      <scheme val="minor"/>
    </font>
    <font>
      <b/>
      <sz val="11"/>
      <color rgb="FF000000"/>
      <name val="Calibri"/>
      <family val="2"/>
    </font>
    <font>
      <sz val="11"/>
      <color rgb="FF000000"/>
      <name val="Calibri"/>
      <family val="2"/>
      <scheme val="minor"/>
    </font>
    <font>
      <sz val="11"/>
      <color rgb="FF000000"/>
      <name val="Calibri"/>
      <family val="2"/>
    </font>
    <font>
      <i/>
      <sz val="11"/>
      <color theme="0" tint="-0.34998626667073579"/>
      <name val="Calibri"/>
      <family val="2"/>
      <scheme val="minor"/>
    </font>
    <font>
      <b/>
      <sz val="11"/>
      <color rgb="FF000000"/>
      <name val="Calibri"/>
      <family val="2"/>
      <scheme val="minor"/>
    </font>
    <font>
      <b/>
      <i/>
      <sz val="11"/>
      <color theme="0" tint="-0.34998626667073579"/>
      <name val="Calibri"/>
      <family val="2"/>
      <scheme val="minor"/>
    </font>
    <font>
      <i/>
      <sz val="11"/>
      <color theme="5"/>
      <name val="Calibri"/>
      <family val="2"/>
      <scheme val="minor"/>
    </font>
    <font>
      <b/>
      <sz val="14"/>
      <color theme="0"/>
      <name val="Calibri"/>
      <family val="2"/>
      <scheme val="minor"/>
    </font>
    <font>
      <b/>
      <sz val="18"/>
      <color theme="1"/>
      <name val="Calibri"/>
      <family val="2"/>
      <scheme val="minor"/>
    </font>
    <font>
      <sz val="11"/>
      <color theme="0" tint="-0.34998626667073579"/>
      <name val="Calibri"/>
      <family val="2"/>
      <scheme val="minor"/>
    </font>
    <font>
      <i/>
      <sz val="11"/>
      <color theme="0" tint="-0.499984740745262"/>
      <name val="Calibri"/>
      <family val="2"/>
      <scheme val="minor"/>
    </font>
    <font>
      <i/>
      <sz val="11"/>
      <name val="Calibri"/>
      <family val="2"/>
      <scheme val="minor"/>
    </font>
    <font>
      <sz val="11"/>
      <color theme="1"/>
      <name val="Calibri"/>
      <family val="2"/>
    </font>
    <font>
      <sz val="11"/>
      <name val="Calibri"/>
      <family val="2"/>
      <scheme val="minor"/>
    </font>
    <font>
      <b/>
      <i/>
      <sz val="11"/>
      <name val="Calibri"/>
      <family val="2"/>
      <scheme val="minor"/>
    </font>
    <font>
      <i/>
      <sz val="11"/>
      <color rgb="FFA6A6A6"/>
      <name val="Calibri"/>
      <family val="2"/>
    </font>
    <font>
      <i/>
      <sz val="11"/>
      <color theme="2" tint="-0.249977111117893"/>
      <name val="Calibri"/>
      <family val="2"/>
      <scheme val="minor"/>
    </font>
    <font>
      <sz val="11"/>
      <color rgb="FF000000"/>
      <name val="Calibri"/>
    </font>
    <font>
      <i/>
      <sz val="11"/>
      <color theme="2" tint="-0.249977111117893"/>
      <name val="Calibri"/>
      <family val="2"/>
    </font>
  </fonts>
  <fills count="10">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rgb="FFE6E6E6"/>
        <bgColor rgb="FF000000"/>
      </patternFill>
    </fill>
    <fill>
      <patternFill patternType="solid">
        <fgColor theme="9" tint="-0.249977111117893"/>
        <bgColor indexed="64"/>
      </patternFill>
    </fill>
    <fill>
      <patternFill patternType="solid">
        <fgColor theme="9" tint="0.79998168889431442"/>
        <bgColor indexed="64"/>
      </patternFill>
    </fill>
    <fill>
      <patternFill patternType="solid">
        <fgColor theme="0"/>
        <bgColor rgb="FF000000"/>
      </patternFill>
    </fill>
    <fill>
      <patternFill patternType="solid">
        <fgColor theme="0"/>
        <bgColor indexed="64"/>
      </patternFill>
    </fill>
    <fill>
      <patternFill patternType="solid">
        <fgColor theme="9" tint="0.79998168889431442"/>
        <bgColor rgb="FF000000"/>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style="thin">
        <color rgb="FFFFFFF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
      <left style="thin">
        <color rgb="FFFFFFFF"/>
      </left>
      <right/>
      <top style="thin">
        <color rgb="FFFFFFFF"/>
      </top>
      <bottom/>
      <diagonal/>
    </border>
    <border>
      <left style="thin">
        <color rgb="FFFFFFFF"/>
      </left>
      <right style="thin">
        <color rgb="FFFFFFFF"/>
      </right>
      <top style="thin">
        <color rgb="FFFFFFFF"/>
      </top>
      <bottom/>
      <diagonal/>
    </border>
    <border>
      <left style="thin">
        <color rgb="FFFFFFFF"/>
      </left>
      <right/>
      <top/>
      <bottom style="thin">
        <color rgb="FFFFFFFF"/>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diagonal/>
    </border>
    <border>
      <left style="thin">
        <color rgb="FF000000"/>
      </left>
      <right/>
      <top/>
      <bottom/>
      <diagonal/>
    </border>
  </borders>
  <cellStyleXfs count="4">
    <xf numFmtId="0" fontId="0" fillId="0" borderId="0"/>
    <xf numFmtId="44" fontId="4" fillId="0" borderId="0" applyFont="0" applyFill="0" applyBorder="0" applyAlignment="0" applyProtection="0"/>
    <xf numFmtId="9" fontId="4" fillId="0" borderId="0" applyFont="0" applyFill="0" applyBorder="0" applyAlignment="0" applyProtection="0"/>
    <xf numFmtId="43" fontId="4" fillId="0" borderId="0" applyFont="0" applyFill="0" applyBorder="0" applyAlignment="0" applyProtection="0"/>
  </cellStyleXfs>
  <cellXfs count="190">
    <xf numFmtId="0" fontId="0" fillId="0" borderId="0" xfId="0"/>
    <xf numFmtId="0" fontId="2" fillId="0" borderId="0" xfId="0" applyFont="1"/>
    <xf numFmtId="164" fontId="0" fillId="0" borderId="0" xfId="1" applyNumberFormat="1" applyFont="1" applyBorder="1"/>
    <xf numFmtId="0" fontId="0" fillId="0" borderId="9" xfId="0" applyBorder="1"/>
    <xf numFmtId="0" fontId="0" fillId="0" borderId="10" xfId="0" applyBorder="1"/>
    <xf numFmtId="0" fontId="3" fillId="0" borderId="0" xfId="0" applyFont="1"/>
    <xf numFmtId="0" fontId="0" fillId="0" borderId="0" xfId="0" applyAlignment="1">
      <alignment vertical="top"/>
    </xf>
    <xf numFmtId="0" fontId="7" fillId="0" borderId="0" xfId="0" applyFont="1"/>
    <xf numFmtId="0" fontId="7" fillId="0" borderId="1" xfId="0" applyFont="1" applyBorder="1"/>
    <xf numFmtId="0" fontId="7" fillId="4" borderId="1" xfId="0" applyFont="1" applyFill="1" applyBorder="1" applyAlignment="1">
      <alignment wrapText="1"/>
    </xf>
    <xf numFmtId="0" fontId="7" fillId="0" borderId="1" xfId="0" applyFont="1" applyBorder="1" applyAlignment="1">
      <alignment wrapText="1"/>
    </xf>
    <xf numFmtId="6" fontId="7" fillId="0" borderId="1" xfId="0" applyNumberFormat="1" applyFont="1" applyBorder="1" applyAlignment="1">
      <alignment wrapText="1"/>
    </xf>
    <xf numFmtId="6" fontId="9" fillId="4" borderId="4" xfId="0" applyNumberFormat="1" applyFont="1" applyFill="1" applyBorder="1" applyAlignment="1">
      <alignment wrapText="1"/>
    </xf>
    <xf numFmtId="0" fontId="9" fillId="0" borderId="1" xfId="0" applyFont="1" applyBorder="1" applyAlignment="1">
      <alignment wrapText="1"/>
    </xf>
    <xf numFmtId="0" fontId="10" fillId="0" borderId="1" xfId="0" applyFont="1" applyBorder="1" applyAlignment="1">
      <alignment wrapText="1"/>
    </xf>
    <xf numFmtId="6" fontId="9" fillId="0" borderId="1" xfId="0" applyNumberFormat="1" applyFont="1" applyBorder="1" applyAlignment="1">
      <alignment wrapText="1"/>
    </xf>
    <xf numFmtId="6" fontId="9" fillId="4" borderId="1" xfId="0" applyNumberFormat="1" applyFont="1" applyFill="1" applyBorder="1" applyAlignment="1">
      <alignment wrapText="1"/>
    </xf>
    <xf numFmtId="0" fontId="2" fillId="0" borderId="1" xfId="0" applyFont="1" applyBorder="1"/>
    <xf numFmtId="0" fontId="0" fillId="0" borderId="1" xfId="0" applyBorder="1"/>
    <xf numFmtId="0" fontId="10" fillId="0" borderId="11" xfId="0" applyFont="1" applyBorder="1" applyAlignment="1">
      <alignment wrapText="1"/>
    </xf>
    <xf numFmtId="6" fontId="11" fillId="0" borderId="12" xfId="0" applyNumberFormat="1" applyFont="1" applyBorder="1" applyAlignment="1">
      <alignment wrapText="1"/>
    </xf>
    <xf numFmtId="0" fontId="12" fillId="0" borderId="0" xfId="0" applyFont="1"/>
    <xf numFmtId="0" fontId="2" fillId="0" borderId="2" xfId="0" applyFont="1" applyBorder="1" applyAlignment="1">
      <alignment vertical="top"/>
    </xf>
    <xf numFmtId="0" fontId="0" fillId="0" borderId="5" xfId="0" applyBorder="1" applyAlignment="1">
      <alignment vertical="top"/>
    </xf>
    <xf numFmtId="0" fontId="0" fillId="0" borderId="3" xfId="0" applyBorder="1" applyAlignment="1">
      <alignment vertical="top"/>
    </xf>
    <xf numFmtId="0" fontId="9" fillId="0" borderId="1" xfId="0" applyFont="1" applyBorder="1" applyAlignment="1">
      <alignment horizontal="left" wrapText="1" indent="2"/>
    </xf>
    <xf numFmtId="0" fontId="2" fillId="0" borderId="1" xfId="0" applyFont="1" applyBorder="1" applyAlignment="1">
      <alignment vertical="top"/>
    </xf>
    <xf numFmtId="0" fontId="5" fillId="0" borderId="1" xfId="0" applyFont="1" applyBorder="1" applyAlignment="1">
      <alignment wrapText="1"/>
    </xf>
    <xf numFmtId="0" fontId="9" fillId="0" borderId="1" xfId="0" applyFont="1" applyBorder="1" applyAlignment="1">
      <alignment horizontal="left" wrapText="1" indent="4"/>
    </xf>
    <xf numFmtId="0" fontId="14" fillId="0" borderId="0" xfId="0" applyFont="1"/>
    <xf numFmtId="0" fontId="8" fillId="0" borderId="16" xfId="0" applyFont="1" applyBorder="1" applyAlignment="1">
      <alignment vertical="top" wrapText="1"/>
    </xf>
    <xf numFmtId="0" fontId="0" fillId="0" borderId="17" xfId="0" applyBorder="1"/>
    <xf numFmtId="0" fontId="6" fillId="0" borderId="18" xfId="0" applyFont="1" applyBorder="1" applyAlignment="1">
      <alignment vertical="top" wrapText="1"/>
    </xf>
    <xf numFmtId="6" fontId="0" fillId="0" borderId="0" xfId="0" applyNumberFormat="1"/>
    <xf numFmtId="6" fontId="7" fillId="0" borderId="0" xfId="0" applyNumberFormat="1" applyFont="1"/>
    <xf numFmtId="0" fontId="13" fillId="5" borderId="8" xfId="0" applyFont="1" applyFill="1" applyBorder="1"/>
    <xf numFmtId="0" fontId="1" fillId="5" borderId="7" xfId="0" applyFont="1" applyFill="1" applyBorder="1" applyAlignment="1">
      <alignment wrapText="1"/>
    </xf>
    <xf numFmtId="0" fontId="1" fillId="5" borderId="6" xfId="0" applyFont="1" applyFill="1" applyBorder="1" applyAlignment="1">
      <alignment wrapText="1"/>
    </xf>
    <xf numFmtId="0" fontId="10" fillId="6" borderId="13" xfId="0" applyFont="1" applyFill="1" applyBorder="1" applyAlignment="1">
      <alignment wrapText="1"/>
    </xf>
    <xf numFmtId="0" fontId="10" fillId="6" borderId="14" xfId="0" applyFont="1" applyFill="1" applyBorder="1" applyAlignment="1">
      <alignment wrapText="1"/>
    </xf>
    <xf numFmtId="0" fontId="10" fillId="6" borderId="15" xfId="0" applyFont="1" applyFill="1" applyBorder="1" applyAlignment="1">
      <alignment wrapText="1"/>
    </xf>
    <xf numFmtId="0" fontId="10" fillId="6" borderId="7" xfId="0" applyFont="1" applyFill="1" applyBorder="1" applyAlignment="1">
      <alignment wrapText="1"/>
    </xf>
    <xf numFmtId="0" fontId="10" fillId="6" borderId="3" xfId="0" applyFont="1" applyFill="1" applyBorder="1"/>
    <xf numFmtId="6" fontId="15" fillId="0" borderId="1" xfId="0" applyNumberFormat="1" applyFont="1" applyBorder="1" applyAlignment="1">
      <alignment wrapText="1"/>
    </xf>
    <xf numFmtId="0" fontId="13" fillId="2" borderId="8" xfId="0" applyFont="1" applyFill="1" applyBorder="1"/>
    <xf numFmtId="0" fontId="1" fillId="2" borderId="7" xfId="0" applyFont="1" applyFill="1" applyBorder="1" applyAlignment="1">
      <alignment wrapText="1"/>
    </xf>
    <xf numFmtId="0" fontId="10" fillId="3" borderId="13" xfId="0" applyFont="1" applyFill="1" applyBorder="1" applyAlignment="1">
      <alignment wrapText="1"/>
    </xf>
    <xf numFmtId="0" fontId="10" fillId="3" borderId="14" xfId="0" applyFont="1" applyFill="1" applyBorder="1" applyAlignment="1">
      <alignment wrapText="1"/>
    </xf>
    <xf numFmtId="0" fontId="10" fillId="3" borderId="15" xfId="0" applyFont="1" applyFill="1" applyBorder="1" applyAlignment="1">
      <alignment wrapText="1"/>
    </xf>
    <xf numFmtId="0" fontId="10" fillId="3" borderId="7" xfId="0" applyFont="1" applyFill="1" applyBorder="1" applyAlignment="1">
      <alignment wrapText="1"/>
    </xf>
    <xf numFmtId="0" fontId="7" fillId="7" borderId="1" xfId="0" applyFont="1" applyFill="1" applyBorder="1" applyAlignment="1">
      <alignment wrapText="1"/>
    </xf>
    <xf numFmtId="0" fontId="16" fillId="0" borderId="0" xfId="0" applyFont="1" applyAlignment="1">
      <alignment wrapText="1"/>
    </xf>
    <xf numFmtId="0" fontId="9" fillId="0" borderId="0" xfId="0" applyFont="1" applyAlignment="1">
      <alignment wrapText="1"/>
    </xf>
    <xf numFmtId="6" fontId="9" fillId="0" borderId="0" xfId="0" applyNumberFormat="1" applyFont="1" applyAlignment="1">
      <alignment vertical="top" wrapText="1"/>
    </xf>
    <xf numFmtId="0" fontId="0" fillId="0" borderId="0" xfId="0" applyAlignment="1">
      <alignment wrapText="1"/>
    </xf>
    <xf numFmtId="0" fontId="17" fillId="0" borderId="0" xfId="0" applyFont="1"/>
    <xf numFmtId="0" fontId="10" fillId="0" borderId="20" xfId="0" applyFont="1" applyBorder="1" applyAlignment="1">
      <alignment wrapText="1"/>
    </xf>
    <xf numFmtId="0" fontId="0" fillId="0" borderId="1" xfId="0" applyBorder="1" applyAlignment="1">
      <alignment vertical="top"/>
    </xf>
    <xf numFmtId="0" fontId="1" fillId="2" borderId="1" xfId="0" applyFont="1" applyFill="1" applyBorder="1" applyAlignment="1">
      <alignment wrapText="1"/>
    </xf>
    <xf numFmtId="0" fontId="10" fillId="3" borderId="1" xfId="0" applyFont="1" applyFill="1" applyBorder="1"/>
    <xf numFmtId="6" fontId="10" fillId="0" borderId="1" xfId="0" applyNumberFormat="1" applyFont="1" applyBorder="1" applyAlignment="1">
      <alignment wrapText="1"/>
    </xf>
    <xf numFmtId="0" fontId="2" fillId="0" borderId="2" xfId="0" applyFont="1" applyBorder="1" applyAlignment="1">
      <alignment vertical="top" wrapText="1"/>
    </xf>
    <xf numFmtId="0" fontId="10" fillId="6" borderId="21" xfId="0" applyFont="1" applyFill="1" applyBorder="1"/>
    <xf numFmtId="0" fontId="7" fillId="0" borderId="8" xfId="0" applyFont="1" applyBorder="1"/>
    <xf numFmtId="6" fontId="9" fillId="0" borderId="8" xfId="0" applyNumberFormat="1" applyFont="1" applyBorder="1" applyAlignment="1">
      <alignment wrapText="1"/>
    </xf>
    <xf numFmtId="6" fontId="9" fillId="4" borderId="8" xfId="0" applyNumberFormat="1" applyFont="1" applyFill="1" applyBorder="1" applyAlignment="1">
      <alignment wrapText="1"/>
    </xf>
    <xf numFmtId="0" fontId="0" fillId="0" borderId="8" xfId="0" applyBorder="1"/>
    <xf numFmtId="6" fontId="11" fillId="0" borderId="22" xfId="0" applyNumberFormat="1" applyFont="1" applyBorder="1" applyAlignment="1">
      <alignment wrapText="1"/>
    </xf>
    <xf numFmtId="0" fontId="10" fillId="6" borderId="1" xfId="0" applyFont="1" applyFill="1" applyBorder="1" applyAlignment="1">
      <alignment wrapText="1"/>
    </xf>
    <xf numFmtId="165" fontId="9" fillId="0" borderId="1" xfId="0" applyNumberFormat="1" applyFont="1" applyBorder="1" applyAlignment="1">
      <alignment wrapText="1"/>
    </xf>
    <xf numFmtId="6" fontId="8" fillId="0" borderId="1" xfId="0" applyNumberFormat="1" applyFont="1" applyBorder="1"/>
    <xf numFmtId="165" fontId="0" fillId="0" borderId="0" xfId="0" applyNumberFormat="1" applyAlignment="1">
      <alignment vertical="top"/>
    </xf>
    <xf numFmtId="165" fontId="0" fillId="0" borderId="0" xfId="0" applyNumberFormat="1"/>
    <xf numFmtId="9" fontId="0" fillId="0" borderId="0" xfId="1" applyNumberFormat="1" applyFont="1" applyBorder="1"/>
    <xf numFmtId="1" fontId="0" fillId="0" borderId="0" xfId="0" applyNumberFormat="1" applyAlignment="1">
      <alignment vertical="top"/>
    </xf>
    <xf numFmtId="1" fontId="0" fillId="0" borderId="0" xfId="1" applyNumberFormat="1" applyFont="1" applyBorder="1"/>
    <xf numFmtId="0" fontId="7" fillId="6" borderId="1" xfId="0" applyFont="1" applyFill="1" applyBorder="1" applyAlignment="1">
      <alignment wrapText="1"/>
    </xf>
    <xf numFmtId="1" fontId="0" fillId="0" borderId="0" xfId="0" applyNumberFormat="1"/>
    <xf numFmtId="6" fontId="17" fillId="7" borderId="1" xfId="0" applyNumberFormat="1" applyFont="1" applyFill="1" applyBorder="1" applyAlignment="1">
      <alignment horizontal="left" vertical="top" wrapText="1"/>
    </xf>
    <xf numFmtId="6" fontId="17" fillId="7" borderId="1" xfId="0" applyNumberFormat="1" applyFont="1" applyFill="1" applyBorder="1" applyAlignment="1">
      <alignment wrapText="1"/>
    </xf>
    <xf numFmtId="0" fontId="0" fillId="0" borderId="1" xfId="0" applyBorder="1" applyAlignment="1">
      <alignment wrapText="1"/>
    </xf>
    <xf numFmtId="3" fontId="9" fillId="0" borderId="1" xfId="0" applyNumberFormat="1" applyFont="1" applyBorder="1" applyAlignment="1">
      <alignment wrapText="1"/>
    </xf>
    <xf numFmtId="0" fontId="7" fillId="6" borderId="1" xfId="0" applyFont="1" applyFill="1" applyBorder="1" applyAlignment="1">
      <alignment vertical="top" wrapText="1"/>
    </xf>
    <xf numFmtId="0" fontId="9" fillId="0" borderId="1" xfId="0" applyFont="1" applyBorder="1" applyAlignment="1">
      <alignment horizontal="left" wrapText="1"/>
    </xf>
    <xf numFmtId="0" fontId="10" fillId="6" borderId="0" xfId="0" applyFont="1" applyFill="1" applyAlignment="1">
      <alignment wrapText="1"/>
    </xf>
    <xf numFmtId="3" fontId="0" fillId="0" borderId="0" xfId="0" applyNumberFormat="1"/>
    <xf numFmtId="4" fontId="0" fillId="0" borderId="0" xfId="0" applyNumberFormat="1"/>
    <xf numFmtId="3" fontId="0" fillId="0" borderId="1" xfId="0" applyNumberFormat="1" applyBorder="1"/>
    <xf numFmtId="6" fontId="18" fillId="0" borderId="1" xfId="0" applyNumberFormat="1" applyFont="1" applyBorder="1" applyAlignment="1">
      <alignment horizontal="right" vertical="center" wrapText="1"/>
    </xf>
    <xf numFmtId="6" fontId="8" fillId="0" borderId="0" xfId="0" applyNumberFormat="1" applyFont="1"/>
    <xf numFmtId="0" fontId="10" fillId="3" borderId="24" xfId="0" applyFont="1" applyFill="1" applyBorder="1" applyAlignment="1">
      <alignment wrapText="1"/>
    </xf>
    <xf numFmtId="0" fontId="7" fillId="8" borderId="21" xfId="0" applyFont="1" applyFill="1" applyBorder="1" applyAlignment="1">
      <alignment wrapText="1"/>
    </xf>
    <xf numFmtId="164" fontId="0" fillId="0" borderId="0" xfId="1" applyNumberFormat="1" applyFont="1"/>
    <xf numFmtId="9" fontId="0" fillId="0" borderId="0" xfId="1" applyNumberFormat="1" applyFont="1"/>
    <xf numFmtId="1" fontId="0" fillId="0" borderId="0" xfId="1" applyNumberFormat="1" applyFont="1"/>
    <xf numFmtId="0" fontId="19" fillId="8" borderId="21" xfId="0" applyFont="1" applyFill="1" applyBorder="1" applyAlignment="1">
      <alignment wrapText="1"/>
    </xf>
    <xf numFmtId="6" fontId="17" fillId="7" borderId="8" xfId="0" applyNumberFormat="1" applyFont="1" applyFill="1" applyBorder="1" applyAlignment="1">
      <alignment wrapText="1"/>
    </xf>
    <xf numFmtId="6" fontId="19" fillId="8" borderId="1" xfId="0" applyNumberFormat="1" applyFont="1" applyFill="1" applyBorder="1" applyAlignment="1">
      <alignment wrapText="1"/>
    </xf>
    <xf numFmtId="0" fontId="10" fillId="7" borderId="1" xfId="0" applyFont="1" applyFill="1" applyBorder="1" applyAlignment="1">
      <alignment wrapText="1"/>
    </xf>
    <xf numFmtId="6" fontId="20" fillId="7" borderId="1" xfId="0" applyNumberFormat="1" applyFont="1" applyFill="1" applyBorder="1" applyAlignment="1">
      <alignment wrapText="1"/>
    </xf>
    <xf numFmtId="6" fontId="20" fillId="7" borderId="8" xfId="0" applyNumberFormat="1" applyFont="1" applyFill="1" applyBorder="1" applyAlignment="1">
      <alignment wrapText="1"/>
    </xf>
    <xf numFmtId="44" fontId="9" fillId="0" borderId="1" xfId="0" applyNumberFormat="1" applyFont="1" applyBorder="1" applyAlignment="1">
      <alignment wrapText="1"/>
    </xf>
    <xf numFmtId="44" fontId="9" fillId="4" borderId="1" xfId="0" applyNumberFormat="1" applyFont="1" applyFill="1" applyBorder="1" applyAlignment="1">
      <alignment wrapText="1"/>
    </xf>
    <xf numFmtId="44" fontId="0" fillId="0" borderId="1" xfId="1" applyFont="1" applyFill="1" applyBorder="1"/>
    <xf numFmtId="6" fontId="0" fillId="0" borderId="1" xfId="0" applyNumberFormat="1" applyBorder="1"/>
    <xf numFmtId="0" fontId="9" fillId="0" borderId="8" xfId="0" applyFont="1" applyBorder="1" applyAlignment="1">
      <alignment horizontal="left" wrapText="1" indent="2"/>
    </xf>
    <xf numFmtId="0" fontId="7" fillId="4" borderId="8" xfId="0" applyFont="1" applyFill="1" applyBorder="1" applyAlignment="1">
      <alignment wrapText="1"/>
    </xf>
    <xf numFmtId="0" fontId="10" fillId="0" borderId="8" xfId="0" applyFont="1" applyBorder="1" applyAlignment="1">
      <alignment wrapText="1"/>
    </xf>
    <xf numFmtId="0" fontId="7" fillId="0" borderId="8" xfId="0" applyFont="1" applyBorder="1" applyAlignment="1">
      <alignment wrapText="1"/>
    </xf>
    <xf numFmtId="0" fontId="7" fillId="4" borderId="23" xfId="0" applyFont="1" applyFill="1" applyBorder="1" applyAlignment="1">
      <alignment wrapText="1"/>
    </xf>
    <xf numFmtId="6" fontId="9" fillId="4" borderId="2" xfId="0" applyNumberFormat="1" applyFont="1" applyFill="1" applyBorder="1" applyAlignment="1">
      <alignment wrapText="1"/>
    </xf>
    <xf numFmtId="0" fontId="2" fillId="0" borderId="21" xfId="0" applyFont="1" applyBorder="1"/>
    <xf numFmtId="0" fontId="0" fillId="0" borderId="3" xfId="0" applyBorder="1"/>
    <xf numFmtId="0" fontId="0" fillId="0" borderId="7" xfId="0" applyBorder="1"/>
    <xf numFmtId="0" fontId="0" fillId="0" borderId="6" xfId="0" applyBorder="1"/>
    <xf numFmtId="8" fontId="0" fillId="0" borderId="0" xfId="0" applyNumberFormat="1"/>
    <xf numFmtId="0" fontId="8" fillId="0" borderId="0" xfId="0" applyFont="1"/>
    <xf numFmtId="0" fontId="8" fillId="0" borderId="5" xfId="0" applyFont="1" applyBorder="1"/>
    <xf numFmtId="0" fontId="21" fillId="0" borderId="6" xfId="0" applyFont="1" applyBorder="1" applyAlignment="1">
      <alignment wrapText="1"/>
    </xf>
    <xf numFmtId="4" fontId="8" fillId="0" borderId="1" xfId="0" applyNumberFormat="1" applyFont="1" applyBorder="1" applyAlignment="1">
      <alignment horizontal="right" vertical="center" wrapText="1"/>
    </xf>
    <xf numFmtId="0" fontId="10" fillId="3" borderId="1" xfId="0" applyFont="1" applyFill="1" applyBorder="1" applyAlignment="1">
      <alignment wrapText="1"/>
    </xf>
    <xf numFmtId="0" fontId="2" fillId="0" borderId="5" xfId="0" applyFont="1" applyBorder="1" applyAlignment="1">
      <alignment vertical="top" wrapText="1"/>
    </xf>
    <xf numFmtId="0" fontId="8" fillId="6" borderId="1" xfId="0" applyFont="1" applyFill="1" applyBorder="1" applyAlignment="1">
      <alignment wrapText="1"/>
    </xf>
    <xf numFmtId="3" fontId="22" fillId="0" borderId="1" xfId="0" applyNumberFormat="1" applyFont="1" applyBorder="1" applyAlignment="1">
      <alignment wrapText="1"/>
    </xf>
    <xf numFmtId="6" fontId="9" fillId="9" borderId="1" xfId="0" applyNumberFormat="1" applyFont="1" applyFill="1" applyBorder="1" applyAlignment="1">
      <alignment wrapText="1"/>
    </xf>
    <xf numFmtId="43" fontId="0" fillId="0" borderId="0" xfId="3" applyFont="1"/>
    <xf numFmtId="43" fontId="0" fillId="0" borderId="0" xfId="0" applyNumberFormat="1"/>
    <xf numFmtId="0" fontId="2" fillId="0" borderId="5" xfId="0" applyFont="1" applyBorder="1" applyAlignment="1">
      <alignment vertical="top"/>
    </xf>
    <xf numFmtId="6" fontId="23" fillId="0" borderId="0" xfId="0" applyNumberFormat="1" applyFont="1"/>
    <xf numFmtId="8" fontId="9" fillId="0" borderId="8" xfId="0" applyNumberFormat="1" applyFont="1" applyBorder="1" applyAlignment="1">
      <alignment wrapText="1"/>
    </xf>
    <xf numFmtId="8" fontId="9" fillId="4" borderId="8" xfId="0" applyNumberFormat="1" applyFont="1" applyFill="1" applyBorder="1" applyAlignment="1">
      <alignment wrapText="1"/>
    </xf>
    <xf numFmtId="8" fontId="0" fillId="0" borderId="8" xfId="0" applyNumberFormat="1" applyBorder="1"/>
    <xf numFmtId="8" fontId="11" fillId="0" borderId="22" xfId="0" applyNumberFormat="1" applyFont="1" applyBorder="1" applyAlignment="1">
      <alignment wrapText="1"/>
    </xf>
    <xf numFmtId="8" fontId="9" fillId="0" borderId="1" xfId="0" applyNumberFormat="1" applyFont="1" applyBorder="1" applyAlignment="1">
      <alignment wrapText="1"/>
    </xf>
    <xf numFmtId="8" fontId="7" fillId="0" borderId="0" xfId="0" applyNumberFormat="1" applyFont="1"/>
    <xf numFmtId="8" fontId="9" fillId="4" borderId="1" xfId="0" applyNumberFormat="1" applyFont="1" applyFill="1" applyBorder="1" applyAlignment="1">
      <alignment wrapText="1"/>
    </xf>
    <xf numFmtId="8" fontId="7" fillId="0" borderId="1" xfId="0" applyNumberFormat="1" applyFont="1" applyBorder="1" applyAlignment="1">
      <alignment wrapText="1"/>
    </xf>
    <xf numFmtId="8" fontId="7" fillId="0" borderId="8" xfId="0" applyNumberFormat="1" applyFont="1" applyBorder="1"/>
    <xf numFmtId="8" fontId="9" fillId="4" borderId="4" xfId="0" applyNumberFormat="1" applyFont="1" applyFill="1" applyBorder="1" applyAlignment="1">
      <alignment wrapText="1"/>
    </xf>
    <xf numFmtId="8" fontId="15" fillId="0" borderId="1" xfId="0" applyNumberFormat="1" applyFont="1" applyBorder="1" applyAlignment="1">
      <alignment wrapText="1"/>
    </xf>
    <xf numFmtId="8" fontId="0" fillId="0" borderId="1" xfId="0" applyNumberFormat="1" applyBorder="1"/>
    <xf numFmtId="8" fontId="11" fillId="0" borderId="12" xfId="0" applyNumberFormat="1" applyFont="1" applyBorder="1" applyAlignment="1">
      <alignment wrapText="1"/>
    </xf>
    <xf numFmtId="166" fontId="9" fillId="0" borderId="1" xfId="0" applyNumberFormat="1" applyFont="1" applyBorder="1" applyAlignment="1">
      <alignment wrapText="1"/>
    </xf>
    <xf numFmtId="166" fontId="21" fillId="0" borderId="6" xfId="0" applyNumberFormat="1" applyFont="1" applyBorder="1" applyAlignment="1">
      <alignment wrapText="1"/>
    </xf>
    <xf numFmtId="166" fontId="8" fillId="0" borderId="0" xfId="0" applyNumberFormat="1" applyFont="1"/>
    <xf numFmtId="166" fontId="21" fillId="0" borderId="1" xfId="0" applyNumberFormat="1" applyFont="1" applyBorder="1" applyAlignment="1">
      <alignment wrapText="1"/>
    </xf>
    <xf numFmtId="166" fontId="7" fillId="0" borderId="0" xfId="0" applyNumberFormat="1" applyFont="1"/>
    <xf numFmtId="166" fontId="9" fillId="4" borderId="1" xfId="0" applyNumberFormat="1" applyFont="1" applyFill="1" applyBorder="1" applyAlignment="1">
      <alignment wrapText="1"/>
    </xf>
    <xf numFmtId="166" fontId="7" fillId="0" borderId="1" xfId="0" applyNumberFormat="1" applyFont="1" applyBorder="1" applyAlignment="1">
      <alignment wrapText="1"/>
    </xf>
    <xf numFmtId="166" fontId="7" fillId="0" borderId="1" xfId="0" applyNumberFormat="1" applyFont="1" applyBorder="1"/>
    <xf numFmtId="166" fontId="9" fillId="4" borderId="4" xfId="0" applyNumberFormat="1" applyFont="1" applyFill="1" applyBorder="1" applyAlignment="1">
      <alignment wrapText="1"/>
    </xf>
    <xf numFmtId="166" fontId="0" fillId="0" borderId="0" xfId="0" applyNumberFormat="1"/>
    <xf numFmtId="166" fontId="0" fillId="0" borderId="1" xfId="0" applyNumberFormat="1" applyBorder="1"/>
    <xf numFmtId="166" fontId="11" fillId="0" borderId="12" xfId="0" applyNumberFormat="1" applyFont="1" applyBorder="1" applyAlignment="1">
      <alignment wrapText="1"/>
    </xf>
    <xf numFmtId="8" fontId="8" fillId="0" borderId="1" xfId="0" applyNumberFormat="1" applyFont="1" applyBorder="1"/>
    <xf numFmtId="8" fontId="7" fillId="0" borderId="1" xfId="0" applyNumberFormat="1" applyFont="1" applyBorder="1"/>
    <xf numFmtId="8" fontId="0" fillId="0" borderId="0" xfId="0" applyNumberFormat="1" applyAlignment="1">
      <alignment vertical="top"/>
    </xf>
    <xf numFmtId="8" fontId="0" fillId="0" borderId="0" xfId="1" applyNumberFormat="1" applyFont="1" applyBorder="1"/>
    <xf numFmtId="8" fontId="9" fillId="7" borderId="1" xfId="0" applyNumberFormat="1" applyFont="1" applyFill="1" applyBorder="1" applyAlignment="1">
      <alignment wrapText="1"/>
    </xf>
    <xf numFmtId="8" fontId="7" fillId="8" borderId="0" xfId="0" applyNumberFormat="1" applyFont="1" applyFill="1"/>
    <xf numFmtId="8" fontId="11" fillId="7" borderId="1" xfId="0" applyNumberFormat="1" applyFont="1" applyFill="1" applyBorder="1" applyAlignment="1">
      <alignment wrapText="1"/>
    </xf>
    <xf numFmtId="8" fontId="11" fillId="4" borderId="1" xfId="0" applyNumberFormat="1" applyFont="1" applyFill="1" applyBorder="1" applyAlignment="1">
      <alignment wrapText="1"/>
    </xf>
    <xf numFmtId="8" fontId="2" fillId="0" borderId="1" xfId="0" applyNumberFormat="1" applyFont="1" applyBorder="1"/>
    <xf numFmtId="8" fontId="7" fillId="4" borderId="1" xfId="0" applyNumberFormat="1" applyFont="1" applyFill="1" applyBorder="1" applyAlignment="1">
      <alignment wrapText="1"/>
    </xf>
    <xf numFmtId="8" fontId="10" fillId="4" borderId="1" xfId="0" applyNumberFormat="1" applyFont="1" applyFill="1" applyBorder="1" applyAlignment="1">
      <alignment wrapText="1"/>
    </xf>
    <xf numFmtId="8" fontId="10" fillId="0" borderId="19" xfId="0" applyNumberFormat="1" applyFont="1" applyBorder="1" applyAlignment="1">
      <alignment wrapText="1"/>
    </xf>
    <xf numFmtId="8" fontId="10" fillId="0" borderId="0" xfId="0" applyNumberFormat="1" applyFont="1"/>
    <xf numFmtId="8" fontId="10" fillId="0" borderId="1" xfId="0" applyNumberFormat="1" applyFont="1" applyBorder="1" applyAlignment="1">
      <alignment wrapText="1"/>
    </xf>
    <xf numFmtId="166" fontId="8" fillId="0" borderId="1" xfId="0" applyNumberFormat="1" applyFont="1" applyBorder="1" applyAlignment="1">
      <alignment horizontal="right" vertical="center" wrapText="1"/>
    </xf>
    <xf numFmtId="166" fontId="8" fillId="0" borderId="0" xfId="0" applyNumberFormat="1" applyFont="1" applyAlignment="1">
      <alignment horizontal="right" vertical="center" wrapText="1"/>
    </xf>
    <xf numFmtId="44" fontId="0" fillId="0" borderId="0" xfId="0" applyNumberFormat="1"/>
    <xf numFmtId="8" fontId="0" fillId="0" borderId="0" xfId="3" applyNumberFormat="1" applyFont="1" applyAlignment="1">
      <alignment vertical="top"/>
    </xf>
    <xf numFmtId="44" fontId="0" fillId="0" borderId="0" xfId="0" applyNumberFormat="1" applyAlignment="1">
      <alignment vertical="top"/>
    </xf>
    <xf numFmtId="44" fontId="7" fillId="0" borderId="0" xfId="0" applyNumberFormat="1" applyFont="1"/>
    <xf numFmtId="6" fontId="17" fillId="0" borderId="8" xfId="0" applyNumberFormat="1" applyFont="1" applyBorder="1" applyAlignment="1">
      <alignment wrapText="1"/>
    </xf>
    <xf numFmtId="164" fontId="0" fillId="0" borderId="1" xfId="1" applyNumberFormat="1" applyFont="1" applyBorder="1"/>
    <xf numFmtId="6" fontId="24" fillId="0" borderId="1" xfId="0" applyNumberFormat="1" applyFont="1" applyBorder="1"/>
    <xf numFmtId="8" fontId="24" fillId="0" borderId="1" xfId="0" applyNumberFormat="1" applyFont="1" applyBorder="1"/>
    <xf numFmtId="8" fontId="22" fillId="0" borderId="1" xfId="0" applyNumberFormat="1" applyFont="1" applyBorder="1" applyAlignment="1">
      <alignment wrapText="1"/>
    </xf>
    <xf numFmtId="8" fontId="22" fillId="4" borderId="1" xfId="0" applyNumberFormat="1" applyFont="1" applyFill="1" applyBorder="1" applyAlignment="1">
      <alignment wrapText="1"/>
    </xf>
    <xf numFmtId="6" fontId="0" fillId="0" borderId="0" xfId="0" applyNumberFormat="1" applyAlignment="1">
      <alignment vertical="top"/>
    </xf>
    <xf numFmtId="6" fontId="0" fillId="0" borderId="0" xfId="3" applyNumberFormat="1" applyFont="1" applyAlignment="1">
      <alignment vertical="top"/>
    </xf>
    <xf numFmtId="44" fontId="0" fillId="0" borderId="0" xfId="1" applyFont="1"/>
    <xf numFmtId="8" fontId="0" fillId="0" borderId="0" xfId="1" applyNumberFormat="1" applyFont="1"/>
    <xf numFmtId="0" fontId="0" fillId="8" borderId="1" xfId="0" applyFill="1" applyBorder="1"/>
    <xf numFmtId="0" fontId="3" fillId="0" borderId="0" xfId="0" applyFont="1" applyAlignment="1">
      <alignment horizontal="left" wrapText="1"/>
    </xf>
    <xf numFmtId="9" fontId="9" fillId="7" borderId="1" xfId="2" applyFont="1" applyFill="1" applyBorder="1" applyAlignment="1">
      <alignment horizontal="center" wrapText="1"/>
    </xf>
    <xf numFmtId="9" fontId="20" fillId="7" borderId="1" xfId="2" applyFont="1" applyFill="1" applyBorder="1" applyAlignment="1">
      <alignment horizontal="center" wrapText="1"/>
    </xf>
    <xf numFmtId="0" fontId="1" fillId="2" borderId="1" xfId="0" applyFont="1" applyFill="1" applyBorder="1" applyAlignment="1">
      <alignment horizontal="center" wrapText="1"/>
    </xf>
    <xf numFmtId="0" fontId="10" fillId="3" borderId="1" xfId="0" applyFont="1" applyFill="1" applyBorder="1" applyAlignment="1">
      <alignment horizontal="center" wrapText="1"/>
    </xf>
  </cellXfs>
  <cellStyles count="4">
    <cellStyle name="Comma" xfId="3" builtinId="3"/>
    <cellStyle name="Currency" xfId="1" builtinId="4"/>
    <cellStyle name="Normal" xfId="0" builtinId="0"/>
    <cellStyle name="Percent" xfId="2" builtinId="5"/>
  </cellStyles>
  <dxfs count="0"/>
  <tableStyles count="0" defaultTableStyle="TableStyleMedium2" defaultPivotStyle="PivotStyleLight16"/>
  <colors>
    <mruColors>
      <color rgb="FFE0E6F4"/>
      <color rgb="FFEDF1F9"/>
      <color rgb="FFEDD1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5"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28229</xdr:colOff>
      <xdr:row>0</xdr:row>
      <xdr:rowOff>83389</xdr:rowOff>
    </xdr:from>
    <xdr:to>
      <xdr:col>14</xdr:col>
      <xdr:colOff>95250</xdr:colOff>
      <xdr:row>10</xdr:row>
      <xdr:rowOff>169334</xdr:rowOff>
    </xdr:to>
    <xdr:sp macro="" textlink="">
      <xdr:nvSpPr>
        <xdr:cNvPr id="5" name="Rectangle 1">
          <a:extLst>
            <a:ext uri="{FF2B5EF4-FFF2-40B4-BE49-F238E27FC236}">
              <a16:creationId xmlns:a16="http://schemas.microsoft.com/office/drawing/2014/main" id="{FD1992C7-AA22-4941-9568-B6DA7EAA81E5}"/>
            </a:ext>
          </a:extLst>
        </xdr:cNvPr>
        <xdr:cNvSpPr/>
      </xdr:nvSpPr>
      <xdr:spPr>
        <a:xfrm>
          <a:off x="155229" y="83389"/>
          <a:ext cx="10523354" cy="132066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Introduction: </a:t>
          </a:r>
          <a:endParaRPr lang="en-US" sz="1800" b="0"/>
        </a:p>
        <a:p>
          <a:pPr algn="l"/>
          <a:r>
            <a:rPr lang="en-US" sz="1400" b="0"/>
            <a:t>This Excel Spreadsheet is provided </a:t>
          </a:r>
          <a:r>
            <a:rPr lang="en-US" sz="1400"/>
            <a:t>to aid Climate Pollution Reduction Grant</a:t>
          </a:r>
          <a:r>
            <a:rPr lang="en-US" sz="1400" baseline="0"/>
            <a:t> implementation grant </a:t>
          </a:r>
          <a:r>
            <a:rPr lang="en-US" sz="1400"/>
            <a:t>applicants in developing the required budget table(s) within the budget narrative.  </a:t>
          </a:r>
          <a:r>
            <a:rPr lang="en-US" sz="1400">
              <a:solidFill>
                <a:schemeClr val="lt1"/>
              </a:solidFill>
              <a:effectLst/>
              <a:latin typeface="+mn-lt"/>
              <a:ea typeface="+mn-ea"/>
              <a:cs typeface="+mn-cs"/>
            </a:rPr>
            <a:t>Applicants may submit a budget spreadsheet (no page limit) with their application.</a:t>
          </a:r>
          <a:endParaRPr lang="en-US" sz="1400"/>
        </a:p>
        <a:p>
          <a:pPr algn="l"/>
          <a:endParaRPr lang="en-US" sz="1400"/>
        </a:p>
        <a:p>
          <a:pPr algn="l"/>
          <a:r>
            <a:rPr lang="en-US" sz="1400"/>
            <a:t>The</a:t>
          </a:r>
          <a:r>
            <a:rPr lang="en-US" sz="1400" baseline="0"/>
            <a:t> individual worksheets are formatted for 1 page width of 8.5" x 11" landscape orientation.</a:t>
          </a:r>
          <a:endParaRPr lang="en-US" sz="1400" b="0"/>
        </a:p>
      </xdr:txBody>
    </xdr:sp>
    <xdr:clientData/>
  </xdr:twoCellAnchor>
  <xdr:twoCellAnchor>
    <xdr:from>
      <xdr:col>1</xdr:col>
      <xdr:colOff>41787</xdr:colOff>
      <xdr:row>9</xdr:row>
      <xdr:rowOff>174298</xdr:rowOff>
    </xdr:from>
    <xdr:to>
      <xdr:col>14</xdr:col>
      <xdr:colOff>86391</xdr:colOff>
      <xdr:row>40</xdr:row>
      <xdr:rowOff>142875</xdr:rowOff>
    </xdr:to>
    <xdr:sp macro="" textlink="">
      <xdr:nvSpPr>
        <xdr:cNvPr id="294" name="Rectangle 2">
          <a:extLst>
            <a:ext uri="{FF2B5EF4-FFF2-40B4-BE49-F238E27FC236}">
              <a16:creationId xmlns:a16="http://schemas.microsoft.com/office/drawing/2014/main" id="{C2E9A354-A79D-41A6-AB37-77B1C72CD66E}"/>
            </a:ext>
          </a:extLst>
        </xdr:cNvPr>
        <xdr:cNvSpPr/>
      </xdr:nvSpPr>
      <xdr:spPr>
        <a:xfrm>
          <a:off x="168787" y="1222048"/>
          <a:ext cx="10522104" cy="574707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Instructions:  </a:t>
          </a:r>
        </a:p>
        <a:p>
          <a:pPr algn="l"/>
          <a:r>
            <a:rPr lang="en-US" sz="1400" b="0" baseline="0"/>
            <a:t>The template contains 5 tabs (titled "Measure 1 Budget" through "Measure 5 Budget") where applicants can create budgets for up to 5 discrete GHG measures contained in their application. Applicants should leave excess tabs blank (ie, if an application is for a single GHG measure, only Tab 1 should contain any numerical entries.) The Consolidated Budget tab will automatically sum budget totals across all GHG measure Tabs.  If an application includes more than 5 GHG measures, users may add duplicate tabs, but will need to manually update the formulas contained on the Consolidated Budget tab.</a:t>
          </a:r>
        </a:p>
        <a:p>
          <a:pPr algn="l"/>
          <a:endParaRPr lang="en-US" sz="1400" b="1" baseline="0"/>
        </a:p>
        <a:p>
          <a:pPr algn="l"/>
          <a:r>
            <a:rPr lang="en-US" sz="1400" b="1" baseline="0"/>
            <a:t>Measure Tab Instructions:</a:t>
          </a:r>
        </a:p>
        <a:p>
          <a:pPr algn="l"/>
          <a:r>
            <a:rPr lang="en-US" sz="1400" b="0" baseline="0"/>
            <a:t>Below is a description of the steps an applicant should complete to finish each measure tab of the template. </a:t>
          </a:r>
        </a:p>
        <a:p>
          <a:pPr algn="l"/>
          <a:r>
            <a:rPr lang="en-US" sz="1400" b="0" baseline="0"/>
            <a:t>- </a:t>
          </a:r>
          <a:r>
            <a:rPr lang="en-US" sz="1400" b="1" baseline="0"/>
            <a:t>In column C,</a:t>
          </a:r>
          <a:r>
            <a:rPr lang="en-US" sz="1400" b="0" baseline="0"/>
            <a:t> provide itemized costs descriptions in each cost category. Insert or delete rows as needed.</a:t>
          </a:r>
        </a:p>
        <a:p>
          <a:pPr algn="l"/>
          <a:endParaRPr lang="en-US" sz="1400" b="0" baseline="0"/>
        </a:p>
        <a:p>
          <a:pPr algn="l"/>
          <a:r>
            <a:rPr lang="en-US" sz="1400" b="0" baseline="0"/>
            <a:t>- </a:t>
          </a:r>
          <a:r>
            <a:rPr lang="en-US" sz="1400" b="1" baseline="0"/>
            <a:t>In columns D through H,</a:t>
          </a:r>
          <a:r>
            <a:rPr lang="en-US" sz="1400" b="0" baseline="0"/>
            <a:t> fill in the cost for the line item per year - personnel, fringe benefits, travel, equipment, installation, or labor supplies, contractual costs, and other direct costs (i.e., subawards, participant support costs), and indirect costs for each applicable year. Subtotals will calculate automatically.</a:t>
          </a:r>
        </a:p>
        <a:p>
          <a:pPr algn="l"/>
          <a:endParaRPr lang="en-US" sz="1400" b="0" baseline="0"/>
        </a:p>
        <a:p>
          <a:pPr algn="l"/>
          <a:r>
            <a:rPr lang="en-US" sz="1400" b="0" baseline="0"/>
            <a:t>- </a:t>
          </a:r>
          <a:r>
            <a:rPr lang="en-US" sz="1400" b="1" baseline="0"/>
            <a:t>Column J </a:t>
          </a:r>
          <a:r>
            <a:rPr lang="en-US" sz="1400" b="0" baseline="0"/>
            <a:t>will automatically calculate the total cost for the line item for the entire measure, including subtotals for each budget category - personnel, fringe benefits, travel, equipment, installation, or labor supplies, contractual costs, and other direct costs (i.e., subawards, participant support costs), and indirect costs. </a:t>
          </a:r>
        </a:p>
        <a:p>
          <a:pPr algn="l"/>
          <a:endParaRPr lang="en-US" sz="1400" b="0" baseline="0"/>
        </a:p>
        <a:p>
          <a:pPr algn="l"/>
          <a:r>
            <a:rPr lang="en-US" sz="1400" b="0" baseline="0"/>
            <a:t>Please check all formulas and calculations before finalizing your budget tables.</a:t>
          </a:r>
        </a:p>
        <a:p>
          <a:pPr algn="l"/>
          <a:endParaRPr lang="en-US" sz="1400" b="0" baseline="0"/>
        </a:p>
        <a:p>
          <a:pPr algn="l"/>
          <a:r>
            <a:rPr lang="en-US" sz="1400" b="1" baseline="0"/>
            <a:t>Consolidated Budget Instructions:</a:t>
          </a:r>
        </a:p>
        <a:p>
          <a:pPr algn="l"/>
          <a:r>
            <a:rPr lang="en-US" sz="1400" b="0" baseline="0"/>
            <a: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5BF4F-A53F-426F-B2F9-1F2AFC00110F}">
  <dimension ref="D1:R28"/>
  <sheetViews>
    <sheetView workbookViewId="0"/>
  </sheetViews>
  <sheetFormatPr defaultRowHeight="15"/>
  <cols>
    <col min="1" max="1" width="1.85546875" customWidth="1"/>
    <col min="5" max="5" width="13.42578125" bestFit="1" customWidth="1"/>
    <col min="6" max="6" width="14.42578125" bestFit="1" customWidth="1"/>
    <col min="7" max="9" width="14.42578125" customWidth="1"/>
    <col min="10" max="10" width="10.85546875" bestFit="1" customWidth="1"/>
    <col min="11" max="11" width="15.5703125" customWidth="1"/>
    <col min="18" max="18" width="37.5703125" customWidth="1"/>
  </cols>
  <sheetData>
    <row r="1" spans="4:11" ht="10.5" customHeight="1"/>
    <row r="2" spans="4:11">
      <c r="D2" s="3"/>
      <c r="E2" s="3"/>
      <c r="J2" s="32"/>
      <c r="K2" s="3"/>
    </row>
    <row r="3" spans="4:11">
      <c r="D3" s="3"/>
      <c r="E3" s="3"/>
      <c r="J3" s="30"/>
      <c r="K3" s="31"/>
    </row>
    <row r="4" spans="4:11">
      <c r="D4" s="4"/>
      <c r="E4" s="3"/>
    </row>
    <row r="9" spans="4:11">
      <c r="J9" s="21"/>
    </row>
    <row r="17" spans="5:18">
      <c r="E17" s="33"/>
      <c r="F17" s="33"/>
      <c r="G17" s="33"/>
      <c r="H17" s="33"/>
      <c r="I17" s="33"/>
    </row>
    <row r="18" spans="5:18">
      <c r="E18" s="33"/>
      <c r="F18" s="33"/>
      <c r="G18" s="33"/>
      <c r="H18" s="33"/>
      <c r="I18" s="33"/>
    </row>
    <row r="27" spans="5:18" ht="23.25">
      <c r="Q27" s="29"/>
    </row>
    <row r="28" spans="5:18">
      <c r="Q28" s="53"/>
      <c r="R28" s="5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83B44C-0D65-4FF8-838E-C6FE2A468931}">
  <sheetPr>
    <tabColor theme="9" tint="0.79998168889431442"/>
    <pageSetUpPr fitToPage="1"/>
  </sheetPr>
  <dimension ref="B2:AM63"/>
  <sheetViews>
    <sheetView topLeftCell="A26" workbookViewId="0">
      <selection activeCell="K45" sqref="K45"/>
    </sheetView>
  </sheetViews>
  <sheetFormatPr defaultColWidth="9.140625" defaultRowHeight="15"/>
  <cols>
    <col min="1" max="1" width="3.140625" customWidth="1"/>
    <col min="2" max="2" width="11.140625" customWidth="1"/>
    <col min="3" max="3" width="46.42578125" customWidth="1"/>
    <col min="4" max="4" width="14.7109375" style="6" bestFit="1" customWidth="1"/>
    <col min="5" max="5" width="14.7109375" style="2" bestFit="1" customWidth="1"/>
    <col min="6" max="7" width="14.7109375" bestFit="1" customWidth="1"/>
    <col min="8" max="8" width="12.85546875" style="2" customWidth="1"/>
    <col min="9" max="9" width="0.85546875" style="7" customWidth="1"/>
    <col min="10" max="10" width="19.85546875" customWidth="1"/>
    <col min="11" max="11" width="26.42578125" customWidth="1"/>
  </cols>
  <sheetData>
    <row r="2" spans="2:39" ht="23.25">
      <c r="B2" s="29" t="s">
        <v>116</v>
      </c>
    </row>
    <row r="3" spans="2:39">
      <c r="B3" s="55"/>
    </row>
    <row r="4" spans="2:39">
      <c r="B4" s="5"/>
    </row>
    <row r="5" spans="2:39" ht="18.75">
      <c r="B5" s="35" t="s">
        <v>1</v>
      </c>
      <c r="C5" s="36"/>
      <c r="D5" s="36"/>
      <c r="E5" s="36"/>
      <c r="F5" s="36"/>
      <c r="G5" s="36"/>
      <c r="H5" s="36"/>
      <c r="I5" s="36"/>
      <c r="J5" s="37"/>
      <c r="K5" s="18"/>
    </row>
    <row r="6" spans="2:39">
      <c r="B6" s="38" t="s">
        <v>2</v>
      </c>
      <c r="C6" s="38" t="s">
        <v>3</v>
      </c>
      <c r="D6" s="38" t="s">
        <v>4</v>
      </c>
      <c r="E6" s="39" t="s">
        <v>5</v>
      </c>
      <c r="F6" s="39" t="s">
        <v>6</v>
      </c>
      <c r="G6" s="39" t="s">
        <v>7</v>
      </c>
      <c r="H6" s="40" t="s">
        <v>8</v>
      </c>
      <c r="I6" s="41"/>
      <c r="J6" s="42" t="s">
        <v>9</v>
      </c>
      <c r="K6" s="68" t="s">
        <v>49</v>
      </c>
    </row>
    <row r="7" spans="2:39" s="5" customFormat="1">
      <c r="B7" s="22" t="s">
        <v>10</v>
      </c>
      <c r="C7" s="26" t="s">
        <v>50</v>
      </c>
      <c r="D7" s="10" t="s">
        <v>51</v>
      </c>
      <c r="E7" s="10" t="s">
        <v>51</v>
      </c>
      <c r="F7" s="10" t="s">
        <v>51</v>
      </c>
      <c r="G7" s="10"/>
      <c r="H7" s="10" t="s">
        <v>51</v>
      </c>
      <c r="I7" s="7"/>
      <c r="J7" s="8" t="s">
        <v>51</v>
      </c>
      <c r="K7" s="68"/>
      <c r="L7"/>
      <c r="M7"/>
      <c r="N7"/>
      <c r="O7"/>
      <c r="P7"/>
      <c r="Q7"/>
      <c r="R7"/>
      <c r="S7"/>
      <c r="T7"/>
      <c r="U7"/>
      <c r="V7"/>
      <c r="W7"/>
      <c r="X7"/>
      <c r="Y7"/>
      <c r="Z7"/>
      <c r="AA7"/>
      <c r="AB7"/>
      <c r="AC7"/>
      <c r="AD7"/>
      <c r="AE7"/>
      <c r="AF7"/>
      <c r="AG7"/>
      <c r="AH7"/>
      <c r="AI7"/>
      <c r="AJ7"/>
      <c r="AK7"/>
      <c r="AL7"/>
      <c r="AM7"/>
    </row>
    <row r="8" spans="2:39">
      <c r="B8" s="23"/>
      <c r="C8" s="25" t="s">
        <v>117</v>
      </c>
      <c r="D8" s="103">
        <v>22500</v>
      </c>
      <c r="E8" s="103">
        <v>23175</v>
      </c>
      <c r="F8" s="103">
        <v>23870</v>
      </c>
      <c r="G8" s="103">
        <v>24586</v>
      </c>
      <c r="H8" s="103">
        <v>12662</v>
      </c>
      <c r="I8" s="34">
        <v>450000</v>
      </c>
      <c r="J8" s="15">
        <f>SUM(D8:H8)</f>
        <v>106793</v>
      </c>
      <c r="K8" s="68"/>
    </row>
    <row r="9" spans="2:39" ht="30">
      <c r="B9" s="23"/>
      <c r="C9" s="25" t="s">
        <v>118</v>
      </c>
      <c r="D9" s="104">
        <v>33500</v>
      </c>
      <c r="E9" s="87">
        <v>34505</v>
      </c>
      <c r="F9" s="87">
        <v>35540</v>
      </c>
      <c r="G9" s="87">
        <v>36606</v>
      </c>
      <c r="H9" s="87">
        <v>18852</v>
      </c>
      <c r="J9" s="15">
        <f>SUM(D9:I9)</f>
        <v>159003</v>
      </c>
      <c r="K9" s="76" t="s">
        <v>119</v>
      </c>
    </row>
    <row r="10" spans="2:39">
      <c r="B10" s="23"/>
      <c r="C10" s="9" t="s">
        <v>11</v>
      </c>
      <c r="D10" s="102">
        <f>SUM(D8:D9)</f>
        <v>56000</v>
      </c>
      <c r="E10" s="102">
        <f>SUM(E8:E9)</f>
        <v>57680</v>
      </c>
      <c r="F10" s="102">
        <f>SUM(F8:F9)</f>
        <v>59410</v>
      </c>
      <c r="G10" s="102">
        <f>SUM(G8:G9)</f>
        <v>61192</v>
      </c>
      <c r="H10" s="102">
        <f>SUM(H8:H9)</f>
        <v>31514</v>
      </c>
      <c r="I10" s="7">
        <f>SUM(I8:I8)</f>
        <v>450000</v>
      </c>
      <c r="J10" s="102">
        <f>SUM(D10:H10)</f>
        <v>265796</v>
      </c>
      <c r="K10" s="124"/>
    </row>
    <row r="11" spans="2:39">
      <c r="B11" s="23"/>
      <c r="C11" s="14" t="s">
        <v>60</v>
      </c>
      <c r="D11" s="13" t="s">
        <v>51</v>
      </c>
      <c r="E11" s="10"/>
      <c r="F11" s="10"/>
      <c r="G11" s="10"/>
      <c r="H11" s="10"/>
      <c r="J11" s="8" t="s">
        <v>51</v>
      </c>
      <c r="K11" s="68"/>
    </row>
    <row r="12" spans="2:39">
      <c r="B12" s="23"/>
      <c r="C12" s="25" t="s">
        <v>117</v>
      </c>
      <c r="D12" s="103">
        <v>7425</v>
      </c>
      <c r="E12" s="103">
        <v>7648</v>
      </c>
      <c r="F12" s="103">
        <v>7877</v>
      </c>
      <c r="G12" s="103">
        <v>8114</v>
      </c>
      <c r="H12" s="103">
        <v>4179</v>
      </c>
      <c r="J12" s="15">
        <f>SUM(D12:H12)</f>
        <v>35243</v>
      </c>
      <c r="K12" s="68"/>
    </row>
    <row r="13" spans="2:39">
      <c r="B13" s="23"/>
      <c r="C13" s="25" t="s">
        <v>120</v>
      </c>
      <c r="D13" s="119">
        <v>17253</v>
      </c>
      <c r="E13" s="119">
        <v>17770</v>
      </c>
      <c r="F13" s="119">
        <v>18303</v>
      </c>
      <c r="G13" s="119">
        <v>18852</v>
      </c>
      <c r="H13" s="119">
        <v>9709</v>
      </c>
      <c r="J13" s="15">
        <f>SUM(D13:I13)</f>
        <v>81887</v>
      </c>
      <c r="K13" s="68"/>
    </row>
    <row r="14" spans="2:39">
      <c r="B14" s="23"/>
      <c r="C14" s="9" t="s">
        <v>12</v>
      </c>
      <c r="D14" s="102">
        <f>SUM(D12:D13)</f>
        <v>24678</v>
      </c>
      <c r="E14" s="102">
        <f>SUM(E12:E13)</f>
        <v>25418</v>
      </c>
      <c r="F14" s="102">
        <f>SUM(F12:F13)</f>
        <v>26180</v>
      </c>
      <c r="G14" s="102">
        <f>SUM(G12:G13)</f>
        <v>26966</v>
      </c>
      <c r="H14" s="102">
        <f>SUM(H12:H13)</f>
        <v>13888</v>
      </c>
      <c r="I14" s="7">
        <f>SUM(I12:I12)</f>
        <v>0</v>
      </c>
      <c r="J14" s="102">
        <f>SUM(D14:I14)</f>
        <v>117130</v>
      </c>
      <c r="K14" s="68"/>
    </row>
    <row r="15" spans="2:39">
      <c r="B15" s="23"/>
      <c r="C15" s="14" t="s">
        <v>61</v>
      </c>
      <c r="D15" s="13" t="s">
        <v>51</v>
      </c>
      <c r="E15" s="10"/>
      <c r="F15" s="10"/>
      <c r="G15" s="10"/>
      <c r="H15" s="10"/>
      <c r="J15" s="8" t="s">
        <v>51</v>
      </c>
      <c r="K15" s="68"/>
    </row>
    <row r="16" spans="2:39">
      <c r="B16" s="23"/>
      <c r="C16" s="25"/>
      <c r="D16" s="13"/>
      <c r="E16" s="10"/>
      <c r="F16" s="10"/>
      <c r="G16" s="10"/>
      <c r="H16" s="10"/>
      <c r="J16" s="15">
        <f t="shared" ref="J16:J17" si="0">SUM(D16:H16)</f>
        <v>0</v>
      </c>
      <c r="K16" s="68"/>
    </row>
    <row r="17" spans="2:11">
      <c r="B17" s="23"/>
      <c r="C17" s="28"/>
      <c r="D17" s="15"/>
      <c r="E17" s="11"/>
      <c r="F17" s="11"/>
      <c r="G17" s="11"/>
      <c r="H17" s="11"/>
      <c r="J17" s="15">
        <f t="shared" si="0"/>
        <v>0</v>
      </c>
      <c r="K17" s="68"/>
    </row>
    <row r="18" spans="2:11">
      <c r="B18" s="23"/>
      <c r="C18" s="9" t="s">
        <v>13</v>
      </c>
      <c r="D18" s="16">
        <f>SUM(D16:D17)</f>
        <v>0</v>
      </c>
      <c r="E18" s="16">
        <f>SUM(E16:E17)</f>
        <v>0</v>
      </c>
      <c r="F18" s="16">
        <f>SUM(F16:F17)</f>
        <v>0</v>
      </c>
      <c r="G18" s="16">
        <f>SUM(G16:G17)</f>
        <v>0</v>
      </c>
      <c r="H18" s="16">
        <f>SUM(H16:H17)</f>
        <v>0</v>
      </c>
      <c r="J18" s="16">
        <f>SUM(D18:H18)</f>
        <v>0</v>
      </c>
      <c r="K18" s="68"/>
    </row>
    <row r="19" spans="2:11">
      <c r="B19" s="23"/>
      <c r="C19" s="14" t="s">
        <v>62</v>
      </c>
      <c r="D19" s="15"/>
      <c r="E19" s="10"/>
      <c r="F19" s="10"/>
      <c r="G19" s="10"/>
      <c r="H19" s="10"/>
      <c r="J19" s="15" t="s">
        <v>19</v>
      </c>
      <c r="K19" s="68"/>
    </row>
    <row r="20" spans="2:11">
      <c r="B20" s="23"/>
      <c r="C20" s="25"/>
      <c r="D20" s="15"/>
      <c r="E20" s="10"/>
      <c r="F20" s="10"/>
      <c r="G20" s="10"/>
      <c r="H20" s="10"/>
      <c r="J20" s="15">
        <f>SUM(D20:H20)</f>
        <v>0</v>
      </c>
      <c r="K20" s="68"/>
    </row>
    <row r="21" spans="2:11">
      <c r="B21" s="23" t="s">
        <v>63</v>
      </c>
      <c r="C21" s="27" t="s">
        <v>63</v>
      </c>
      <c r="D21" s="13" t="s">
        <v>51</v>
      </c>
      <c r="E21" s="10"/>
      <c r="F21" s="10"/>
      <c r="G21" s="10"/>
      <c r="H21" s="10"/>
      <c r="J21" s="15">
        <f t="shared" ref="J21:J41" si="1">SUM(D21:H21)</f>
        <v>0</v>
      </c>
      <c r="K21" s="68"/>
    </row>
    <row r="22" spans="2:11">
      <c r="B22" s="23"/>
      <c r="C22" s="9" t="s">
        <v>14</v>
      </c>
      <c r="D22" s="16">
        <f>SUM(D20:D21)</f>
        <v>0</v>
      </c>
      <c r="E22" s="16">
        <f t="shared" ref="E22:H22" si="2">SUM(E20:E21)</f>
        <v>0</v>
      </c>
      <c r="F22" s="16">
        <f t="shared" si="2"/>
        <v>0</v>
      </c>
      <c r="G22" s="16">
        <f t="shared" si="2"/>
        <v>0</v>
      </c>
      <c r="H22" s="16">
        <f t="shared" si="2"/>
        <v>0</v>
      </c>
      <c r="J22" s="16">
        <f t="shared" si="1"/>
        <v>0</v>
      </c>
      <c r="K22" s="68"/>
    </row>
    <row r="23" spans="2:11">
      <c r="B23" s="23"/>
      <c r="C23" s="14" t="s">
        <v>64</v>
      </c>
      <c r="D23" s="13" t="s">
        <v>51</v>
      </c>
      <c r="E23" s="10"/>
      <c r="F23" s="10"/>
      <c r="G23" s="10"/>
      <c r="H23" s="10"/>
      <c r="J23" s="15"/>
      <c r="K23" s="68"/>
    </row>
    <row r="24" spans="2:11">
      <c r="B24" s="23"/>
      <c r="C24" s="25"/>
      <c r="D24" s="15"/>
      <c r="E24" s="15"/>
      <c r="F24" s="15"/>
      <c r="G24" s="15"/>
      <c r="H24" s="15"/>
      <c r="I24" s="34">
        <v>5000</v>
      </c>
      <c r="J24" s="15">
        <f t="shared" si="1"/>
        <v>0</v>
      </c>
      <c r="K24" s="68"/>
    </row>
    <row r="25" spans="2:11">
      <c r="B25" s="23"/>
      <c r="C25" s="25"/>
      <c r="D25" s="15"/>
      <c r="E25" s="11"/>
      <c r="F25" s="11"/>
      <c r="G25" s="11"/>
      <c r="H25" s="11"/>
      <c r="J25" s="15">
        <f t="shared" si="1"/>
        <v>0</v>
      </c>
      <c r="K25" s="68"/>
    </row>
    <row r="26" spans="2:11">
      <c r="B26" s="23"/>
      <c r="C26" s="9" t="s">
        <v>15</v>
      </c>
      <c r="D26" s="16">
        <f>SUM(D24:D25)</f>
        <v>0</v>
      </c>
      <c r="E26" s="16">
        <f t="shared" ref="E26:H26" si="3">SUM(E24:E25)</f>
        <v>0</v>
      </c>
      <c r="F26" s="16">
        <f t="shared" si="3"/>
        <v>0</v>
      </c>
      <c r="G26" s="16">
        <f t="shared" si="3"/>
        <v>0</v>
      </c>
      <c r="H26" s="16">
        <f t="shared" si="3"/>
        <v>0</v>
      </c>
      <c r="J26" s="16">
        <f t="shared" si="1"/>
        <v>0</v>
      </c>
      <c r="K26" s="68"/>
    </row>
    <row r="27" spans="2:11">
      <c r="B27" s="23"/>
      <c r="C27" s="14" t="s">
        <v>67</v>
      </c>
      <c r="D27" s="13" t="s">
        <v>51</v>
      </c>
      <c r="E27" s="10"/>
      <c r="F27" s="10"/>
      <c r="G27" s="10"/>
      <c r="H27" s="10"/>
      <c r="J27" s="15"/>
      <c r="K27" s="68"/>
    </row>
    <row r="28" spans="2:11">
      <c r="B28" s="23"/>
      <c r="K28" s="68"/>
    </row>
    <row r="29" spans="2:11">
      <c r="B29" s="23"/>
      <c r="C29" s="25"/>
      <c r="D29" s="15"/>
      <c r="E29" s="15"/>
      <c r="F29" s="15"/>
      <c r="G29" s="15"/>
      <c r="H29" s="15"/>
      <c r="I29" s="34">
        <v>22500000</v>
      </c>
      <c r="J29" s="15">
        <f t="shared" si="1"/>
        <v>0</v>
      </c>
      <c r="K29" s="68"/>
    </row>
    <row r="30" spans="2:11">
      <c r="B30" s="23"/>
      <c r="C30" s="105"/>
      <c r="D30" s="15"/>
      <c r="E30" s="15"/>
      <c r="F30" s="15"/>
      <c r="G30" s="15"/>
      <c r="H30" s="15"/>
      <c r="I30" s="34">
        <v>75000000</v>
      </c>
      <c r="J30" s="15">
        <f t="shared" si="1"/>
        <v>0</v>
      </c>
      <c r="K30" s="68"/>
    </row>
    <row r="31" spans="2:11">
      <c r="B31" s="23"/>
      <c r="C31" s="105"/>
      <c r="D31" s="15"/>
      <c r="E31" s="11"/>
      <c r="F31" s="11"/>
      <c r="G31" s="11"/>
      <c r="H31" s="11"/>
      <c r="J31" s="15">
        <f t="shared" si="1"/>
        <v>0</v>
      </c>
      <c r="K31" s="68"/>
    </row>
    <row r="32" spans="2:11">
      <c r="B32" s="23"/>
      <c r="C32" s="106" t="s">
        <v>16</v>
      </c>
      <c r="D32" s="16">
        <f>SUM(D28:D31)</f>
        <v>0</v>
      </c>
      <c r="E32" s="16">
        <f t="shared" ref="E32:H32" si="4">SUM(E28:E31)</f>
        <v>0</v>
      </c>
      <c r="F32" s="16">
        <f t="shared" si="4"/>
        <v>0</v>
      </c>
      <c r="G32" s="16">
        <f t="shared" si="4"/>
        <v>0</v>
      </c>
      <c r="H32" s="16">
        <f t="shared" si="4"/>
        <v>0</v>
      </c>
      <c r="J32" s="16">
        <f t="shared" si="1"/>
        <v>0</v>
      </c>
      <c r="K32" s="68"/>
    </row>
    <row r="33" spans="2:11">
      <c r="B33" s="23"/>
      <c r="C33" s="107" t="s">
        <v>68</v>
      </c>
      <c r="D33" s="13" t="s">
        <v>51</v>
      </c>
      <c r="E33" s="10"/>
      <c r="F33" s="10"/>
      <c r="G33" s="10"/>
      <c r="H33" s="10"/>
      <c r="J33" s="15"/>
      <c r="K33" s="68"/>
    </row>
    <row r="34" spans="2:11" ht="45">
      <c r="B34" s="23"/>
      <c r="C34" s="105" t="s">
        <v>121</v>
      </c>
      <c r="D34" s="103">
        <v>2250000</v>
      </c>
      <c r="E34" s="103">
        <v>2250000</v>
      </c>
      <c r="F34" s="103">
        <v>2250000</v>
      </c>
      <c r="G34" s="103">
        <v>2250000</v>
      </c>
      <c r="H34" s="15"/>
      <c r="I34" s="34">
        <v>375000</v>
      </c>
      <c r="J34" s="15">
        <f t="shared" si="1"/>
        <v>9000000</v>
      </c>
      <c r="K34" s="76" t="s">
        <v>122</v>
      </c>
    </row>
    <row r="35" spans="2:11" ht="45">
      <c r="B35" s="23"/>
      <c r="C35" s="105" t="s">
        <v>123</v>
      </c>
      <c r="D35" s="15">
        <v>2460000</v>
      </c>
      <c r="E35" s="15">
        <v>2460000</v>
      </c>
      <c r="F35" s="15">
        <v>2460000</v>
      </c>
      <c r="G35" s="15">
        <v>2460000</v>
      </c>
      <c r="H35" s="15"/>
      <c r="I35" s="34">
        <v>781250</v>
      </c>
      <c r="J35" s="15">
        <f t="shared" si="1"/>
        <v>9840000</v>
      </c>
      <c r="K35" s="76" t="s">
        <v>124</v>
      </c>
    </row>
    <row r="36" spans="2:11">
      <c r="B36" s="23"/>
      <c r="C36" s="25" t="s">
        <v>117</v>
      </c>
      <c r="D36" s="103">
        <v>405113</v>
      </c>
      <c r="E36" s="103">
        <v>417266</v>
      </c>
      <c r="F36" s="103">
        <v>429785</v>
      </c>
      <c r="G36" s="103">
        <v>442736</v>
      </c>
      <c r="H36" s="103">
        <v>228346</v>
      </c>
      <c r="I36" s="34">
        <v>5106000</v>
      </c>
      <c r="J36" s="15">
        <f>SUM(D36:H36)</f>
        <v>1923246</v>
      </c>
      <c r="K36" s="68"/>
    </row>
    <row r="37" spans="2:11">
      <c r="B37" s="23"/>
      <c r="C37" s="105"/>
      <c r="D37" s="15"/>
      <c r="E37" s="11"/>
      <c r="F37" s="11"/>
      <c r="G37" s="11"/>
      <c r="H37" s="11"/>
      <c r="J37" s="15">
        <f t="shared" si="1"/>
        <v>0</v>
      </c>
      <c r="K37" s="68"/>
    </row>
    <row r="38" spans="2:11">
      <c r="B38" s="23"/>
      <c r="C38" s="105"/>
      <c r="D38" s="15"/>
      <c r="E38" s="11"/>
      <c r="F38" s="11"/>
      <c r="G38" s="11"/>
      <c r="H38" s="11"/>
      <c r="J38" s="15">
        <f t="shared" si="1"/>
        <v>0</v>
      </c>
      <c r="K38" s="68"/>
    </row>
    <row r="39" spans="2:11">
      <c r="B39" s="23"/>
      <c r="C39" s="108"/>
      <c r="D39" s="15"/>
      <c r="E39" s="11"/>
      <c r="F39" s="11"/>
      <c r="G39" s="11"/>
      <c r="H39" s="11"/>
      <c r="J39" s="15">
        <f t="shared" si="1"/>
        <v>0</v>
      </c>
      <c r="K39" s="68"/>
    </row>
    <row r="40" spans="2:11">
      <c r="B40" s="24"/>
      <c r="C40" s="106" t="s">
        <v>17</v>
      </c>
      <c r="D40" s="16">
        <f>SUM(D34:D39)</f>
        <v>5115113</v>
      </c>
      <c r="E40" s="16">
        <f t="shared" ref="E40:H40" si="5">SUM(E34:E39)</f>
        <v>5127266</v>
      </c>
      <c r="F40" s="16">
        <f t="shared" si="5"/>
        <v>5139785</v>
      </c>
      <c r="G40" s="16">
        <f t="shared" si="5"/>
        <v>5152736</v>
      </c>
      <c r="H40" s="16">
        <f t="shared" si="5"/>
        <v>228346</v>
      </c>
      <c r="J40" s="16">
        <f t="shared" si="1"/>
        <v>20763246</v>
      </c>
      <c r="K40" s="68"/>
    </row>
    <row r="41" spans="2:11">
      <c r="B41" s="24"/>
      <c r="C41" s="109" t="s">
        <v>18</v>
      </c>
      <c r="D41" s="110">
        <f>SUM(D40,D32,D26,D22,D18,D14,D10)</f>
        <v>5195791</v>
      </c>
      <c r="E41" s="16">
        <f>SUM(E40,E32,E26,E22,E18,E14,E10)</f>
        <v>5210364</v>
      </c>
      <c r="F41" s="16">
        <f>SUM(F40,F32,F26,F22,F18,F14,F10)</f>
        <v>5225375</v>
      </c>
      <c r="G41" s="16">
        <f>SUM(G40,G32,G26,G22,G18,G14,G10)</f>
        <v>5240894</v>
      </c>
      <c r="H41" s="16">
        <f>SUM(H40,H32,H26,H22,H18,H14,H10)</f>
        <v>273748</v>
      </c>
      <c r="J41" s="110">
        <f t="shared" si="1"/>
        <v>21146172</v>
      </c>
      <c r="K41" s="68"/>
    </row>
    <row r="42" spans="2:11">
      <c r="B42" s="6"/>
      <c r="C42" s="113"/>
      <c r="D42" s="66"/>
      <c r="E42"/>
      <c r="H42"/>
      <c r="I42" s="113"/>
      <c r="J42" s="114" t="s">
        <v>19</v>
      </c>
      <c r="K42" s="68"/>
    </row>
    <row r="43" spans="2:11" ht="30">
      <c r="B43" s="61" t="s">
        <v>73</v>
      </c>
      <c r="C43" s="111" t="s">
        <v>73</v>
      </c>
      <c r="D43" s="112"/>
      <c r="E43" s="18"/>
      <c r="F43" s="18"/>
      <c r="G43" s="18"/>
      <c r="H43" s="18"/>
      <c r="I43"/>
      <c r="J43" s="112" t="s">
        <v>19</v>
      </c>
      <c r="K43" s="68"/>
    </row>
    <row r="44" spans="2:11">
      <c r="B44" s="23"/>
      <c r="C44" s="105" t="s">
        <v>117</v>
      </c>
      <c r="D44" s="103">
        <v>14962</v>
      </c>
      <c r="E44" s="103">
        <v>15411</v>
      </c>
      <c r="F44" s="103">
        <v>15873</v>
      </c>
      <c r="G44" s="103">
        <v>16350</v>
      </c>
      <c r="H44" s="103">
        <v>8420</v>
      </c>
      <c r="J44" s="101">
        <f>SUM(D44:I44)</f>
        <v>71016</v>
      </c>
      <c r="K44" s="68"/>
    </row>
    <row r="45" spans="2:11">
      <c r="B45" s="23"/>
      <c r="C45" s="105" t="s">
        <v>120</v>
      </c>
      <c r="D45" s="104">
        <v>15446</v>
      </c>
      <c r="E45" s="87">
        <v>15910</v>
      </c>
      <c r="F45" s="87">
        <v>16388</v>
      </c>
      <c r="G45" s="87">
        <v>16880</v>
      </c>
      <c r="H45" s="87">
        <v>8692</v>
      </c>
      <c r="J45" s="15">
        <f>SUM(D45:I45)</f>
        <v>73316</v>
      </c>
    </row>
    <row r="46" spans="2:11">
      <c r="B46" s="24"/>
      <c r="C46" s="106" t="s">
        <v>20</v>
      </c>
      <c r="D46" s="102">
        <f>SUM(D44:D45)</f>
        <v>30408</v>
      </c>
      <c r="E46" s="102">
        <f>SUM(E44:E45)</f>
        <v>31321</v>
      </c>
      <c r="F46" s="102">
        <f>SUM(F44:F45)</f>
        <v>32261</v>
      </c>
      <c r="G46" s="102">
        <f>SUM(G44:G45)</f>
        <v>33230</v>
      </c>
      <c r="H46" s="102">
        <f>SUM(H44:H45)</f>
        <v>17112</v>
      </c>
      <c r="J46" s="16">
        <f t="shared" ref="J46" si="6">SUM(D46:H46)</f>
        <v>144332</v>
      </c>
    </row>
    <row r="47" spans="2:11" ht="15.75" thickBot="1">
      <c r="B47" s="6"/>
      <c r="D47"/>
      <c r="E47"/>
      <c r="H47"/>
      <c r="I47"/>
      <c r="J47" t="s">
        <v>19</v>
      </c>
    </row>
    <row r="48" spans="2:11" s="1" customFormat="1" ht="30.75" thickBot="1">
      <c r="B48" s="19" t="s">
        <v>21</v>
      </c>
      <c r="C48" s="19"/>
      <c r="D48" s="20">
        <f t="shared" ref="D48:I48" si="7">SUM(D46,D41)</f>
        <v>5226199</v>
      </c>
      <c r="E48" s="20">
        <f t="shared" si="7"/>
        <v>5241685</v>
      </c>
      <c r="F48" s="20">
        <f t="shared" si="7"/>
        <v>5257636</v>
      </c>
      <c r="G48" s="20">
        <f t="shared" si="7"/>
        <v>5274124</v>
      </c>
      <c r="H48" s="20">
        <f t="shared" si="7"/>
        <v>290860</v>
      </c>
      <c r="I48" s="7">
        <f t="shared" si="7"/>
        <v>0</v>
      </c>
      <c r="J48" s="141">
        <f>SUM(J46,J41)</f>
        <v>21290504</v>
      </c>
      <c r="K48"/>
    </row>
    <row r="49" spans="2:2">
      <c r="B49" s="6"/>
    </row>
    <row r="50" spans="2:2">
      <c r="B50" s="6"/>
    </row>
    <row r="51" spans="2:2">
      <c r="B51" s="6"/>
    </row>
    <row r="52" spans="2:2">
      <c r="B52" s="6"/>
    </row>
    <row r="53" spans="2:2">
      <c r="B53" s="6"/>
    </row>
    <row r="54" spans="2:2">
      <c r="B54" s="6"/>
    </row>
    <row r="55" spans="2:2">
      <c r="B55" s="6"/>
    </row>
    <row r="56" spans="2:2">
      <c r="B56" s="6"/>
    </row>
    <row r="57" spans="2:2">
      <c r="B57" s="6"/>
    </row>
    <row r="58" spans="2:2">
      <c r="B58" s="6"/>
    </row>
    <row r="59" spans="2:2">
      <c r="B59" s="6"/>
    </row>
    <row r="60" spans="2:2">
      <c r="B60" s="6"/>
    </row>
    <row r="61" spans="2:2">
      <c r="B61" s="6"/>
    </row>
    <row r="62" spans="2:2">
      <c r="B62" s="6"/>
    </row>
    <row r="63" spans="2:2">
      <c r="B63" s="6"/>
    </row>
  </sheetData>
  <pageMargins left="0.7" right="0.7" top="0.75" bottom="0.75" header="0.3" footer="0.3"/>
  <pageSetup scale="86"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F3578-8982-45AE-8B05-AE70BC219234}">
  <sheetPr>
    <tabColor theme="9" tint="0.79998168889431442"/>
    <pageSetUpPr fitToPage="1"/>
  </sheetPr>
  <dimension ref="B2:AM59"/>
  <sheetViews>
    <sheetView topLeftCell="B1" workbookViewId="0">
      <selection activeCell="J44" sqref="J44"/>
    </sheetView>
  </sheetViews>
  <sheetFormatPr defaultColWidth="9.140625" defaultRowHeight="15"/>
  <cols>
    <col min="1" max="1" width="3.140625" customWidth="1"/>
    <col min="2" max="2" width="11.140625" customWidth="1"/>
    <col min="3" max="3" width="46.42578125" customWidth="1"/>
    <col min="4" max="4" width="13.28515625" style="6" customWidth="1"/>
    <col min="5" max="5" width="13.140625" style="2" customWidth="1"/>
    <col min="6" max="7" width="13.140625" customWidth="1"/>
    <col min="8" max="8" width="12.85546875" style="2" customWidth="1"/>
    <col min="9" max="9" width="0.85546875" style="7" customWidth="1"/>
    <col min="10" max="10" width="16.85546875" customWidth="1"/>
    <col min="11" max="11" width="30.5703125" customWidth="1"/>
  </cols>
  <sheetData>
    <row r="2" spans="2:39" ht="23.25">
      <c r="B2" s="29" t="s">
        <v>125</v>
      </c>
    </row>
    <row r="3" spans="2:39">
      <c r="B3" s="55"/>
    </row>
    <row r="4" spans="2:39">
      <c r="B4" s="5"/>
    </row>
    <row r="5" spans="2:39" ht="18.75">
      <c r="B5" s="35" t="s">
        <v>1</v>
      </c>
      <c r="C5" s="36"/>
      <c r="D5" s="36"/>
      <c r="E5" s="36"/>
      <c r="F5" s="36"/>
      <c r="G5" s="36"/>
      <c r="H5" s="36"/>
      <c r="I5" s="36"/>
      <c r="J5" s="37"/>
      <c r="K5" s="18"/>
    </row>
    <row r="6" spans="2:39">
      <c r="B6" s="38" t="s">
        <v>2</v>
      </c>
      <c r="C6" s="38" t="s">
        <v>3</v>
      </c>
      <c r="D6" s="38" t="s">
        <v>4</v>
      </c>
      <c r="E6" s="39" t="s">
        <v>5</v>
      </c>
      <c r="F6" s="39" t="s">
        <v>6</v>
      </c>
      <c r="G6" s="39" t="s">
        <v>7</v>
      </c>
      <c r="H6" s="40" t="s">
        <v>8</v>
      </c>
      <c r="I6" s="41"/>
      <c r="J6" s="42" t="s">
        <v>9</v>
      </c>
      <c r="K6" s="68" t="s">
        <v>49</v>
      </c>
    </row>
    <row r="7" spans="2:39" s="5" customFormat="1">
      <c r="B7" s="22" t="s">
        <v>10</v>
      </c>
      <c r="C7" s="26" t="s">
        <v>50</v>
      </c>
      <c r="D7" s="10" t="s">
        <v>51</v>
      </c>
      <c r="E7" s="10" t="s">
        <v>51</v>
      </c>
      <c r="F7" s="10" t="s">
        <v>51</v>
      </c>
      <c r="G7" s="10"/>
      <c r="H7" s="10" t="s">
        <v>51</v>
      </c>
      <c r="I7" s="7"/>
      <c r="J7" s="8" t="s">
        <v>51</v>
      </c>
      <c r="K7" s="68"/>
      <c r="L7"/>
      <c r="M7"/>
      <c r="N7"/>
      <c r="O7"/>
      <c r="P7"/>
      <c r="Q7"/>
      <c r="R7"/>
      <c r="S7"/>
      <c r="T7"/>
      <c r="U7"/>
      <c r="V7"/>
      <c r="W7"/>
      <c r="X7"/>
      <c r="Y7"/>
      <c r="Z7"/>
      <c r="AA7"/>
      <c r="AB7"/>
      <c r="AC7"/>
      <c r="AD7"/>
      <c r="AE7"/>
      <c r="AF7"/>
      <c r="AG7"/>
      <c r="AH7"/>
      <c r="AI7"/>
      <c r="AJ7"/>
      <c r="AK7"/>
      <c r="AL7"/>
      <c r="AM7"/>
    </row>
    <row r="8" spans="2:39" ht="30">
      <c r="B8" s="23"/>
      <c r="C8" s="25" t="s">
        <v>118</v>
      </c>
      <c r="D8" s="15">
        <v>22110</v>
      </c>
      <c r="E8" s="15">
        <v>22773</v>
      </c>
      <c r="F8" s="15">
        <v>23456</v>
      </c>
      <c r="G8" s="15">
        <v>24160</v>
      </c>
      <c r="H8" s="15">
        <v>12442</v>
      </c>
      <c r="I8" s="34">
        <v>450000</v>
      </c>
      <c r="J8" s="15">
        <f>SUM(D8:H8)</f>
        <v>104941</v>
      </c>
      <c r="K8" s="76" t="s">
        <v>126</v>
      </c>
    </row>
    <row r="9" spans="2:39">
      <c r="B9" s="23"/>
      <c r="C9" s="25"/>
      <c r="D9" s="15"/>
      <c r="E9" s="15"/>
      <c r="F9" s="15"/>
      <c r="G9" s="15"/>
      <c r="H9" s="15"/>
      <c r="J9" s="15">
        <f>SUM(D9:H9)</f>
        <v>0</v>
      </c>
      <c r="K9" s="68"/>
    </row>
    <row r="10" spans="2:39">
      <c r="B10" s="23"/>
      <c r="C10" s="9" t="s">
        <v>11</v>
      </c>
      <c r="D10" s="16">
        <f t="shared" ref="D10:J10" si="0">SUM(D8:D9)</f>
        <v>22110</v>
      </c>
      <c r="E10" s="16">
        <f t="shared" si="0"/>
        <v>22773</v>
      </c>
      <c r="F10" s="16">
        <f t="shared" si="0"/>
        <v>23456</v>
      </c>
      <c r="G10" s="16">
        <f t="shared" si="0"/>
        <v>24160</v>
      </c>
      <c r="H10" s="16">
        <f t="shared" si="0"/>
        <v>12442</v>
      </c>
      <c r="I10" s="7">
        <f t="shared" si="0"/>
        <v>450000</v>
      </c>
      <c r="J10" s="16">
        <f t="shared" si="0"/>
        <v>104941</v>
      </c>
      <c r="K10" s="68"/>
    </row>
    <row r="11" spans="2:39">
      <c r="B11" s="23"/>
      <c r="C11" s="14" t="s">
        <v>60</v>
      </c>
      <c r="D11" s="13" t="s">
        <v>51</v>
      </c>
      <c r="E11" s="10"/>
      <c r="F11" s="10"/>
      <c r="G11" s="10"/>
      <c r="H11" s="10"/>
      <c r="J11" s="8" t="s">
        <v>51</v>
      </c>
      <c r="K11" s="68"/>
    </row>
    <row r="12" spans="2:39">
      <c r="B12" s="23"/>
      <c r="C12" s="25" t="s">
        <v>120</v>
      </c>
      <c r="D12" s="15">
        <v>11387</v>
      </c>
      <c r="E12" s="15">
        <v>11728</v>
      </c>
      <c r="F12" s="15">
        <v>12080</v>
      </c>
      <c r="G12" s="15">
        <v>12442</v>
      </c>
      <c r="H12" s="15">
        <v>6408</v>
      </c>
      <c r="J12" s="15">
        <f>SUM(D12:H12)</f>
        <v>54045</v>
      </c>
      <c r="K12" s="68"/>
    </row>
    <row r="13" spans="2:39">
      <c r="B13" s="23"/>
      <c r="C13" s="25"/>
      <c r="D13" s="15"/>
      <c r="E13" s="15"/>
      <c r="F13" s="15"/>
      <c r="G13" s="15"/>
      <c r="H13" s="15"/>
      <c r="J13" s="15">
        <f t="shared" ref="J13" si="1">SUM(D13:H13)</f>
        <v>0</v>
      </c>
      <c r="K13" s="68"/>
    </row>
    <row r="14" spans="2:39">
      <c r="B14" s="23"/>
      <c r="C14" s="9" t="s">
        <v>12</v>
      </c>
      <c r="D14" s="16">
        <f t="shared" ref="D14:J14" si="2">SUM(D12:D13)</f>
        <v>11387</v>
      </c>
      <c r="E14" s="16">
        <f t="shared" si="2"/>
        <v>11728</v>
      </c>
      <c r="F14" s="16">
        <f t="shared" si="2"/>
        <v>12080</v>
      </c>
      <c r="G14" s="16">
        <f t="shared" si="2"/>
        <v>12442</v>
      </c>
      <c r="H14" s="16">
        <f t="shared" si="2"/>
        <v>6408</v>
      </c>
      <c r="I14" s="7">
        <f t="shared" si="2"/>
        <v>0</v>
      </c>
      <c r="J14" s="16">
        <f t="shared" si="2"/>
        <v>54045</v>
      </c>
      <c r="K14" s="68"/>
    </row>
    <row r="15" spans="2:39">
      <c r="B15" s="23"/>
      <c r="C15" s="14" t="s">
        <v>61</v>
      </c>
      <c r="D15" s="13" t="s">
        <v>51</v>
      </c>
      <c r="E15" s="10"/>
      <c r="F15" s="10"/>
      <c r="G15" s="10"/>
      <c r="H15" s="10"/>
      <c r="J15" s="8" t="s">
        <v>51</v>
      </c>
      <c r="K15" s="68"/>
    </row>
    <row r="16" spans="2:39">
      <c r="B16" s="23"/>
      <c r="C16" s="25"/>
      <c r="D16" s="13"/>
      <c r="E16" s="10"/>
      <c r="F16" s="10"/>
      <c r="G16" s="10"/>
      <c r="H16" s="10"/>
      <c r="J16" s="15">
        <f t="shared" ref="J16:J17" si="3">SUM(D16:H16)</f>
        <v>0</v>
      </c>
      <c r="K16" s="68"/>
    </row>
    <row r="17" spans="2:11">
      <c r="B17" s="23"/>
      <c r="C17" s="28"/>
      <c r="D17" s="15"/>
      <c r="E17" s="11"/>
      <c r="F17" s="11"/>
      <c r="G17" s="11"/>
      <c r="H17" s="11"/>
      <c r="J17" s="15">
        <f t="shared" si="3"/>
        <v>0</v>
      </c>
      <c r="K17" s="68"/>
    </row>
    <row r="18" spans="2:11">
      <c r="B18" s="23"/>
      <c r="C18" s="9" t="s">
        <v>13</v>
      </c>
      <c r="D18" s="16">
        <f>SUM(D16:D17)</f>
        <v>0</v>
      </c>
      <c r="E18" s="16">
        <f>SUM(E16:E17)</f>
        <v>0</v>
      </c>
      <c r="F18" s="16">
        <f>SUM(F16:F17)</f>
        <v>0</v>
      </c>
      <c r="G18" s="16">
        <f>SUM(G16:G17)</f>
        <v>0</v>
      </c>
      <c r="H18" s="16">
        <f>SUM(H16:H17)</f>
        <v>0</v>
      </c>
      <c r="J18" s="16">
        <f>SUM(D18:H18)</f>
        <v>0</v>
      </c>
      <c r="K18" s="68"/>
    </row>
    <row r="19" spans="2:11">
      <c r="B19" s="23"/>
      <c r="C19" s="14" t="s">
        <v>62</v>
      </c>
      <c r="D19" s="15"/>
      <c r="E19" s="10"/>
      <c r="F19" s="10"/>
      <c r="G19" s="10"/>
      <c r="H19" s="10"/>
      <c r="J19" s="15" t="s">
        <v>19</v>
      </c>
      <c r="K19" s="68"/>
    </row>
    <row r="20" spans="2:11">
      <c r="B20" s="23"/>
      <c r="C20" s="25"/>
      <c r="D20" s="15"/>
      <c r="E20" s="10"/>
      <c r="F20" s="10"/>
      <c r="G20" s="10"/>
      <c r="H20" s="10"/>
      <c r="J20" s="15">
        <f>SUM(D20:H20)</f>
        <v>0</v>
      </c>
      <c r="K20" s="68"/>
    </row>
    <row r="21" spans="2:11">
      <c r="B21" s="23" t="s">
        <v>63</v>
      </c>
      <c r="C21" s="27" t="s">
        <v>63</v>
      </c>
      <c r="D21" s="13" t="s">
        <v>51</v>
      </c>
      <c r="E21" s="10"/>
      <c r="F21" s="10"/>
      <c r="G21" s="10"/>
      <c r="H21" s="10"/>
      <c r="J21" s="15">
        <f t="shared" ref="J21:J37" si="4">SUM(D21:H21)</f>
        <v>0</v>
      </c>
      <c r="K21" s="68"/>
    </row>
    <row r="22" spans="2:11">
      <c r="B22" s="23"/>
      <c r="C22" s="9" t="s">
        <v>14</v>
      </c>
      <c r="D22" s="12">
        <f>SUM(D20:D21)</f>
        <v>0</v>
      </c>
      <c r="E22" s="12">
        <f t="shared" ref="E22:H22" si="5">SUM(E20:E21)</f>
        <v>0</v>
      </c>
      <c r="F22" s="12">
        <f t="shared" si="5"/>
        <v>0</v>
      </c>
      <c r="G22" s="12">
        <f t="shared" si="5"/>
        <v>0</v>
      </c>
      <c r="H22" s="12">
        <f t="shared" si="5"/>
        <v>0</v>
      </c>
      <c r="J22" s="16">
        <f t="shared" si="4"/>
        <v>0</v>
      </c>
      <c r="K22" s="68"/>
    </row>
    <row r="23" spans="2:11">
      <c r="B23" s="23"/>
      <c r="C23" s="14" t="s">
        <v>64</v>
      </c>
      <c r="D23" s="13" t="s">
        <v>51</v>
      </c>
      <c r="E23" s="10"/>
      <c r="F23" s="10"/>
      <c r="G23" s="10"/>
      <c r="H23" s="10"/>
      <c r="J23" s="15"/>
      <c r="K23" s="68"/>
    </row>
    <row r="24" spans="2:11">
      <c r="B24" s="23"/>
      <c r="C24" s="25"/>
      <c r="D24" s="15"/>
      <c r="E24" s="15"/>
      <c r="F24" s="15"/>
      <c r="G24" s="15"/>
      <c r="H24" s="15"/>
      <c r="I24" s="34">
        <v>5000</v>
      </c>
      <c r="J24" s="15">
        <f t="shared" si="4"/>
        <v>0</v>
      </c>
      <c r="K24" s="68"/>
    </row>
    <row r="25" spans="2:11">
      <c r="B25" s="23"/>
      <c r="C25" s="25"/>
      <c r="D25" s="15"/>
      <c r="E25" s="11"/>
      <c r="F25" s="11"/>
      <c r="G25" s="11"/>
      <c r="H25" s="11"/>
      <c r="J25" s="15">
        <f t="shared" si="4"/>
        <v>0</v>
      </c>
      <c r="K25" s="68"/>
    </row>
    <row r="26" spans="2:11">
      <c r="B26" s="23"/>
      <c r="C26" s="9" t="s">
        <v>15</v>
      </c>
      <c r="D26" s="16">
        <f>SUM(D24:D25)</f>
        <v>0</v>
      </c>
      <c r="E26" s="16">
        <f t="shared" ref="E26:H26" si="6">SUM(E24:E25)</f>
        <v>0</v>
      </c>
      <c r="F26" s="16">
        <f t="shared" si="6"/>
        <v>0</v>
      </c>
      <c r="G26" s="16">
        <f t="shared" si="6"/>
        <v>0</v>
      </c>
      <c r="H26" s="16">
        <f t="shared" si="6"/>
        <v>0</v>
      </c>
      <c r="J26" s="16">
        <f t="shared" si="4"/>
        <v>0</v>
      </c>
      <c r="K26" s="68"/>
    </row>
    <row r="27" spans="2:11">
      <c r="B27" s="23"/>
      <c r="C27" s="14" t="s">
        <v>67</v>
      </c>
      <c r="D27" s="13" t="s">
        <v>51</v>
      </c>
      <c r="E27" s="10"/>
      <c r="F27" s="10"/>
      <c r="G27" s="10"/>
      <c r="H27" s="10"/>
      <c r="J27" s="15"/>
      <c r="K27" s="68"/>
    </row>
    <row r="28" spans="2:11">
      <c r="B28" s="23"/>
      <c r="C28" s="25"/>
      <c r="D28" s="15"/>
      <c r="E28" s="15"/>
      <c r="F28" s="15"/>
      <c r="G28" s="15"/>
      <c r="H28" s="15"/>
      <c r="I28" s="34">
        <v>5106000</v>
      </c>
      <c r="J28" s="15">
        <f t="shared" si="4"/>
        <v>0</v>
      </c>
      <c r="K28" s="68"/>
    </row>
    <row r="29" spans="2:11">
      <c r="B29" s="23"/>
      <c r="C29" s="25"/>
      <c r="D29" s="15"/>
      <c r="E29" s="15"/>
      <c r="F29" s="15"/>
      <c r="G29" s="15"/>
      <c r="H29" s="15"/>
      <c r="I29" s="34">
        <v>22500000</v>
      </c>
      <c r="J29" s="15">
        <f t="shared" si="4"/>
        <v>0</v>
      </c>
      <c r="K29" s="68"/>
    </row>
    <row r="30" spans="2:11">
      <c r="B30" s="23"/>
      <c r="C30" s="25"/>
      <c r="D30" s="15"/>
      <c r="E30" s="15"/>
      <c r="F30" s="15"/>
      <c r="G30" s="15"/>
      <c r="H30" s="15"/>
      <c r="I30" s="34">
        <v>75000000</v>
      </c>
      <c r="J30" s="15">
        <f t="shared" si="4"/>
        <v>0</v>
      </c>
      <c r="K30" s="68"/>
    </row>
    <row r="31" spans="2:11">
      <c r="B31" s="23"/>
      <c r="C31" s="25"/>
      <c r="D31" s="15"/>
      <c r="E31" s="11"/>
      <c r="F31" s="11"/>
      <c r="G31" s="11"/>
      <c r="H31" s="11"/>
      <c r="J31" s="15">
        <f t="shared" si="4"/>
        <v>0</v>
      </c>
      <c r="K31" s="68"/>
    </row>
    <row r="32" spans="2:11">
      <c r="B32" s="23"/>
      <c r="C32" s="9" t="s">
        <v>16</v>
      </c>
      <c r="D32" s="16">
        <f>SUM(D28:D31)</f>
        <v>0</v>
      </c>
      <c r="E32" s="16">
        <f t="shared" ref="E32:H32" si="7">SUM(E28:E31)</f>
        <v>0</v>
      </c>
      <c r="F32" s="16">
        <f t="shared" si="7"/>
        <v>0</v>
      </c>
      <c r="G32" s="16">
        <f t="shared" si="7"/>
        <v>0</v>
      </c>
      <c r="H32" s="16">
        <f t="shared" si="7"/>
        <v>0</v>
      </c>
      <c r="J32" s="16">
        <f t="shared" si="4"/>
        <v>0</v>
      </c>
      <c r="K32" s="68"/>
    </row>
    <row r="33" spans="2:11">
      <c r="B33" s="23"/>
      <c r="C33" s="14" t="s">
        <v>68</v>
      </c>
      <c r="D33" s="13" t="s">
        <v>51</v>
      </c>
      <c r="E33" s="10"/>
      <c r="F33" s="10"/>
      <c r="G33" s="10"/>
      <c r="H33" s="10"/>
      <c r="J33" s="15"/>
      <c r="K33" s="68"/>
    </row>
    <row r="34" spans="2:11" ht="75">
      <c r="B34" s="23"/>
      <c r="C34" s="25" t="s">
        <v>127</v>
      </c>
      <c r="D34" s="15">
        <v>3065000</v>
      </c>
      <c r="E34" s="15">
        <v>3065000</v>
      </c>
      <c r="F34" s="15">
        <v>3065000</v>
      </c>
      <c r="G34" s="15">
        <v>2690000</v>
      </c>
      <c r="H34" s="15">
        <v>0</v>
      </c>
      <c r="I34" s="34">
        <v>375000</v>
      </c>
      <c r="J34" s="15">
        <f t="shared" si="4"/>
        <v>11885000</v>
      </c>
      <c r="K34" s="76" t="s">
        <v>128</v>
      </c>
    </row>
    <row r="35" spans="2:11">
      <c r="B35" s="23"/>
      <c r="C35" s="25"/>
      <c r="D35" s="15"/>
      <c r="E35" s="15"/>
      <c r="F35" s="15"/>
      <c r="G35" s="15"/>
      <c r="H35" s="15"/>
      <c r="I35" s="34">
        <v>781250</v>
      </c>
      <c r="J35" s="15">
        <f t="shared" si="4"/>
        <v>0</v>
      </c>
      <c r="K35" s="68"/>
    </row>
    <row r="36" spans="2:11">
      <c r="B36" s="24"/>
      <c r="C36" s="9" t="s">
        <v>17</v>
      </c>
      <c r="D36" s="16">
        <f>SUM(D34:D35)</f>
        <v>3065000</v>
      </c>
      <c r="E36" s="16">
        <f>SUM(E34:E35)</f>
        <v>3065000</v>
      </c>
      <c r="F36" s="16">
        <f>SUM(F34:F35)</f>
        <v>3065000</v>
      </c>
      <c r="G36" s="16">
        <f>SUM(G34:G35)</f>
        <v>2690000</v>
      </c>
      <c r="H36" s="16">
        <f>SUM(H34:H35)</f>
        <v>0</v>
      </c>
      <c r="J36" s="16">
        <f t="shared" si="4"/>
        <v>11885000</v>
      </c>
      <c r="K36" s="68"/>
    </row>
    <row r="37" spans="2:11">
      <c r="B37" s="24"/>
      <c r="C37" s="9" t="s">
        <v>18</v>
      </c>
      <c r="D37" s="16">
        <f>SUM(D36,D32,D26,D22,D18,D14,D10)</f>
        <v>3098497</v>
      </c>
      <c r="E37" s="16">
        <f>SUM(E36,E32,E26,E22,E18,E14,E10)</f>
        <v>3099501</v>
      </c>
      <c r="F37" s="16">
        <f>SUM(F36,F32,F26,F22,F18,F14,F10)</f>
        <v>3100536</v>
      </c>
      <c r="G37" s="16">
        <f>SUM(G36,G32,G26,G22,G18,G14,G10)</f>
        <v>2726602</v>
      </c>
      <c r="H37" s="16">
        <f>SUM(H36,H32,H26,H22,H18,H14,H10)</f>
        <v>18850</v>
      </c>
      <c r="J37" s="16">
        <f t="shared" si="4"/>
        <v>12043986</v>
      </c>
      <c r="K37" s="68"/>
    </row>
    <row r="38" spans="2:11">
      <c r="B38" s="6"/>
      <c r="D38"/>
      <c r="E38"/>
      <c r="H38"/>
      <c r="I38"/>
      <c r="J38" t="s">
        <v>19</v>
      </c>
      <c r="K38" s="68"/>
    </row>
    <row r="39" spans="2:11" ht="30">
      <c r="B39" s="61" t="s">
        <v>73</v>
      </c>
      <c r="C39" s="17" t="s">
        <v>73</v>
      </c>
      <c r="D39" s="18"/>
      <c r="E39" s="18"/>
      <c r="F39" s="18"/>
      <c r="G39" s="18"/>
      <c r="H39" s="18"/>
      <c r="I39"/>
      <c r="J39" s="18" t="s">
        <v>19</v>
      </c>
      <c r="K39" s="68"/>
    </row>
    <row r="40" spans="2:11">
      <c r="B40" s="23"/>
      <c r="C40" s="25" t="s">
        <v>120</v>
      </c>
      <c r="D40" s="81">
        <v>10195</v>
      </c>
      <c r="E40" s="123">
        <v>10501</v>
      </c>
      <c r="F40" s="123">
        <v>10816</v>
      </c>
      <c r="G40" s="123">
        <v>11140</v>
      </c>
      <c r="H40" s="123">
        <v>5737</v>
      </c>
      <c r="J40" s="15">
        <f>SUM(D40:H40)</f>
        <v>48389</v>
      </c>
      <c r="K40" s="68"/>
    </row>
    <row r="41" spans="2:11">
      <c r="B41" s="23"/>
      <c r="C41" s="25"/>
      <c r="D41" s="13"/>
      <c r="E41" s="10"/>
      <c r="F41" s="10"/>
      <c r="G41" s="10"/>
      <c r="H41" s="10"/>
      <c r="J41" s="15">
        <f t="shared" ref="J41:J42" si="8">SUM(D41:H41)</f>
        <v>0</v>
      </c>
    </row>
    <row r="42" spans="2:11">
      <c r="B42" s="24"/>
      <c r="C42" s="9" t="s">
        <v>20</v>
      </c>
      <c r="D42" s="16">
        <f>SUM(D40:D41)</f>
        <v>10195</v>
      </c>
      <c r="E42" s="16">
        <f t="shared" ref="E42:H42" si="9">SUM(E40:E41)</f>
        <v>10501</v>
      </c>
      <c r="F42" s="16">
        <f t="shared" si="9"/>
        <v>10816</v>
      </c>
      <c r="G42" s="16">
        <f t="shared" si="9"/>
        <v>11140</v>
      </c>
      <c r="H42" s="16">
        <f t="shared" si="9"/>
        <v>5737</v>
      </c>
      <c r="J42" s="16">
        <f t="shared" si="8"/>
        <v>48389</v>
      </c>
    </row>
    <row r="43" spans="2:11" ht="11.1" customHeight="1" thickBot="1">
      <c r="B43" s="6"/>
      <c r="D43"/>
      <c r="E43"/>
      <c r="H43"/>
      <c r="I43"/>
      <c r="J43" t="s">
        <v>19</v>
      </c>
    </row>
    <row r="44" spans="2:11" s="1" customFormat="1" ht="30.75" thickBot="1">
      <c r="B44" s="19" t="s">
        <v>21</v>
      </c>
      <c r="C44" s="19"/>
      <c r="D44" s="20">
        <f>SUM(D42,D37)</f>
        <v>3108692</v>
      </c>
      <c r="E44" s="20">
        <f t="shared" ref="E44:J44" si="10">SUM(E42,E37)</f>
        <v>3110002</v>
      </c>
      <c r="F44" s="20">
        <f t="shared" si="10"/>
        <v>3111352</v>
      </c>
      <c r="G44" s="20">
        <f t="shared" si="10"/>
        <v>2737742</v>
      </c>
      <c r="H44" s="20">
        <f t="shared" si="10"/>
        <v>24587</v>
      </c>
      <c r="I44" s="7">
        <f>SUM(I42,I37)</f>
        <v>0</v>
      </c>
      <c r="J44" s="141">
        <f t="shared" si="10"/>
        <v>12092375</v>
      </c>
      <c r="K44"/>
    </row>
    <row r="45" spans="2:11">
      <c r="B45" s="6"/>
    </row>
    <row r="46" spans="2:11">
      <c r="B46" s="6"/>
    </row>
    <row r="47" spans="2:11">
      <c r="B47" s="6"/>
    </row>
    <row r="48" spans="2:11">
      <c r="B48" s="6"/>
    </row>
    <row r="49" spans="2:2">
      <c r="B49" s="6"/>
    </row>
    <row r="50" spans="2:2">
      <c r="B50" s="6"/>
    </row>
    <row r="51" spans="2:2">
      <c r="B51" s="6"/>
    </row>
    <row r="52" spans="2:2">
      <c r="B52" s="6"/>
    </row>
    <row r="53" spans="2:2">
      <c r="B53" s="6"/>
    </row>
    <row r="54" spans="2:2">
      <c r="B54" s="6"/>
    </row>
    <row r="55" spans="2:2">
      <c r="B55" s="6"/>
    </row>
    <row r="56" spans="2:2">
      <c r="B56" s="6"/>
    </row>
    <row r="57" spans="2:2">
      <c r="B57" s="6"/>
    </row>
    <row r="58" spans="2:2">
      <c r="B58" s="6"/>
    </row>
    <row r="59" spans="2:2">
      <c r="B59" s="6"/>
    </row>
  </sheetData>
  <pageMargins left="0.7" right="0.7" top="0.75" bottom="0.75" header="0.3" footer="0.3"/>
  <pageSetup scale="86"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D5F3BA-F473-48F1-AE8A-6F06A8955AD4}">
  <sheetPr>
    <tabColor theme="9" tint="0.79998168889431442"/>
    <pageSetUpPr fitToPage="1"/>
  </sheetPr>
  <dimension ref="B2:AM66"/>
  <sheetViews>
    <sheetView topLeftCell="B8" workbookViewId="0">
      <selection activeCell="J51" sqref="J51"/>
    </sheetView>
  </sheetViews>
  <sheetFormatPr defaultColWidth="9.140625" defaultRowHeight="15"/>
  <cols>
    <col min="1" max="1" width="3.140625" customWidth="1"/>
    <col min="2" max="2" width="11.140625" customWidth="1"/>
    <col min="3" max="3" width="46.42578125" customWidth="1"/>
    <col min="4" max="4" width="13.28515625" style="6" customWidth="1"/>
    <col min="5" max="5" width="13.140625" style="2" customWidth="1"/>
    <col min="6" max="7" width="13.140625" customWidth="1"/>
    <col min="8" max="8" width="12.85546875" style="2" customWidth="1"/>
    <col min="9" max="9" width="0.85546875" style="7" customWidth="1"/>
    <col min="10" max="10" width="16.85546875" customWidth="1"/>
    <col min="11" max="11" width="26.42578125" customWidth="1"/>
  </cols>
  <sheetData>
    <row r="2" spans="2:39" ht="23.25">
      <c r="B2" s="29" t="s">
        <v>129</v>
      </c>
    </row>
    <row r="3" spans="2:39">
      <c r="B3" s="55"/>
    </row>
    <row r="4" spans="2:39">
      <c r="B4" s="5"/>
    </row>
    <row r="5" spans="2:39" ht="18.75">
      <c r="B5" s="35" t="s">
        <v>1</v>
      </c>
      <c r="C5" s="36"/>
      <c r="D5" s="36"/>
      <c r="E5" s="36"/>
      <c r="F5" s="36"/>
      <c r="G5" s="36"/>
      <c r="H5" s="36"/>
      <c r="I5" s="36"/>
      <c r="J5" s="37"/>
      <c r="K5" s="18"/>
    </row>
    <row r="6" spans="2:39">
      <c r="B6" s="38" t="s">
        <v>2</v>
      </c>
      <c r="C6" s="38" t="s">
        <v>3</v>
      </c>
      <c r="D6" s="38" t="s">
        <v>4</v>
      </c>
      <c r="E6" s="39" t="s">
        <v>5</v>
      </c>
      <c r="F6" s="39" t="s">
        <v>6</v>
      </c>
      <c r="G6" s="39" t="s">
        <v>7</v>
      </c>
      <c r="H6" s="40" t="s">
        <v>8</v>
      </c>
      <c r="I6" s="41"/>
      <c r="J6" s="42" t="s">
        <v>9</v>
      </c>
      <c r="K6" s="68" t="s">
        <v>49</v>
      </c>
    </row>
    <row r="7" spans="2:39" s="5" customFormat="1">
      <c r="B7" s="22" t="s">
        <v>10</v>
      </c>
      <c r="C7" s="26" t="s">
        <v>50</v>
      </c>
      <c r="D7" s="10" t="s">
        <v>51</v>
      </c>
      <c r="E7" s="10" t="s">
        <v>51</v>
      </c>
      <c r="F7" s="10" t="s">
        <v>51</v>
      </c>
      <c r="G7" s="10"/>
      <c r="H7" s="10" t="s">
        <v>51</v>
      </c>
      <c r="I7" s="7"/>
      <c r="J7" s="8" t="s">
        <v>51</v>
      </c>
      <c r="K7" s="68"/>
      <c r="L7"/>
      <c r="M7"/>
      <c r="N7"/>
      <c r="O7"/>
      <c r="P7"/>
      <c r="Q7"/>
      <c r="R7"/>
      <c r="S7"/>
      <c r="T7"/>
      <c r="U7"/>
      <c r="V7"/>
      <c r="W7"/>
      <c r="X7"/>
      <c r="Y7"/>
      <c r="Z7"/>
      <c r="AA7"/>
      <c r="AB7"/>
      <c r="AC7"/>
      <c r="AD7"/>
      <c r="AE7"/>
      <c r="AF7"/>
      <c r="AG7"/>
      <c r="AH7"/>
      <c r="AI7"/>
      <c r="AJ7"/>
      <c r="AK7"/>
      <c r="AL7"/>
      <c r="AM7"/>
    </row>
    <row r="8" spans="2:39" ht="30">
      <c r="B8" s="23"/>
      <c r="C8" s="25" t="s">
        <v>130</v>
      </c>
      <c r="D8" s="87">
        <v>33500</v>
      </c>
      <c r="E8" s="87">
        <v>34505</v>
      </c>
      <c r="F8" s="87">
        <v>35540</v>
      </c>
      <c r="G8" s="87">
        <v>36606</v>
      </c>
      <c r="H8" s="87">
        <v>18852</v>
      </c>
      <c r="I8" s="85">
        <f>SUM(D8:H8)</f>
        <v>159003</v>
      </c>
      <c r="J8" s="15">
        <f>SUM(D8:H8)</f>
        <v>159003</v>
      </c>
      <c r="K8" s="76" t="s">
        <v>131</v>
      </c>
    </row>
    <row r="9" spans="2:39" ht="30">
      <c r="B9" s="23"/>
      <c r="C9" s="25" t="s">
        <v>132</v>
      </c>
      <c r="D9" s="87">
        <v>33500</v>
      </c>
      <c r="E9" s="87">
        <v>34505</v>
      </c>
      <c r="F9" s="87">
        <v>35540</v>
      </c>
      <c r="G9" s="87">
        <v>36606</v>
      </c>
      <c r="H9" s="87">
        <v>18852</v>
      </c>
      <c r="I9" s="33">
        <f>SUM(D9:H9)</f>
        <v>159003</v>
      </c>
      <c r="J9" s="15">
        <f>SUM(D9:H9)</f>
        <v>159003</v>
      </c>
      <c r="K9" s="76" t="s">
        <v>131</v>
      </c>
    </row>
    <row r="10" spans="2:39" ht="30">
      <c r="B10" s="23"/>
      <c r="C10" s="25" t="s">
        <v>133</v>
      </c>
      <c r="D10" s="87">
        <v>67000</v>
      </c>
      <c r="E10" s="87">
        <v>69010</v>
      </c>
      <c r="F10" s="87">
        <v>71080</v>
      </c>
      <c r="G10" s="87">
        <v>73213</v>
      </c>
      <c r="H10" s="87">
        <v>37705</v>
      </c>
      <c r="I10" s="85">
        <f>SUM(D10:H10)</f>
        <v>318008</v>
      </c>
      <c r="J10" s="15">
        <f>SUM(D10:H10)</f>
        <v>318008</v>
      </c>
      <c r="K10" s="76" t="s">
        <v>134</v>
      </c>
    </row>
    <row r="11" spans="2:39">
      <c r="B11" s="23"/>
      <c r="C11" s="9" t="s">
        <v>11</v>
      </c>
      <c r="D11" s="16">
        <f t="shared" ref="D11:J11" si="0">SUM(D8:D10)</f>
        <v>134000</v>
      </c>
      <c r="E11" s="16">
        <f t="shared" si="0"/>
        <v>138020</v>
      </c>
      <c r="F11" s="16">
        <f t="shared" si="0"/>
        <v>142160</v>
      </c>
      <c r="G11" s="16">
        <f t="shared" si="0"/>
        <v>146425</v>
      </c>
      <c r="H11" s="16">
        <f t="shared" si="0"/>
        <v>75409</v>
      </c>
      <c r="I11" s="7">
        <f t="shared" si="0"/>
        <v>636014</v>
      </c>
      <c r="J11" s="16">
        <f t="shared" si="0"/>
        <v>636014</v>
      </c>
      <c r="K11" s="68"/>
    </row>
    <row r="12" spans="2:39">
      <c r="B12" s="23"/>
      <c r="C12" s="14" t="s">
        <v>60</v>
      </c>
      <c r="D12" s="13" t="s">
        <v>51</v>
      </c>
      <c r="E12" s="10"/>
      <c r="F12" s="10"/>
      <c r="G12" s="10"/>
      <c r="H12" s="10"/>
      <c r="J12" s="8" t="s">
        <v>51</v>
      </c>
      <c r="K12" s="68"/>
    </row>
    <row r="13" spans="2:39" ht="30">
      <c r="B13" s="23"/>
      <c r="C13" s="25" t="s">
        <v>130</v>
      </c>
      <c r="D13" s="88">
        <v>17253</v>
      </c>
      <c r="E13" s="119">
        <v>17770</v>
      </c>
      <c r="F13" s="119">
        <v>18303</v>
      </c>
      <c r="G13" s="119">
        <v>18852</v>
      </c>
      <c r="H13" s="119">
        <v>9709</v>
      </c>
      <c r="I13" s="33">
        <f>SUM(D13:H13)</f>
        <v>81887</v>
      </c>
      <c r="J13" s="15">
        <f>SUM(D13:H13)</f>
        <v>81887</v>
      </c>
      <c r="K13" s="76" t="s">
        <v>135</v>
      </c>
    </row>
    <row r="14" spans="2:39" ht="30">
      <c r="B14" s="23"/>
      <c r="C14" s="25" t="s">
        <v>132</v>
      </c>
      <c r="D14" s="88">
        <v>17253</v>
      </c>
      <c r="E14" s="119">
        <v>17770</v>
      </c>
      <c r="F14" s="119">
        <v>18303</v>
      </c>
      <c r="G14" s="119">
        <v>18852</v>
      </c>
      <c r="H14" s="119">
        <v>9709</v>
      </c>
      <c r="I14" s="86">
        <f>SUM(D14:H14)</f>
        <v>81887</v>
      </c>
      <c r="J14" s="15">
        <f>SUM(D14:H14)</f>
        <v>81887</v>
      </c>
      <c r="K14" s="68"/>
    </row>
    <row r="15" spans="2:39" ht="30">
      <c r="B15" s="23"/>
      <c r="C15" s="25" t="s">
        <v>133</v>
      </c>
      <c r="D15" s="87">
        <v>34505</v>
      </c>
      <c r="E15" s="87">
        <v>35540</v>
      </c>
      <c r="F15" s="87">
        <v>36606</v>
      </c>
      <c r="G15" s="87">
        <v>37705</v>
      </c>
      <c r="H15" s="87">
        <v>19418</v>
      </c>
      <c r="I15" s="85">
        <f>SUM(D15:H15)</f>
        <v>163774</v>
      </c>
      <c r="J15" s="15">
        <f t="shared" ref="J15" si="1">SUM(D15:H15)</f>
        <v>163774</v>
      </c>
      <c r="K15" s="68"/>
    </row>
    <row r="16" spans="2:39">
      <c r="B16" s="23"/>
      <c r="C16" s="9" t="s">
        <v>12</v>
      </c>
      <c r="D16" s="16">
        <f t="shared" ref="D16:J16" si="2">SUM(D13:D15)</f>
        <v>69011</v>
      </c>
      <c r="E16" s="16">
        <f t="shared" si="2"/>
        <v>71080</v>
      </c>
      <c r="F16" s="16">
        <f t="shared" si="2"/>
        <v>73212</v>
      </c>
      <c r="G16" s="16">
        <f t="shared" si="2"/>
        <v>75409</v>
      </c>
      <c r="H16" s="16">
        <f t="shared" si="2"/>
        <v>38836</v>
      </c>
      <c r="I16" s="7">
        <f t="shared" si="2"/>
        <v>327548</v>
      </c>
      <c r="J16" s="16">
        <f t="shared" si="2"/>
        <v>327548</v>
      </c>
      <c r="K16" s="68"/>
    </row>
    <row r="17" spans="2:11">
      <c r="B17" s="23"/>
      <c r="C17" s="14" t="s">
        <v>61</v>
      </c>
      <c r="D17" s="13" t="s">
        <v>51</v>
      </c>
      <c r="E17" s="10"/>
      <c r="F17" s="10"/>
      <c r="G17" s="10"/>
      <c r="H17" s="10"/>
      <c r="J17" s="8" t="s">
        <v>51</v>
      </c>
      <c r="K17" s="68"/>
    </row>
    <row r="18" spans="2:11">
      <c r="B18" s="23"/>
      <c r="C18" s="25"/>
      <c r="D18" s="13"/>
      <c r="E18" s="10"/>
      <c r="F18" s="10"/>
      <c r="G18" s="10"/>
      <c r="H18" s="10"/>
      <c r="J18" s="15">
        <f t="shared" ref="J18:J19" si="3">SUM(D18:H18)</f>
        <v>0</v>
      </c>
      <c r="K18" s="68"/>
    </row>
    <row r="19" spans="2:11">
      <c r="B19" s="23"/>
      <c r="C19" s="28"/>
      <c r="D19" s="15"/>
      <c r="E19" s="11"/>
      <c r="F19" s="11"/>
      <c r="G19" s="11"/>
      <c r="H19" s="11"/>
      <c r="J19" s="15">
        <f t="shared" si="3"/>
        <v>0</v>
      </c>
      <c r="K19" s="68"/>
    </row>
    <row r="20" spans="2:11">
      <c r="B20" s="23"/>
      <c r="C20" s="9" t="s">
        <v>13</v>
      </c>
      <c r="D20" s="16">
        <f>SUM(D18:D19)</f>
        <v>0</v>
      </c>
      <c r="E20" s="16">
        <f>SUM(E18:E19)</f>
        <v>0</v>
      </c>
      <c r="F20" s="16">
        <f>SUM(F18:F19)</f>
        <v>0</v>
      </c>
      <c r="G20" s="16">
        <f>SUM(G18:G19)</f>
        <v>0</v>
      </c>
      <c r="H20" s="16">
        <f>SUM(H18:H19)</f>
        <v>0</v>
      </c>
      <c r="J20" s="16">
        <f>SUM(D20:H20)</f>
        <v>0</v>
      </c>
      <c r="K20" s="68"/>
    </row>
    <row r="21" spans="2:11">
      <c r="B21" s="23"/>
      <c r="C21" s="14" t="s">
        <v>62</v>
      </c>
      <c r="D21" s="15"/>
      <c r="E21" s="10"/>
      <c r="F21" s="10"/>
      <c r="G21" s="10"/>
      <c r="H21" s="10"/>
      <c r="J21" s="15" t="s">
        <v>19</v>
      </c>
      <c r="K21" s="68"/>
    </row>
    <row r="22" spans="2:11">
      <c r="B22" s="23"/>
      <c r="C22" s="25"/>
      <c r="D22" s="15"/>
      <c r="E22" s="10"/>
      <c r="F22" s="10"/>
      <c r="G22" s="10"/>
      <c r="H22" s="10"/>
      <c r="J22" s="15">
        <f>SUM(D22:H22)</f>
        <v>0</v>
      </c>
      <c r="K22" s="68"/>
    </row>
    <row r="23" spans="2:11">
      <c r="B23" s="23" t="s">
        <v>63</v>
      </c>
      <c r="C23" s="27" t="s">
        <v>63</v>
      </c>
      <c r="D23" s="13" t="s">
        <v>51</v>
      </c>
      <c r="E23" s="10"/>
      <c r="F23" s="10"/>
      <c r="G23" s="10"/>
      <c r="H23" s="10"/>
      <c r="J23" s="15">
        <f t="shared" ref="J23:J43" si="4">SUM(D23:H23)</f>
        <v>0</v>
      </c>
      <c r="K23" s="68"/>
    </row>
    <row r="24" spans="2:11">
      <c r="B24" s="23"/>
      <c r="C24" s="9" t="s">
        <v>14</v>
      </c>
      <c r="D24" s="12">
        <f>SUM(D22:D23)</f>
        <v>0</v>
      </c>
      <c r="E24" s="12">
        <f t="shared" ref="E24:H24" si="5">SUM(E22:E23)</f>
        <v>0</v>
      </c>
      <c r="F24" s="12">
        <f t="shared" si="5"/>
        <v>0</v>
      </c>
      <c r="G24" s="12">
        <f t="shared" si="5"/>
        <v>0</v>
      </c>
      <c r="H24" s="12">
        <f t="shared" si="5"/>
        <v>0</v>
      </c>
      <c r="J24" s="16">
        <f t="shared" si="4"/>
        <v>0</v>
      </c>
      <c r="K24" s="68"/>
    </row>
    <row r="25" spans="2:11">
      <c r="B25" s="23"/>
      <c r="C25" s="14" t="s">
        <v>64</v>
      </c>
      <c r="D25" s="13" t="s">
        <v>51</v>
      </c>
      <c r="E25" s="10"/>
      <c r="F25" s="10"/>
      <c r="G25" s="10"/>
      <c r="H25" s="10"/>
      <c r="J25" s="15"/>
      <c r="K25" s="68"/>
    </row>
    <row r="26" spans="2:11">
      <c r="B26" s="23"/>
      <c r="C26" s="25"/>
      <c r="D26" s="15"/>
      <c r="E26" s="15"/>
      <c r="F26" s="15"/>
      <c r="G26" s="15"/>
      <c r="H26" s="15"/>
      <c r="I26" s="34">
        <v>5000</v>
      </c>
      <c r="J26" s="15">
        <f t="shared" si="4"/>
        <v>0</v>
      </c>
      <c r="K26" s="68"/>
    </row>
    <row r="27" spans="2:11">
      <c r="B27" s="23"/>
      <c r="C27" s="25"/>
      <c r="D27" s="15"/>
      <c r="E27" s="11"/>
      <c r="F27" s="11"/>
      <c r="G27" s="11"/>
      <c r="H27" s="11"/>
      <c r="J27" s="15">
        <f t="shared" si="4"/>
        <v>0</v>
      </c>
      <c r="K27" s="68"/>
    </row>
    <row r="28" spans="2:11">
      <c r="B28" s="23"/>
      <c r="C28" s="9" t="s">
        <v>15</v>
      </c>
      <c r="D28" s="16">
        <f>SUM(D26:D27)</f>
        <v>0</v>
      </c>
      <c r="E28" s="16">
        <f t="shared" ref="E28:H28" si="6">SUM(E26:E27)</f>
        <v>0</v>
      </c>
      <c r="F28" s="16">
        <f t="shared" si="6"/>
        <v>0</v>
      </c>
      <c r="G28" s="16">
        <f t="shared" si="6"/>
        <v>0</v>
      </c>
      <c r="H28" s="16">
        <f t="shared" si="6"/>
        <v>0</v>
      </c>
      <c r="J28" s="16">
        <f t="shared" si="4"/>
        <v>0</v>
      </c>
      <c r="K28" s="68"/>
    </row>
    <row r="29" spans="2:11">
      <c r="B29" s="23"/>
      <c r="C29" s="14" t="s">
        <v>67</v>
      </c>
      <c r="D29" s="13" t="s">
        <v>51</v>
      </c>
      <c r="E29" s="10"/>
      <c r="F29" s="10"/>
      <c r="G29" s="10"/>
      <c r="H29" s="10"/>
      <c r="J29" s="15"/>
      <c r="K29" s="68"/>
    </row>
    <row r="30" spans="2:11">
      <c r="B30" s="23"/>
      <c r="C30" s="25"/>
      <c r="D30" s="15"/>
      <c r="E30" s="15"/>
      <c r="F30" s="15"/>
      <c r="G30" s="15"/>
      <c r="H30" s="15"/>
      <c r="I30" s="34">
        <v>5106000</v>
      </c>
      <c r="J30" s="15">
        <f t="shared" si="4"/>
        <v>0</v>
      </c>
      <c r="K30" s="68"/>
    </row>
    <row r="31" spans="2:11">
      <c r="B31" s="23"/>
      <c r="C31" s="25"/>
      <c r="D31" s="15"/>
      <c r="E31" s="15"/>
      <c r="F31" s="15"/>
      <c r="G31" s="15"/>
      <c r="H31" s="15"/>
      <c r="I31" s="34">
        <v>22500000</v>
      </c>
      <c r="J31" s="15">
        <f t="shared" si="4"/>
        <v>0</v>
      </c>
      <c r="K31" s="68"/>
    </row>
    <row r="32" spans="2:11">
      <c r="B32" s="23"/>
      <c r="C32" s="25"/>
      <c r="D32" s="15"/>
      <c r="E32" s="15"/>
      <c r="F32" s="15"/>
      <c r="G32" s="15"/>
      <c r="H32" s="15"/>
      <c r="I32" s="34">
        <v>75000000</v>
      </c>
      <c r="J32" s="15">
        <f t="shared" si="4"/>
        <v>0</v>
      </c>
      <c r="K32" s="68"/>
    </row>
    <row r="33" spans="2:11">
      <c r="B33" s="23"/>
      <c r="C33" s="25"/>
      <c r="D33" s="15"/>
      <c r="E33" s="11"/>
      <c r="F33" s="11"/>
      <c r="G33" s="11"/>
      <c r="H33" s="11"/>
      <c r="J33" s="15">
        <f t="shared" si="4"/>
        <v>0</v>
      </c>
      <c r="K33" s="68"/>
    </row>
    <row r="34" spans="2:11">
      <c r="B34" s="23"/>
      <c r="C34" s="9" t="s">
        <v>16</v>
      </c>
      <c r="D34" s="16">
        <f>SUM(D30:D33)</f>
        <v>0</v>
      </c>
      <c r="E34" s="16">
        <f t="shared" ref="E34:H34" si="7">SUM(E30:E33)</f>
        <v>0</v>
      </c>
      <c r="F34" s="16">
        <f t="shared" si="7"/>
        <v>0</v>
      </c>
      <c r="G34" s="16">
        <f t="shared" si="7"/>
        <v>0</v>
      </c>
      <c r="H34" s="16">
        <f t="shared" si="7"/>
        <v>0</v>
      </c>
      <c r="J34" s="16">
        <f t="shared" si="4"/>
        <v>0</v>
      </c>
      <c r="K34" s="68"/>
    </row>
    <row r="35" spans="2:11">
      <c r="B35" s="23"/>
      <c r="C35" s="14" t="s">
        <v>68</v>
      </c>
      <c r="D35" s="13" t="s">
        <v>51</v>
      </c>
      <c r="E35" s="10"/>
      <c r="F35" s="10"/>
      <c r="G35" s="10"/>
      <c r="H35" s="10"/>
      <c r="J35" s="15"/>
      <c r="K35" s="68"/>
    </row>
    <row r="36" spans="2:11" ht="45">
      <c r="B36" s="23"/>
      <c r="C36" s="25" t="s">
        <v>136</v>
      </c>
      <c r="D36" s="87">
        <v>2000000</v>
      </c>
      <c r="E36" s="87">
        <v>2000000</v>
      </c>
      <c r="F36" s="87">
        <v>2000000</v>
      </c>
      <c r="G36" s="87">
        <v>2000000</v>
      </c>
      <c r="H36" s="87">
        <v>0</v>
      </c>
      <c r="I36" s="85">
        <f>SUM(D36:H36)</f>
        <v>8000000</v>
      </c>
      <c r="J36" s="15">
        <f t="shared" si="4"/>
        <v>8000000</v>
      </c>
      <c r="K36" s="76" t="s">
        <v>137</v>
      </c>
    </row>
    <row r="37" spans="2:11" ht="45">
      <c r="B37" s="23"/>
      <c r="C37" s="25" t="s">
        <v>138</v>
      </c>
      <c r="D37" s="87">
        <v>1000000</v>
      </c>
      <c r="E37" s="87">
        <v>1000000</v>
      </c>
      <c r="F37" s="87">
        <v>1000000</v>
      </c>
      <c r="G37" s="87">
        <v>1000000</v>
      </c>
      <c r="H37" s="87">
        <v>0</v>
      </c>
      <c r="I37" s="85">
        <f>SUM(D37:H37)</f>
        <v>4000000</v>
      </c>
      <c r="J37" s="15">
        <f t="shared" si="4"/>
        <v>4000000</v>
      </c>
      <c r="K37" s="76" t="s">
        <v>139</v>
      </c>
    </row>
    <row r="38" spans="2:11" ht="45">
      <c r="B38" s="23"/>
      <c r="C38" s="25" t="s">
        <v>140</v>
      </c>
      <c r="D38" s="87">
        <v>3000000</v>
      </c>
      <c r="E38" s="87">
        <v>3000000</v>
      </c>
      <c r="F38" s="87">
        <v>3000000</v>
      </c>
      <c r="G38" s="87">
        <v>3000000</v>
      </c>
      <c r="H38" s="87">
        <v>0</v>
      </c>
      <c r="I38" s="85">
        <f>SUM(D38:H38)</f>
        <v>12000000</v>
      </c>
      <c r="J38" s="15">
        <f t="shared" si="4"/>
        <v>12000000</v>
      </c>
      <c r="K38" s="76" t="s">
        <v>141</v>
      </c>
    </row>
    <row r="39" spans="2:11">
      <c r="B39" s="23"/>
      <c r="C39" s="25"/>
      <c r="D39" s="15"/>
      <c r="E39" s="11"/>
      <c r="F39" s="11"/>
      <c r="G39" s="11"/>
      <c r="H39" s="11"/>
      <c r="J39" s="15">
        <f t="shared" si="4"/>
        <v>0</v>
      </c>
      <c r="K39" s="68"/>
    </row>
    <row r="40" spans="2:11">
      <c r="B40" s="23"/>
      <c r="C40" s="25"/>
      <c r="D40" s="15"/>
      <c r="E40" s="11"/>
      <c r="F40" s="11"/>
      <c r="G40" s="11"/>
      <c r="H40" s="11"/>
      <c r="J40" s="15">
        <f t="shared" si="4"/>
        <v>0</v>
      </c>
      <c r="K40" s="68"/>
    </row>
    <row r="41" spans="2:11">
      <c r="B41" s="23"/>
      <c r="C41" s="10"/>
      <c r="D41" s="15"/>
      <c r="E41" s="11"/>
      <c r="F41" s="11"/>
      <c r="G41" s="11"/>
      <c r="H41" s="11"/>
      <c r="J41" s="15">
        <f t="shared" si="4"/>
        <v>0</v>
      </c>
      <c r="K41" s="68"/>
    </row>
    <row r="42" spans="2:11">
      <c r="B42" s="24"/>
      <c r="C42" s="9" t="s">
        <v>17</v>
      </c>
      <c r="D42" s="16">
        <f>SUM(D36:D41)</f>
        <v>6000000</v>
      </c>
      <c r="E42" s="16">
        <f t="shared" ref="E42:H42" si="8">SUM(E36:E41)</f>
        <v>6000000</v>
      </c>
      <c r="F42" s="16">
        <f t="shared" si="8"/>
        <v>6000000</v>
      </c>
      <c r="G42" s="16">
        <f t="shared" si="8"/>
        <v>6000000</v>
      </c>
      <c r="H42" s="16">
        <f t="shared" si="8"/>
        <v>0</v>
      </c>
      <c r="J42" s="16">
        <f t="shared" si="4"/>
        <v>24000000</v>
      </c>
      <c r="K42" s="68"/>
    </row>
    <row r="43" spans="2:11">
      <c r="B43" s="24"/>
      <c r="C43" s="9" t="s">
        <v>18</v>
      </c>
      <c r="D43" s="16">
        <f>SUM(D42,D34,D28,D24,D20,D16,D11)</f>
        <v>6203011</v>
      </c>
      <c r="E43" s="16">
        <f>SUM(E42,E34,E28,E24,E20,E16,E11)</f>
        <v>6209100</v>
      </c>
      <c r="F43" s="16">
        <f>SUM(F42,F34,F28,F24,F20,F16,F11)</f>
        <v>6215372</v>
      </c>
      <c r="G43" s="16">
        <f>SUM(G42,G34,G28,G24,G20,G16,G11)</f>
        <v>6221834</v>
      </c>
      <c r="H43" s="16">
        <f>SUM(H42,H34,H28,H24,H20,H16,H11)</f>
        <v>114245</v>
      </c>
      <c r="J43" s="16">
        <f t="shared" si="4"/>
        <v>24963562</v>
      </c>
      <c r="K43" s="68"/>
    </row>
    <row r="44" spans="2:11">
      <c r="B44" s="6"/>
      <c r="D44"/>
      <c r="E44"/>
      <c r="H44"/>
      <c r="I44"/>
      <c r="J44" t="s">
        <v>19</v>
      </c>
      <c r="K44" s="68"/>
    </row>
    <row r="45" spans="2:11" ht="30">
      <c r="B45" s="61" t="s">
        <v>73</v>
      </c>
      <c r="C45" s="17" t="s">
        <v>73</v>
      </c>
      <c r="D45" s="18"/>
      <c r="E45" s="18"/>
      <c r="F45" s="18"/>
      <c r="G45" s="18"/>
      <c r="H45" s="18"/>
      <c r="I45"/>
      <c r="J45" s="18" t="s">
        <v>19</v>
      </c>
      <c r="K45" s="68"/>
    </row>
    <row r="46" spans="2:11" ht="30">
      <c r="B46" s="23"/>
      <c r="C46" s="25" t="s">
        <v>142</v>
      </c>
      <c r="D46" s="87">
        <v>15447</v>
      </c>
      <c r="E46" s="87">
        <v>15910</v>
      </c>
      <c r="F46" s="87">
        <v>16388</v>
      </c>
      <c r="G46" s="87">
        <v>16879</v>
      </c>
      <c r="H46" s="87">
        <v>8693</v>
      </c>
      <c r="I46" s="85">
        <f>SUM(D46:H46)</f>
        <v>73317</v>
      </c>
      <c r="J46" s="15">
        <f>SUM(D46:H46)</f>
        <v>73317</v>
      </c>
      <c r="K46" s="68"/>
    </row>
    <row r="47" spans="2:11" ht="30">
      <c r="B47" s="23"/>
      <c r="C47" s="25" t="s">
        <v>143</v>
      </c>
      <c r="D47" s="87">
        <v>15447</v>
      </c>
      <c r="E47" s="87">
        <v>15910</v>
      </c>
      <c r="F47" s="87">
        <v>16388</v>
      </c>
      <c r="G47" s="87">
        <v>16879</v>
      </c>
      <c r="H47" s="87">
        <v>8693</v>
      </c>
      <c r="I47" s="85">
        <f>SUM(D47:H47)</f>
        <v>73317</v>
      </c>
      <c r="J47" s="15">
        <f>SUM(I47)</f>
        <v>73317</v>
      </c>
      <c r="K47" s="84"/>
    </row>
    <row r="48" spans="2:11">
      <c r="B48" s="23"/>
      <c r="C48" s="25" t="s">
        <v>144</v>
      </c>
      <c r="D48" s="87">
        <v>30894</v>
      </c>
      <c r="E48" s="87">
        <v>31821</v>
      </c>
      <c r="F48" s="87">
        <v>32775</v>
      </c>
      <c r="G48" s="87">
        <v>33758</v>
      </c>
      <c r="H48" s="87">
        <v>17386</v>
      </c>
      <c r="I48" s="85">
        <f>SUM(D48:H48)</f>
        <v>146634</v>
      </c>
      <c r="J48" s="15">
        <f t="shared" ref="J48:J49" si="9">SUM(D48:H48)</f>
        <v>146634</v>
      </c>
    </row>
    <row r="49" spans="2:11">
      <c r="B49" s="24"/>
      <c r="C49" s="9" t="s">
        <v>20</v>
      </c>
      <c r="D49" s="16">
        <f>SUM(D46:D48)</f>
        <v>61788</v>
      </c>
      <c r="E49" s="16">
        <f t="shared" ref="E49:H49" si="10">SUM(E46:E48)</f>
        <v>63641</v>
      </c>
      <c r="F49" s="16">
        <f t="shared" si="10"/>
        <v>65551</v>
      </c>
      <c r="G49" s="16">
        <f t="shared" si="10"/>
        <v>67516</v>
      </c>
      <c r="H49" s="16">
        <f t="shared" si="10"/>
        <v>34772</v>
      </c>
      <c r="J49" s="16">
        <f t="shared" si="9"/>
        <v>293268</v>
      </c>
    </row>
    <row r="50" spans="2:11" ht="15.75" thickBot="1">
      <c r="B50" s="6"/>
      <c r="D50"/>
      <c r="E50"/>
      <c r="H50"/>
      <c r="I50"/>
      <c r="J50" t="s">
        <v>19</v>
      </c>
    </row>
    <row r="51" spans="2:11" s="1" customFormat="1" ht="30.75" thickBot="1">
      <c r="B51" s="19" t="s">
        <v>21</v>
      </c>
      <c r="C51" s="19"/>
      <c r="D51" s="20">
        <f>SUM(D49,D43)</f>
        <v>6264799</v>
      </c>
      <c r="E51" s="20">
        <f t="shared" ref="E51:J51" si="11">SUM(E49,E43)</f>
        <v>6272741</v>
      </c>
      <c r="F51" s="20">
        <f t="shared" si="11"/>
        <v>6280923</v>
      </c>
      <c r="G51" s="20">
        <f t="shared" si="11"/>
        <v>6289350</v>
      </c>
      <c r="H51" s="20">
        <f t="shared" si="11"/>
        <v>149017</v>
      </c>
      <c r="I51" s="7">
        <f>SUM(I49,I43)</f>
        <v>0</v>
      </c>
      <c r="J51" s="141">
        <f t="shared" si="11"/>
        <v>25256830</v>
      </c>
      <c r="K51"/>
    </row>
    <row r="52" spans="2:11">
      <c r="B52" s="6"/>
    </row>
    <row r="53" spans="2:11">
      <c r="B53" s="6"/>
    </row>
    <row r="54" spans="2:11">
      <c r="B54" s="6"/>
    </row>
    <row r="55" spans="2:11">
      <c r="B55" s="6"/>
    </row>
    <row r="56" spans="2:11">
      <c r="B56" s="6"/>
    </row>
    <row r="57" spans="2:11">
      <c r="B57" s="6"/>
    </row>
    <row r="58" spans="2:11">
      <c r="B58" s="6"/>
    </row>
    <row r="59" spans="2:11">
      <c r="B59" s="6"/>
    </row>
    <row r="60" spans="2:11">
      <c r="B60" s="6"/>
    </row>
    <row r="61" spans="2:11">
      <c r="B61" s="6"/>
    </row>
    <row r="62" spans="2:11">
      <c r="B62" s="6"/>
    </row>
    <row r="63" spans="2:11">
      <c r="B63" s="6"/>
    </row>
    <row r="64" spans="2:11">
      <c r="B64" s="6"/>
    </row>
    <row r="65" spans="2:2">
      <c r="B65" s="6"/>
    </row>
    <row r="66" spans="2:2">
      <c r="B66" s="6"/>
    </row>
  </sheetData>
  <pageMargins left="0.7" right="0.7" top="0.75" bottom="0.75" header="0.3" footer="0.3"/>
  <pageSetup scale="86"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4548C6-DB52-457B-B5EA-A9E04C0373F1}">
  <sheetPr>
    <tabColor theme="9" tint="0.79998168889431442"/>
    <pageSetUpPr fitToPage="1"/>
  </sheetPr>
  <dimension ref="B2:AM66"/>
  <sheetViews>
    <sheetView topLeftCell="B1" workbookViewId="0">
      <selection activeCell="B42" sqref="B42"/>
    </sheetView>
  </sheetViews>
  <sheetFormatPr defaultColWidth="9.140625" defaultRowHeight="15"/>
  <cols>
    <col min="1" max="1" width="3.140625" customWidth="1"/>
    <col min="2" max="2" width="11.140625" customWidth="1"/>
    <col min="3" max="3" width="46.42578125" customWidth="1"/>
    <col min="4" max="4" width="15.42578125" style="6" bestFit="1" customWidth="1"/>
    <col min="5" max="5" width="15.42578125" style="2" bestFit="1" customWidth="1"/>
    <col min="6" max="7" width="15.42578125" bestFit="1" customWidth="1"/>
    <col min="8" max="8" width="15" style="2" customWidth="1"/>
    <col min="9" max="9" width="0.85546875" style="7" customWidth="1"/>
    <col min="10" max="10" width="16.5703125" customWidth="1"/>
    <col min="11" max="11" width="26.42578125" customWidth="1"/>
    <col min="14" max="14" width="7.42578125" bestFit="1" customWidth="1"/>
    <col min="15" max="15" width="16.140625" customWidth="1"/>
    <col min="16" max="17" width="7.42578125" bestFit="1" customWidth="1"/>
  </cols>
  <sheetData>
    <row r="2" spans="2:39" ht="23.25">
      <c r="B2" s="29" t="s">
        <v>145</v>
      </c>
    </row>
    <row r="3" spans="2:39">
      <c r="B3" s="55"/>
    </row>
    <row r="4" spans="2:39">
      <c r="B4" s="5"/>
    </row>
    <row r="5" spans="2:39" ht="18.75">
      <c r="B5" s="35" t="s">
        <v>1</v>
      </c>
      <c r="C5" s="36"/>
      <c r="D5" s="36"/>
      <c r="E5" s="36"/>
      <c r="F5" s="36"/>
      <c r="G5" s="36"/>
      <c r="H5" s="36"/>
      <c r="I5" s="36"/>
      <c r="J5" s="37"/>
      <c r="K5" s="18"/>
    </row>
    <row r="6" spans="2:39">
      <c r="B6" s="38" t="s">
        <v>2</v>
      </c>
      <c r="C6" s="38" t="s">
        <v>3</v>
      </c>
      <c r="D6" s="38" t="s">
        <v>4</v>
      </c>
      <c r="E6" s="39" t="s">
        <v>5</v>
      </c>
      <c r="F6" s="39" t="s">
        <v>6</v>
      </c>
      <c r="G6" s="39" t="s">
        <v>7</v>
      </c>
      <c r="H6" s="40" t="s">
        <v>8</v>
      </c>
      <c r="I6" s="41"/>
      <c r="J6" s="42" t="s">
        <v>9</v>
      </c>
      <c r="K6" s="68" t="s">
        <v>49</v>
      </c>
    </row>
    <row r="7" spans="2:39" s="5" customFormat="1">
      <c r="B7" s="22" t="s">
        <v>10</v>
      </c>
      <c r="C7" s="26" t="s">
        <v>50</v>
      </c>
      <c r="D7" s="10" t="s">
        <v>51</v>
      </c>
      <c r="E7" s="10" t="s">
        <v>51</v>
      </c>
      <c r="F7" s="10" t="s">
        <v>51</v>
      </c>
      <c r="G7" s="10"/>
      <c r="H7" s="10" t="s">
        <v>51</v>
      </c>
      <c r="I7" s="7"/>
      <c r="J7" s="8" t="s">
        <v>51</v>
      </c>
      <c r="K7" s="68"/>
      <c r="L7"/>
      <c r="M7"/>
      <c r="N7"/>
      <c r="O7"/>
      <c r="P7"/>
      <c r="Q7"/>
      <c r="R7"/>
      <c r="S7"/>
      <c r="T7"/>
      <c r="U7"/>
      <c r="V7"/>
      <c r="W7"/>
      <c r="X7"/>
      <c r="Y7"/>
      <c r="Z7"/>
      <c r="AA7"/>
      <c r="AB7"/>
      <c r="AC7"/>
      <c r="AD7"/>
      <c r="AE7"/>
      <c r="AF7"/>
      <c r="AG7"/>
      <c r="AH7"/>
      <c r="AI7"/>
      <c r="AJ7"/>
      <c r="AK7"/>
      <c r="AL7"/>
      <c r="AM7"/>
    </row>
    <row r="8" spans="2:39" ht="30">
      <c r="B8" s="23"/>
      <c r="C8" s="25" t="s">
        <v>146</v>
      </c>
      <c r="D8" s="168">
        <v>45499</v>
      </c>
      <c r="E8" s="168">
        <v>46864</v>
      </c>
      <c r="F8" s="168">
        <v>48270</v>
      </c>
      <c r="G8" s="168">
        <v>49718</v>
      </c>
      <c r="H8" s="168">
        <v>24859</v>
      </c>
      <c r="I8" s="146">
        <v>450000</v>
      </c>
      <c r="J8" s="142">
        <f>SUM(D8:H8)</f>
        <v>215210</v>
      </c>
      <c r="K8" s="68"/>
      <c r="M8" s="151"/>
      <c r="N8" s="151"/>
      <c r="O8" s="151"/>
      <c r="P8" s="151"/>
      <c r="Q8" s="151"/>
    </row>
    <row r="9" spans="2:39" ht="30">
      <c r="B9" s="23"/>
      <c r="C9" s="25" t="s">
        <v>147</v>
      </c>
      <c r="D9" s="152">
        <v>33500</v>
      </c>
      <c r="E9" s="152">
        <v>34505</v>
      </c>
      <c r="F9" s="152">
        <v>35540</v>
      </c>
      <c r="G9" s="152">
        <v>36606</v>
      </c>
      <c r="H9" s="152">
        <v>18852</v>
      </c>
      <c r="I9" s="146"/>
      <c r="J9" s="142">
        <f>SUM(D9:H9)</f>
        <v>159003</v>
      </c>
      <c r="K9" s="76" t="s">
        <v>148</v>
      </c>
      <c r="M9" s="151"/>
      <c r="N9" s="151"/>
      <c r="O9" s="151"/>
      <c r="P9" s="151"/>
      <c r="Q9" s="151"/>
    </row>
    <row r="10" spans="2:39" ht="30">
      <c r="B10" s="23"/>
      <c r="C10" s="25" t="s">
        <v>149</v>
      </c>
      <c r="D10" s="152">
        <v>33500</v>
      </c>
      <c r="E10" s="152">
        <v>34505</v>
      </c>
      <c r="F10" s="152">
        <v>35540</v>
      </c>
      <c r="G10" s="152">
        <v>36606</v>
      </c>
      <c r="H10" s="152">
        <v>18852</v>
      </c>
      <c r="I10" s="146"/>
      <c r="J10" s="142">
        <f>SUM(D10:I10)</f>
        <v>159003</v>
      </c>
      <c r="K10" s="76" t="s">
        <v>148</v>
      </c>
      <c r="M10" s="151"/>
      <c r="N10" s="151"/>
      <c r="O10" s="151"/>
      <c r="P10" s="151"/>
      <c r="Q10" s="151"/>
    </row>
    <row r="11" spans="2:39">
      <c r="B11" s="23"/>
      <c r="C11" s="9" t="s">
        <v>11</v>
      </c>
      <c r="D11" s="147">
        <f>SUM(D8:D10)</f>
        <v>112499</v>
      </c>
      <c r="E11" s="147">
        <f>SUM(E8:E10)</f>
        <v>115874</v>
      </c>
      <c r="F11" s="147">
        <f>SUM(F8:F10)</f>
        <v>119350</v>
      </c>
      <c r="G11" s="147">
        <f>SUM(G8:G10)</f>
        <v>122930</v>
      </c>
      <c r="H11" s="147">
        <f>SUM(H8:H10)</f>
        <v>62563</v>
      </c>
      <c r="I11" s="146">
        <f>SUM(I8:I9)</f>
        <v>450000</v>
      </c>
      <c r="J11" s="147">
        <f>SUM(J8:J10)</f>
        <v>533216</v>
      </c>
      <c r="K11" s="68"/>
    </row>
    <row r="12" spans="2:39">
      <c r="B12" s="23"/>
      <c r="C12" s="14" t="s">
        <v>60</v>
      </c>
      <c r="D12" s="142" t="s">
        <v>51</v>
      </c>
      <c r="E12" s="148"/>
      <c r="F12" s="148"/>
      <c r="G12" s="148"/>
      <c r="H12" s="148"/>
      <c r="I12" s="146"/>
      <c r="J12" s="149" t="s">
        <v>51</v>
      </c>
      <c r="K12" s="68"/>
    </row>
    <row r="13" spans="2:39" ht="30">
      <c r="B13" s="23"/>
      <c r="C13" s="25" t="s">
        <v>146</v>
      </c>
      <c r="D13" s="168">
        <v>24888</v>
      </c>
      <c r="E13" s="168">
        <v>25635</v>
      </c>
      <c r="F13" s="168">
        <v>26404</v>
      </c>
      <c r="G13" s="168">
        <v>27196</v>
      </c>
      <c r="H13" s="168">
        <v>13598</v>
      </c>
      <c r="I13" s="146"/>
      <c r="J13" s="142">
        <f>SUM(D13:H13)</f>
        <v>117721</v>
      </c>
      <c r="K13" s="68"/>
      <c r="M13" s="151"/>
      <c r="N13" s="151"/>
      <c r="O13" s="151"/>
      <c r="P13" s="151"/>
      <c r="Q13" s="151"/>
    </row>
    <row r="14" spans="2:39" ht="30">
      <c r="B14" s="23"/>
      <c r="C14" s="25" t="s">
        <v>147</v>
      </c>
      <c r="D14" s="168">
        <v>17253</v>
      </c>
      <c r="E14" s="168">
        <v>17770</v>
      </c>
      <c r="F14" s="168">
        <v>18303</v>
      </c>
      <c r="G14" s="168">
        <v>18852</v>
      </c>
      <c r="H14" s="168">
        <v>9709</v>
      </c>
      <c r="I14" s="146"/>
      <c r="J14" s="142">
        <f>SUM(D14:I14)</f>
        <v>81887</v>
      </c>
      <c r="K14" s="68"/>
      <c r="M14" s="151"/>
      <c r="N14" s="151"/>
      <c r="O14" s="151"/>
      <c r="P14" s="151"/>
      <c r="Q14" s="151"/>
    </row>
    <row r="15" spans="2:39" ht="30">
      <c r="B15" s="23"/>
      <c r="C15" s="25" t="s">
        <v>149</v>
      </c>
      <c r="D15" s="168">
        <v>17253</v>
      </c>
      <c r="E15" s="168">
        <v>17770</v>
      </c>
      <c r="F15" s="168">
        <v>18303</v>
      </c>
      <c r="G15" s="168">
        <v>18852</v>
      </c>
      <c r="H15" s="168">
        <v>9709</v>
      </c>
      <c r="I15" s="146"/>
      <c r="J15" s="142">
        <f t="shared" ref="J15" si="0">SUM(D15:H15)</f>
        <v>81887</v>
      </c>
      <c r="K15" s="68"/>
      <c r="M15" s="151"/>
      <c r="N15" s="151"/>
      <c r="O15" s="151"/>
      <c r="P15" s="151"/>
      <c r="Q15" s="151"/>
    </row>
    <row r="16" spans="2:39">
      <c r="B16" s="23"/>
      <c r="C16" s="9" t="s">
        <v>12</v>
      </c>
      <c r="D16" s="147">
        <f t="shared" ref="D16:J16" si="1">SUM(D13:D15)</f>
        <v>59394</v>
      </c>
      <c r="E16" s="147">
        <f t="shared" si="1"/>
        <v>61175</v>
      </c>
      <c r="F16" s="147">
        <f t="shared" si="1"/>
        <v>63010</v>
      </c>
      <c r="G16" s="147">
        <f t="shared" si="1"/>
        <v>64900</v>
      </c>
      <c r="H16" s="147">
        <f t="shared" si="1"/>
        <v>33016</v>
      </c>
      <c r="I16" s="146">
        <f t="shared" si="1"/>
        <v>0</v>
      </c>
      <c r="J16" s="147">
        <f t="shared" si="1"/>
        <v>281495</v>
      </c>
      <c r="K16" s="68"/>
    </row>
    <row r="17" spans="2:17">
      <c r="B17" s="23"/>
      <c r="C17" s="14" t="s">
        <v>61</v>
      </c>
      <c r="D17" s="142" t="s">
        <v>51</v>
      </c>
      <c r="E17" s="148"/>
      <c r="F17" s="148"/>
      <c r="G17" s="148"/>
      <c r="H17" s="148"/>
      <c r="I17" s="146"/>
      <c r="J17" s="149" t="s">
        <v>51</v>
      </c>
      <c r="K17" s="68"/>
    </row>
    <row r="18" spans="2:17" ht="30">
      <c r="B18" s="23"/>
      <c r="C18" s="25" t="s">
        <v>150</v>
      </c>
      <c r="D18" s="168">
        <v>1266</v>
      </c>
      <c r="E18" s="168">
        <v>1304</v>
      </c>
      <c r="F18" s="168">
        <v>1343</v>
      </c>
      <c r="G18" s="168">
        <v>1383</v>
      </c>
      <c r="H18" s="168">
        <v>2167</v>
      </c>
      <c r="I18" s="146"/>
      <c r="J18" s="142">
        <f t="shared" ref="J18:J19" si="2">SUM(D18:H18)</f>
        <v>7463</v>
      </c>
      <c r="K18" s="68"/>
      <c r="M18" s="151"/>
      <c r="N18" s="151"/>
      <c r="O18" s="151"/>
      <c r="P18" s="151"/>
      <c r="Q18" s="151"/>
    </row>
    <row r="19" spans="2:17">
      <c r="B19" s="23"/>
      <c r="C19" s="28"/>
      <c r="D19" s="142"/>
      <c r="E19" s="148"/>
      <c r="F19" s="148"/>
      <c r="G19" s="148"/>
      <c r="H19" s="148"/>
      <c r="I19" s="146"/>
      <c r="J19" s="142">
        <f t="shared" si="2"/>
        <v>0</v>
      </c>
      <c r="K19" s="68"/>
    </row>
    <row r="20" spans="2:17">
      <c r="B20" s="23"/>
      <c r="C20" s="9" t="s">
        <v>13</v>
      </c>
      <c r="D20" s="147">
        <f>SUM(D18:D19)</f>
        <v>1266</v>
      </c>
      <c r="E20" s="147">
        <f>SUM(E18:E19)</f>
        <v>1304</v>
      </c>
      <c r="F20" s="147">
        <f>SUM(F18:F19)</f>
        <v>1343</v>
      </c>
      <c r="G20" s="147">
        <f>SUM(G18:G19)</f>
        <v>1383</v>
      </c>
      <c r="H20" s="147">
        <f>SUM(H18:H19)</f>
        <v>2167</v>
      </c>
      <c r="I20" s="146"/>
      <c r="J20" s="147">
        <f>SUM(D20:H20)</f>
        <v>7463</v>
      </c>
      <c r="K20" s="68"/>
    </row>
    <row r="21" spans="2:17">
      <c r="B21" s="23"/>
      <c r="C21" s="14" t="s">
        <v>62</v>
      </c>
      <c r="D21" s="142"/>
      <c r="E21" s="148"/>
      <c r="F21" s="148"/>
      <c r="G21" s="148"/>
      <c r="H21" s="148"/>
      <c r="I21" s="146"/>
      <c r="J21" s="142" t="s">
        <v>19</v>
      </c>
      <c r="K21" s="68"/>
    </row>
    <row r="22" spans="2:17">
      <c r="B22" s="23"/>
      <c r="C22" s="25"/>
      <c r="D22" s="142"/>
      <c r="E22" s="148"/>
      <c r="F22" s="148"/>
      <c r="G22" s="148"/>
      <c r="H22" s="148"/>
      <c r="I22" s="146"/>
      <c r="J22" s="142">
        <f>SUM(D22:H22)</f>
        <v>0</v>
      </c>
      <c r="K22" s="68"/>
    </row>
    <row r="23" spans="2:17">
      <c r="B23" s="23" t="s">
        <v>63</v>
      </c>
      <c r="C23" s="27" t="s">
        <v>63</v>
      </c>
      <c r="D23" s="142" t="s">
        <v>51</v>
      </c>
      <c r="E23" s="148"/>
      <c r="F23" s="148"/>
      <c r="G23" s="148"/>
      <c r="H23" s="148"/>
      <c r="I23" s="146"/>
      <c r="J23" s="142">
        <f t="shared" ref="J23:J43" si="3">SUM(D23:H23)</f>
        <v>0</v>
      </c>
      <c r="K23" s="68"/>
    </row>
    <row r="24" spans="2:17">
      <c r="B24" s="23"/>
      <c r="C24" s="9" t="s">
        <v>14</v>
      </c>
      <c r="D24" s="150">
        <f>SUM(D22:D23)</f>
        <v>0</v>
      </c>
      <c r="E24" s="150">
        <f t="shared" ref="E24:H24" si="4">SUM(E22:E23)</f>
        <v>0</v>
      </c>
      <c r="F24" s="150">
        <f t="shared" si="4"/>
        <v>0</v>
      </c>
      <c r="G24" s="150">
        <f t="shared" si="4"/>
        <v>0</v>
      </c>
      <c r="H24" s="150">
        <f t="shared" si="4"/>
        <v>0</v>
      </c>
      <c r="I24" s="146"/>
      <c r="J24" s="147">
        <f t="shared" si="3"/>
        <v>0</v>
      </c>
      <c r="K24" s="68"/>
    </row>
    <row r="25" spans="2:17">
      <c r="B25" s="23"/>
      <c r="C25" s="14" t="s">
        <v>64</v>
      </c>
      <c r="D25" s="142" t="s">
        <v>51</v>
      </c>
      <c r="E25" s="148"/>
      <c r="F25" s="148"/>
      <c r="G25" s="148"/>
      <c r="H25" s="148"/>
      <c r="I25" s="146"/>
      <c r="J25" s="142"/>
      <c r="K25" s="68"/>
    </row>
    <row r="26" spans="2:17" ht="30">
      <c r="B26" s="23"/>
      <c r="C26" s="25" t="s">
        <v>151</v>
      </c>
      <c r="D26" s="169">
        <v>202</v>
      </c>
      <c r="E26" s="168">
        <v>208</v>
      </c>
      <c r="F26" s="168">
        <v>214</v>
      </c>
      <c r="G26" s="168">
        <v>221</v>
      </c>
      <c r="H26" s="168">
        <v>110</v>
      </c>
      <c r="I26" s="146">
        <v>5000</v>
      </c>
      <c r="J26" s="142">
        <f t="shared" si="3"/>
        <v>955</v>
      </c>
      <c r="K26" s="68"/>
      <c r="M26" s="151"/>
      <c r="N26" s="151"/>
      <c r="O26" s="151"/>
      <c r="P26" s="151"/>
      <c r="Q26" s="151"/>
    </row>
    <row r="27" spans="2:17">
      <c r="B27" s="23"/>
      <c r="C27" s="25"/>
      <c r="D27" s="142"/>
      <c r="E27" s="148"/>
      <c r="F27" s="148"/>
      <c r="G27" s="148"/>
      <c r="H27" s="148"/>
      <c r="I27" s="146"/>
      <c r="J27" s="142">
        <f t="shared" si="3"/>
        <v>0</v>
      </c>
      <c r="K27" s="68"/>
    </row>
    <row r="28" spans="2:17">
      <c r="B28" s="23"/>
      <c r="C28" s="9" t="s">
        <v>15</v>
      </c>
      <c r="D28" s="147">
        <f>SUM(D26:D27)</f>
        <v>202</v>
      </c>
      <c r="E28" s="147">
        <f t="shared" ref="E28:H28" si="5">SUM(E26:E27)</f>
        <v>208</v>
      </c>
      <c r="F28" s="147">
        <f t="shared" si="5"/>
        <v>214</v>
      </c>
      <c r="G28" s="147">
        <f t="shared" si="5"/>
        <v>221</v>
      </c>
      <c r="H28" s="147">
        <f t="shared" si="5"/>
        <v>110</v>
      </c>
      <c r="I28" s="146"/>
      <c r="J28" s="147">
        <f t="shared" si="3"/>
        <v>955</v>
      </c>
      <c r="K28" s="68"/>
    </row>
    <row r="29" spans="2:17">
      <c r="B29" s="23"/>
      <c r="C29" s="14" t="s">
        <v>67</v>
      </c>
      <c r="D29" s="142" t="s">
        <v>51</v>
      </c>
      <c r="E29" s="148"/>
      <c r="F29" s="148"/>
      <c r="G29" s="148"/>
      <c r="H29" s="148"/>
      <c r="I29" s="146"/>
      <c r="J29" s="142"/>
      <c r="K29" s="68"/>
    </row>
    <row r="30" spans="2:17">
      <c r="B30" s="23"/>
      <c r="C30" s="25"/>
      <c r="D30" s="142"/>
      <c r="E30" s="142"/>
      <c r="F30" s="142"/>
      <c r="G30" s="142"/>
      <c r="H30" s="142"/>
      <c r="I30" s="146">
        <v>5106000</v>
      </c>
      <c r="J30" s="142">
        <f t="shared" si="3"/>
        <v>0</v>
      </c>
      <c r="K30" s="68"/>
    </row>
    <row r="31" spans="2:17">
      <c r="B31" s="23"/>
      <c r="C31" s="25"/>
      <c r="D31" s="142"/>
      <c r="E31" s="142"/>
      <c r="F31" s="142"/>
      <c r="G31" s="142"/>
      <c r="H31" s="142"/>
      <c r="I31" s="146">
        <v>22500000</v>
      </c>
      <c r="J31" s="142">
        <f t="shared" si="3"/>
        <v>0</v>
      </c>
      <c r="K31" s="68"/>
    </row>
    <row r="32" spans="2:17">
      <c r="B32" s="23"/>
      <c r="C32" s="25"/>
      <c r="D32" s="142"/>
      <c r="E32" s="142"/>
      <c r="F32" s="142"/>
      <c r="G32" s="142"/>
      <c r="H32" s="142"/>
      <c r="I32" s="146">
        <v>75000000</v>
      </c>
      <c r="J32" s="142">
        <f t="shared" si="3"/>
        <v>0</v>
      </c>
      <c r="K32" s="68"/>
    </row>
    <row r="33" spans="2:17">
      <c r="B33" s="23"/>
      <c r="C33" s="25"/>
      <c r="D33" s="142"/>
      <c r="E33" s="148"/>
      <c r="F33" s="148"/>
      <c r="G33" s="148"/>
      <c r="H33" s="148"/>
      <c r="I33" s="146"/>
      <c r="J33" s="142">
        <f t="shared" si="3"/>
        <v>0</v>
      </c>
      <c r="K33" s="68"/>
      <c r="O33" s="151"/>
    </row>
    <row r="34" spans="2:17">
      <c r="B34" s="23"/>
      <c r="C34" s="9" t="s">
        <v>16</v>
      </c>
      <c r="D34" s="147">
        <f>SUM(D30:D33)</f>
        <v>0</v>
      </c>
      <c r="E34" s="147">
        <f t="shared" ref="E34:H34" si="6">SUM(E30:E33)</f>
        <v>0</v>
      </c>
      <c r="F34" s="147">
        <f t="shared" si="6"/>
        <v>0</v>
      </c>
      <c r="G34" s="147">
        <f t="shared" si="6"/>
        <v>0</v>
      </c>
      <c r="H34" s="147">
        <f t="shared" si="6"/>
        <v>0</v>
      </c>
      <c r="I34" s="146"/>
      <c r="J34" s="147">
        <f t="shared" si="3"/>
        <v>0</v>
      </c>
      <c r="K34" s="68"/>
    </row>
    <row r="35" spans="2:17">
      <c r="B35" s="23"/>
      <c r="C35" s="14" t="s">
        <v>68</v>
      </c>
      <c r="D35" s="142" t="s">
        <v>51</v>
      </c>
      <c r="E35" s="148"/>
      <c r="F35" s="148"/>
      <c r="G35" s="148"/>
      <c r="H35" s="148"/>
      <c r="I35" s="146"/>
      <c r="J35" s="142"/>
      <c r="K35" s="68"/>
    </row>
    <row r="36" spans="2:17" ht="45">
      <c r="B36" s="23"/>
      <c r="C36" s="25" t="s">
        <v>152</v>
      </c>
      <c r="D36" s="152">
        <v>450000</v>
      </c>
      <c r="E36" s="152">
        <v>450000</v>
      </c>
      <c r="F36" s="152">
        <v>450000</v>
      </c>
      <c r="G36" s="152">
        <v>450000</v>
      </c>
      <c r="H36" s="142"/>
      <c r="I36" s="146">
        <v>375000</v>
      </c>
      <c r="J36" s="142">
        <f t="shared" si="3"/>
        <v>1800000</v>
      </c>
      <c r="K36" s="76" t="s">
        <v>153</v>
      </c>
    </row>
    <row r="37" spans="2:17" ht="30">
      <c r="B37" s="23"/>
      <c r="C37" s="25" t="s">
        <v>154</v>
      </c>
      <c r="D37" s="168">
        <v>4552</v>
      </c>
      <c r="E37" s="168">
        <v>4689</v>
      </c>
      <c r="F37" s="168">
        <v>4829</v>
      </c>
      <c r="G37" s="168">
        <v>4974</v>
      </c>
      <c r="H37" s="168">
        <v>2487</v>
      </c>
      <c r="I37" s="146">
        <v>781250</v>
      </c>
      <c r="J37" s="142">
        <f t="shared" si="3"/>
        <v>21531</v>
      </c>
      <c r="K37" s="68"/>
      <c r="M37" s="151"/>
      <c r="N37" s="151"/>
      <c r="O37" s="151"/>
      <c r="P37" s="151"/>
      <c r="Q37" s="151"/>
    </row>
    <row r="38" spans="2:17" ht="45">
      <c r="B38" s="23"/>
      <c r="C38" s="25" t="s">
        <v>155</v>
      </c>
      <c r="D38" s="142">
        <v>1100000</v>
      </c>
      <c r="E38" s="142">
        <v>1100000</v>
      </c>
      <c r="F38" s="142">
        <v>1100000</v>
      </c>
      <c r="G38" s="142">
        <v>1100000</v>
      </c>
      <c r="H38" s="142"/>
      <c r="I38" s="146">
        <v>2083335</v>
      </c>
      <c r="J38" s="142">
        <f t="shared" si="3"/>
        <v>4400000</v>
      </c>
      <c r="K38" s="76" t="s">
        <v>156</v>
      </c>
    </row>
    <row r="39" spans="2:17" ht="45">
      <c r="B39" s="23"/>
      <c r="C39" s="25" t="s">
        <v>157</v>
      </c>
      <c r="D39" s="142">
        <v>200000</v>
      </c>
      <c r="E39" s="148">
        <v>200000</v>
      </c>
      <c r="F39" s="148">
        <v>200000</v>
      </c>
      <c r="G39" s="148">
        <v>200000</v>
      </c>
      <c r="H39" s="148"/>
      <c r="I39" s="146"/>
      <c r="J39" s="142">
        <f t="shared" si="3"/>
        <v>800000</v>
      </c>
      <c r="K39" s="76" t="s">
        <v>158</v>
      </c>
    </row>
    <row r="40" spans="2:17">
      <c r="B40" s="23"/>
      <c r="C40" s="25"/>
      <c r="D40" s="142"/>
      <c r="E40" s="148"/>
      <c r="F40" s="148"/>
      <c r="G40" s="148"/>
      <c r="H40" s="148"/>
      <c r="I40" s="146"/>
      <c r="J40" s="142">
        <f t="shared" si="3"/>
        <v>0</v>
      </c>
      <c r="K40" s="68"/>
    </row>
    <row r="41" spans="2:17">
      <c r="B41" s="23"/>
      <c r="C41" s="10"/>
      <c r="D41" s="142"/>
      <c r="E41" s="148"/>
      <c r="F41" s="148"/>
      <c r="G41" s="148"/>
      <c r="H41" s="148"/>
      <c r="I41" s="146"/>
      <c r="J41" s="142">
        <f t="shared" si="3"/>
        <v>0</v>
      </c>
      <c r="K41" s="68"/>
    </row>
    <row r="42" spans="2:17">
      <c r="B42" s="24"/>
      <c r="C42" s="9" t="s">
        <v>17</v>
      </c>
      <c r="D42" s="147">
        <f>SUM(D36:D41)</f>
        <v>1754552</v>
      </c>
      <c r="E42" s="147">
        <f t="shared" ref="E42:H42" si="7">SUM(E36:E41)</f>
        <v>1754689</v>
      </c>
      <c r="F42" s="147">
        <f t="shared" si="7"/>
        <v>1754829</v>
      </c>
      <c r="G42" s="147">
        <f t="shared" si="7"/>
        <v>1754974</v>
      </c>
      <c r="H42" s="147">
        <f t="shared" si="7"/>
        <v>2487</v>
      </c>
      <c r="I42" s="146"/>
      <c r="J42" s="147">
        <f t="shared" si="3"/>
        <v>7021531</v>
      </c>
      <c r="K42" s="68"/>
    </row>
    <row r="43" spans="2:17">
      <c r="B43" s="24"/>
      <c r="C43" s="9" t="s">
        <v>18</v>
      </c>
      <c r="D43" s="147">
        <f>SUM(D42,D34,D28,D24,D20,D16,D11)</f>
        <v>1927913</v>
      </c>
      <c r="E43" s="147">
        <f>SUM(E42,E34,E28,E24,E20,E16,E11)</f>
        <v>1933250</v>
      </c>
      <c r="F43" s="147">
        <f>SUM(F42,F34,F28,F24,F20,F16,F11)</f>
        <v>1938746</v>
      </c>
      <c r="G43" s="147">
        <f>SUM(G42,G34,G28,G24,G20,G16,G11)</f>
        <v>1944408</v>
      </c>
      <c r="H43" s="147">
        <f>SUM(H42,H34,H28,H24,H20,H16,H11)</f>
        <v>100343</v>
      </c>
      <c r="I43" s="146"/>
      <c r="J43" s="147">
        <f t="shared" si="3"/>
        <v>7844660</v>
      </c>
      <c r="K43" s="68"/>
    </row>
    <row r="44" spans="2:17">
      <c r="B44" s="6"/>
      <c r="D44" s="151"/>
      <c r="E44" s="151"/>
      <c r="F44" s="151"/>
      <c r="G44" s="151"/>
      <c r="H44" s="151"/>
      <c r="I44" s="151"/>
      <c r="J44" s="151" t="s">
        <v>19</v>
      </c>
      <c r="K44" s="68"/>
    </row>
    <row r="45" spans="2:17" ht="30">
      <c r="B45" s="61" t="s">
        <v>73</v>
      </c>
      <c r="C45" s="17" t="s">
        <v>73</v>
      </c>
      <c r="D45" s="152"/>
      <c r="E45" s="152"/>
      <c r="F45" s="152"/>
      <c r="G45" s="152"/>
      <c r="H45" s="152"/>
      <c r="I45" s="151"/>
      <c r="J45" s="152" t="s">
        <v>19</v>
      </c>
      <c r="K45" s="68"/>
    </row>
    <row r="46" spans="2:17" ht="30">
      <c r="B46" s="23"/>
      <c r="C46" s="25" t="s">
        <v>146</v>
      </c>
      <c r="D46" s="168">
        <v>13593</v>
      </c>
      <c r="E46" s="168">
        <v>14001</v>
      </c>
      <c r="F46" s="168">
        <v>14421</v>
      </c>
      <c r="G46" s="168">
        <v>14853</v>
      </c>
      <c r="H46" s="168">
        <v>7427</v>
      </c>
      <c r="I46" s="146"/>
      <c r="J46" s="142">
        <f>SUM(D46:H46)</f>
        <v>64295</v>
      </c>
      <c r="K46" s="68"/>
      <c r="M46" s="151"/>
      <c r="N46" s="151"/>
      <c r="O46" s="151"/>
      <c r="P46" s="151"/>
      <c r="Q46" s="151"/>
    </row>
    <row r="47" spans="2:17" ht="30">
      <c r="B47" s="23"/>
      <c r="C47" s="25" t="s">
        <v>147</v>
      </c>
      <c r="D47" s="168">
        <v>15447</v>
      </c>
      <c r="E47" s="168">
        <v>15910</v>
      </c>
      <c r="F47" s="168">
        <v>16388</v>
      </c>
      <c r="G47" s="168">
        <v>16879</v>
      </c>
      <c r="H47" s="168">
        <v>8693</v>
      </c>
      <c r="I47" s="146"/>
      <c r="J47" s="142">
        <f>SUM(D47:I47)</f>
        <v>73317</v>
      </c>
      <c r="K47" s="84"/>
      <c r="M47" s="151"/>
      <c r="N47" s="151"/>
      <c r="O47" s="151"/>
      <c r="P47" s="151"/>
      <c r="Q47" s="151"/>
    </row>
    <row r="48" spans="2:17" ht="30">
      <c r="B48" s="23"/>
      <c r="C48" s="25" t="s">
        <v>149</v>
      </c>
      <c r="D48" s="168">
        <v>15447</v>
      </c>
      <c r="E48" s="168">
        <v>15910</v>
      </c>
      <c r="F48" s="168">
        <v>16388</v>
      </c>
      <c r="G48" s="168">
        <v>16879</v>
      </c>
      <c r="H48" s="168">
        <v>8693</v>
      </c>
      <c r="I48" s="146"/>
      <c r="J48" s="142">
        <f t="shared" ref="J48:J49" si="8">SUM(D48:H48)</f>
        <v>73317</v>
      </c>
      <c r="M48" s="151"/>
      <c r="N48" s="151"/>
      <c r="O48" s="151"/>
      <c r="P48" s="151"/>
      <c r="Q48" s="151"/>
    </row>
    <row r="49" spans="2:11">
      <c r="B49" s="24"/>
      <c r="C49" s="9" t="s">
        <v>20</v>
      </c>
      <c r="D49" s="147">
        <f>SUM(D46:D48)</f>
        <v>44487</v>
      </c>
      <c r="E49" s="147">
        <f>SUM(E46:E48)</f>
        <v>45821</v>
      </c>
      <c r="F49" s="147">
        <f>SUM(F46:F48)</f>
        <v>47197</v>
      </c>
      <c r="G49" s="147">
        <f>SUM(G46:G48)</f>
        <v>48611</v>
      </c>
      <c r="H49" s="147">
        <f>SUM(H46:H48)</f>
        <v>24813</v>
      </c>
      <c r="I49" s="146"/>
      <c r="J49" s="147">
        <f t="shared" si="8"/>
        <v>210929</v>
      </c>
    </row>
    <row r="50" spans="2:11" ht="15.75" thickBot="1">
      <c r="B50" s="6"/>
      <c r="D50" s="151"/>
      <c r="E50" s="151"/>
      <c r="F50" s="151"/>
      <c r="G50" s="151"/>
      <c r="H50" s="151"/>
      <c r="I50" s="151"/>
      <c r="J50" s="151" t="s">
        <v>19</v>
      </c>
    </row>
    <row r="51" spans="2:11" s="1" customFormat="1" ht="30.75" thickBot="1">
      <c r="B51" s="19" t="s">
        <v>21</v>
      </c>
      <c r="C51" s="19"/>
      <c r="D51" s="153">
        <f t="shared" ref="D51:I51" si="9">SUM(D49,D43)</f>
        <v>1972400</v>
      </c>
      <c r="E51" s="153">
        <f t="shared" si="9"/>
        <v>1979071</v>
      </c>
      <c r="F51" s="153">
        <f t="shared" si="9"/>
        <v>1985943</v>
      </c>
      <c r="G51" s="153">
        <f t="shared" si="9"/>
        <v>1993019</v>
      </c>
      <c r="H51" s="153">
        <f t="shared" si="9"/>
        <v>125156</v>
      </c>
      <c r="I51" s="146">
        <f t="shared" si="9"/>
        <v>0</v>
      </c>
      <c r="J51" s="153">
        <f>SUM(J49,J43)</f>
        <v>8055589</v>
      </c>
      <c r="K51"/>
    </row>
    <row r="52" spans="2:11">
      <c r="B52" s="6"/>
    </row>
    <row r="53" spans="2:11">
      <c r="B53" s="6"/>
    </row>
    <row r="54" spans="2:11">
      <c r="B54" s="6"/>
    </row>
    <row r="55" spans="2:11">
      <c r="B55" s="6"/>
    </row>
    <row r="56" spans="2:11">
      <c r="B56" s="6"/>
    </row>
    <row r="57" spans="2:11">
      <c r="B57" s="6"/>
    </row>
    <row r="58" spans="2:11">
      <c r="B58" s="6"/>
    </row>
    <row r="59" spans="2:11">
      <c r="B59" s="6"/>
    </row>
    <row r="60" spans="2:11">
      <c r="B60" s="6"/>
    </row>
    <row r="61" spans="2:11">
      <c r="B61" s="6"/>
    </row>
    <row r="62" spans="2:11">
      <c r="B62" s="6"/>
    </row>
    <row r="63" spans="2:11">
      <c r="B63" s="6"/>
    </row>
    <row r="64" spans="2:11">
      <c r="B64" s="6"/>
    </row>
    <row r="65" spans="2:2">
      <c r="B65" s="6"/>
    </row>
    <row r="66" spans="2:2">
      <c r="B66" s="6"/>
    </row>
  </sheetData>
  <pageMargins left="0.7" right="0.7" top="0.75" bottom="0.75" header="0.3" footer="0.3"/>
  <pageSetup scale="86"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375087-5946-4909-9022-CAFBA55BF32F}">
  <sheetPr>
    <tabColor theme="7" tint="0.79998168889431442"/>
    <pageSetUpPr fitToPage="1"/>
  </sheetPr>
  <dimension ref="B2:AM63"/>
  <sheetViews>
    <sheetView topLeftCell="A31" workbookViewId="0">
      <selection activeCell="G45" sqref="G45"/>
    </sheetView>
  </sheetViews>
  <sheetFormatPr defaultColWidth="9.140625" defaultRowHeight="15"/>
  <cols>
    <col min="1" max="1" width="3.140625" customWidth="1"/>
    <col min="2" max="2" width="11.140625" customWidth="1"/>
    <col min="3" max="3" width="46.42578125" customWidth="1"/>
    <col min="4" max="4" width="13.28515625" style="6" customWidth="1"/>
    <col min="5" max="5" width="13.140625" style="2" customWidth="1"/>
    <col min="6" max="7" width="13.140625" customWidth="1"/>
    <col min="8" max="8" width="12.85546875" style="2" customWidth="1"/>
    <col min="9" max="9" width="0.85546875" style="7" customWidth="1"/>
    <col min="10" max="10" width="18.140625" customWidth="1"/>
    <col min="11" max="11" width="54.85546875" customWidth="1"/>
    <col min="13" max="13" width="10.85546875" bestFit="1" customWidth="1"/>
  </cols>
  <sheetData>
    <row r="2" spans="2:39" ht="23.25">
      <c r="B2" s="29" t="s">
        <v>159</v>
      </c>
    </row>
    <row r="3" spans="2:39">
      <c r="B3" s="55"/>
    </row>
    <row r="4" spans="2:39">
      <c r="B4" s="5"/>
    </row>
    <row r="5" spans="2:39" ht="18.75">
      <c r="B5" s="35" t="s">
        <v>1</v>
      </c>
      <c r="C5" s="36"/>
      <c r="D5" s="36"/>
      <c r="E5" s="36"/>
      <c r="F5" s="36"/>
      <c r="G5" s="36"/>
      <c r="H5" s="36"/>
      <c r="I5" s="36"/>
      <c r="J5" s="37"/>
      <c r="K5" s="18"/>
    </row>
    <row r="6" spans="2:39">
      <c r="B6" s="38" t="s">
        <v>2</v>
      </c>
      <c r="C6" s="38" t="s">
        <v>3</v>
      </c>
      <c r="D6" s="38" t="s">
        <v>4</v>
      </c>
      <c r="E6" s="39" t="s">
        <v>5</v>
      </c>
      <c r="F6" s="39" t="s">
        <v>6</v>
      </c>
      <c r="G6" s="39" t="s">
        <v>7</v>
      </c>
      <c r="H6" s="40" t="s">
        <v>8</v>
      </c>
      <c r="I6" s="41"/>
      <c r="J6" s="42" t="s">
        <v>9</v>
      </c>
      <c r="K6" s="68" t="s">
        <v>49</v>
      </c>
    </row>
    <row r="7" spans="2:39" s="5" customFormat="1">
      <c r="B7" s="22" t="s">
        <v>10</v>
      </c>
      <c r="C7" s="26" t="s">
        <v>50</v>
      </c>
      <c r="D7" s="10" t="s">
        <v>51</v>
      </c>
      <c r="E7" s="10" t="s">
        <v>51</v>
      </c>
      <c r="F7" s="10" t="s">
        <v>51</v>
      </c>
      <c r="G7" s="10"/>
      <c r="H7" s="10" t="s">
        <v>51</v>
      </c>
      <c r="I7" s="7"/>
      <c r="J7" s="8" t="s">
        <v>51</v>
      </c>
      <c r="K7" s="68"/>
      <c r="L7"/>
      <c r="M7"/>
      <c r="N7"/>
      <c r="O7"/>
      <c r="P7"/>
      <c r="Q7"/>
      <c r="R7"/>
      <c r="S7"/>
      <c r="T7"/>
      <c r="U7"/>
      <c r="V7"/>
      <c r="W7"/>
      <c r="X7"/>
      <c r="Y7"/>
      <c r="Z7"/>
      <c r="AA7"/>
      <c r="AB7"/>
      <c r="AC7"/>
      <c r="AD7"/>
      <c r="AE7"/>
      <c r="AF7"/>
      <c r="AG7"/>
      <c r="AH7"/>
      <c r="AI7"/>
      <c r="AJ7"/>
      <c r="AK7"/>
      <c r="AL7"/>
      <c r="AM7"/>
    </row>
    <row r="8" spans="2:39" ht="30">
      <c r="B8" s="23"/>
      <c r="C8" s="25" t="s">
        <v>99</v>
      </c>
      <c r="D8" s="133">
        <v>28804</v>
      </c>
      <c r="E8" s="133">
        <v>29812</v>
      </c>
      <c r="F8" s="133">
        <v>30855</v>
      </c>
      <c r="G8" s="133"/>
      <c r="H8" s="133"/>
      <c r="I8" s="34">
        <v>450000</v>
      </c>
      <c r="J8" s="15">
        <f>SUM(D8:H8)</f>
        <v>89471</v>
      </c>
      <c r="K8" s="76" t="s">
        <v>160</v>
      </c>
    </row>
    <row r="9" spans="2:39">
      <c r="B9" s="23"/>
      <c r="C9" s="25" t="s">
        <v>161</v>
      </c>
      <c r="D9" s="133">
        <v>28804</v>
      </c>
      <c r="E9" s="133">
        <v>29812</v>
      </c>
      <c r="F9" s="133">
        <v>30855</v>
      </c>
      <c r="G9" s="133"/>
      <c r="H9" s="133"/>
      <c r="J9" s="15">
        <f>SUM(D9:H9)</f>
        <v>89471</v>
      </c>
      <c r="K9" s="68"/>
    </row>
    <row r="10" spans="2:39">
      <c r="B10" s="23"/>
      <c r="C10" s="9" t="s">
        <v>11</v>
      </c>
      <c r="D10" s="135">
        <f t="shared" ref="D10:J10" si="0">SUM(D8:D9)</f>
        <v>57608</v>
      </c>
      <c r="E10" s="135">
        <f t="shared" si="0"/>
        <v>59624</v>
      </c>
      <c r="F10" s="135">
        <f t="shared" si="0"/>
        <v>61710</v>
      </c>
      <c r="G10" s="135">
        <f t="shared" si="0"/>
        <v>0</v>
      </c>
      <c r="H10" s="135">
        <f t="shared" si="0"/>
        <v>0</v>
      </c>
      <c r="I10" s="7">
        <f t="shared" si="0"/>
        <v>450000</v>
      </c>
      <c r="J10" s="16">
        <f t="shared" si="0"/>
        <v>178942</v>
      </c>
      <c r="K10" s="68"/>
      <c r="M10" s="33"/>
    </row>
    <row r="11" spans="2:39">
      <c r="B11" s="23"/>
      <c r="C11" s="14" t="s">
        <v>60</v>
      </c>
      <c r="D11" s="133" t="s">
        <v>51</v>
      </c>
      <c r="E11" s="136"/>
      <c r="F11" s="136"/>
      <c r="G11" s="136"/>
      <c r="H11" s="136"/>
      <c r="J11" s="8" t="s">
        <v>51</v>
      </c>
      <c r="K11" s="68"/>
    </row>
    <row r="12" spans="2:39">
      <c r="B12" s="23"/>
      <c r="C12" s="25" t="s">
        <v>99</v>
      </c>
      <c r="D12" s="133">
        <v>14098</v>
      </c>
      <c r="E12" s="133">
        <v>14591</v>
      </c>
      <c r="F12" s="133">
        <v>15102</v>
      </c>
      <c r="G12" s="133"/>
      <c r="H12" s="133"/>
      <c r="J12" s="133">
        <f>SUM(D12:H12)</f>
        <v>43791</v>
      </c>
      <c r="K12" s="76" t="s">
        <v>162</v>
      </c>
      <c r="M12" s="115"/>
    </row>
    <row r="13" spans="2:39">
      <c r="B13" s="23"/>
      <c r="C13" s="25" t="s">
        <v>161</v>
      </c>
      <c r="D13" s="133">
        <v>14098</v>
      </c>
      <c r="E13" s="133">
        <v>14591</v>
      </c>
      <c r="F13" s="133">
        <v>15102</v>
      </c>
      <c r="G13" s="133"/>
      <c r="H13" s="133"/>
      <c r="J13" s="133">
        <f t="shared" ref="J13" si="1">SUM(D13:H13)</f>
        <v>43791</v>
      </c>
      <c r="K13" s="68"/>
    </row>
    <row r="14" spans="2:39">
      <c r="B14" s="23"/>
      <c r="C14" s="9" t="s">
        <v>12</v>
      </c>
      <c r="D14" s="135">
        <f>SUM(D12:D13)</f>
        <v>28196</v>
      </c>
      <c r="E14" s="135">
        <f t="shared" ref="E14:J14" si="2">SUM(E12:E13)</f>
        <v>29182</v>
      </c>
      <c r="F14" s="135">
        <f t="shared" si="2"/>
        <v>30204</v>
      </c>
      <c r="G14" s="135">
        <f t="shared" si="2"/>
        <v>0</v>
      </c>
      <c r="H14" s="135">
        <f t="shared" si="2"/>
        <v>0</v>
      </c>
      <c r="I14" s="7">
        <f t="shared" si="2"/>
        <v>0</v>
      </c>
      <c r="J14" s="135">
        <f t="shared" si="2"/>
        <v>87582</v>
      </c>
      <c r="K14" s="68"/>
      <c r="M14" s="33"/>
    </row>
    <row r="15" spans="2:39">
      <c r="B15" s="23"/>
      <c r="C15" s="14" t="s">
        <v>61</v>
      </c>
      <c r="D15" s="13" t="s">
        <v>51</v>
      </c>
      <c r="E15" s="10"/>
      <c r="F15" s="10"/>
      <c r="G15" s="10"/>
      <c r="H15" s="10"/>
      <c r="J15" s="8" t="s">
        <v>51</v>
      </c>
      <c r="K15" s="68"/>
    </row>
    <row r="16" spans="2:39">
      <c r="B16" s="23"/>
      <c r="C16" s="25"/>
      <c r="D16" s="13"/>
      <c r="E16" s="10"/>
      <c r="F16" s="10"/>
      <c r="G16" s="10"/>
      <c r="H16" s="10"/>
      <c r="J16" s="15">
        <f t="shared" ref="J16:J17" si="3">SUM(D16:H16)</f>
        <v>0</v>
      </c>
      <c r="K16" s="68"/>
    </row>
    <row r="17" spans="2:11">
      <c r="B17" s="23"/>
      <c r="C17" s="28"/>
      <c r="D17" s="15"/>
      <c r="E17" s="11"/>
      <c r="F17" s="11"/>
      <c r="G17" s="11"/>
      <c r="H17" s="11"/>
      <c r="J17" s="15">
        <f t="shared" si="3"/>
        <v>0</v>
      </c>
      <c r="K17" s="68"/>
    </row>
    <row r="18" spans="2:11">
      <c r="B18" s="23"/>
      <c r="C18" s="9" t="s">
        <v>13</v>
      </c>
      <c r="D18" s="16">
        <f>SUM(D16:D17)</f>
        <v>0</v>
      </c>
      <c r="E18" s="16">
        <f>SUM(E16:E17)</f>
        <v>0</v>
      </c>
      <c r="F18" s="16">
        <f>SUM(F16:F17)</f>
        <v>0</v>
      </c>
      <c r="G18" s="16">
        <f>SUM(G16:G17)</f>
        <v>0</v>
      </c>
      <c r="H18" s="16">
        <f>SUM(H16:H17)</f>
        <v>0</v>
      </c>
      <c r="J18" s="16">
        <f>SUM(D18:H18)</f>
        <v>0</v>
      </c>
      <c r="K18" s="68"/>
    </row>
    <row r="19" spans="2:11">
      <c r="B19" s="23"/>
      <c r="C19" s="14" t="s">
        <v>62</v>
      </c>
      <c r="D19" s="15"/>
      <c r="E19" s="10"/>
      <c r="F19" s="10"/>
      <c r="G19" s="10"/>
      <c r="H19" s="10"/>
      <c r="J19" s="15" t="s">
        <v>19</v>
      </c>
      <c r="K19" s="68"/>
    </row>
    <row r="20" spans="2:11">
      <c r="B20" s="23"/>
      <c r="C20" s="25"/>
      <c r="D20" s="15"/>
      <c r="E20" s="10"/>
      <c r="F20" s="10"/>
      <c r="G20" s="10"/>
      <c r="H20" s="10"/>
      <c r="J20" s="15">
        <f>SUM(D20:H20)</f>
        <v>0</v>
      </c>
      <c r="K20" s="68"/>
    </row>
    <row r="21" spans="2:11">
      <c r="B21" s="23" t="s">
        <v>63</v>
      </c>
      <c r="C21" s="27" t="s">
        <v>63</v>
      </c>
      <c r="D21" s="13" t="s">
        <v>51</v>
      </c>
      <c r="E21" s="10"/>
      <c r="F21" s="10"/>
      <c r="G21" s="10"/>
      <c r="H21" s="10"/>
      <c r="J21" s="15">
        <f t="shared" ref="J21:J41" si="4">SUM(D21:H21)</f>
        <v>0</v>
      </c>
      <c r="K21" s="68"/>
    </row>
    <row r="22" spans="2:11">
      <c r="B22" s="23"/>
      <c r="C22" s="9" t="s">
        <v>14</v>
      </c>
      <c r="D22" s="12">
        <f>SUM(D20:D21)</f>
        <v>0</v>
      </c>
      <c r="E22" s="12">
        <f t="shared" ref="E22:H22" si="5">SUM(E20:E21)</f>
        <v>0</v>
      </c>
      <c r="F22" s="12">
        <f t="shared" si="5"/>
        <v>0</v>
      </c>
      <c r="G22" s="12">
        <f t="shared" si="5"/>
        <v>0</v>
      </c>
      <c r="H22" s="12">
        <f t="shared" si="5"/>
        <v>0</v>
      </c>
      <c r="J22" s="16">
        <f t="shared" si="4"/>
        <v>0</v>
      </c>
      <c r="K22" s="68"/>
    </row>
    <row r="23" spans="2:11">
      <c r="B23" s="23"/>
      <c r="C23" s="14" t="s">
        <v>64</v>
      </c>
      <c r="D23" s="13" t="s">
        <v>51</v>
      </c>
      <c r="E23" s="10"/>
      <c r="F23" s="10"/>
      <c r="G23" s="10"/>
      <c r="H23" s="10"/>
      <c r="J23" s="15"/>
      <c r="K23" s="68"/>
    </row>
    <row r="24" spans="2:11">
      <c r="B24" s="23"/>
      <c r="C24" s="25"/>
      <c r="D24" s="15"/>
      <c r="E24" s="15"/>
      <c r="F24" s="15"/>
      <c r="G24" s="15"/>
      <c r="H24" s="15"/>
      <c r="I24" s="34">
        <v>5000</v>
      </c>
      <c r="J24" s="15">
        <f t="shared" si="4"/>
        <v>0</v>
      </c>
      <c r="K24" s="68"/>
    </row>
    <row r="25" spans="2:11">
      <c r="B25" s="23"/>
      <c r="C25" s="25"/>
      <c r="D25" s="15"/>
      <c r="E25" s="11"/>
      <c r="F25" s="11"/>
      <c r="G25" s="11"/>
      <c r="H25" s="11"/>
      <c r="J25" s="15">
        <f t="shared" si="4"/>
        <v>0</v>
      </c>
      <c r="K25" s="68"/>
    </row>
    <row r="26" spans="2:11">
      <c r="B26" s="23"/>
      <c r="C26" s="9" t="s">
        <v>15</v>
      </c>
      <c r="D26" s="16">
        <f>SUM(D24:D25)</f>
        <v>0</v>
      </c>
      <c r="E26" s="16">
        <f t="shared" ref="E26:H26" si="6">SUM(E24:E25)</f>
        <v>0</v>
      </c>
      <c r="F26" s="16">
        <f t="shared" si="6"/>
        <v>0</v>
      </c>
      <c r="G26" s="16">
        <f t="shared" si="6"/>
        <v>0</v>
      </c>
      <c r="H26" s="16">
        <f t="shared" si="6"/>
        <v>0</v>
      </c>
      <c r="J26" s="16">
        <f t="shared" si="4"/>
        <v>0</v>
      </c>
      <c r="K26" s="68"/>
    </row>
    <row r="27" spans="2:11">
      <c r="B27" s="23"/>
      <c r="C27" s="14" t="s">
        <v>67</v>
      </c>
      <c r="D27" s="13" t="s">
        <v>51</v>
      </c>
      <c r="E27" s="10"/>
      <c r="F27" s="10"/>
      <c r="G27" s="10"/>
      <c r="H27" s="10"/>
      <c r="J27" s="15"/>
      <c r="K27" s="68"/>
    </row>
    <row r="28" spans="2:11">
      <c r="B28" s="23"/>
      <c r="C28" s="25"/>
      <c r="D28" s="15"/>
      <c r="E28" s="15"/>
      <c r="F28" s="15"/>
      <c r="G28" s="15"/>
      <c r="H28" s="15"/>
      <c r="I28" s="34">
        <v>5106000</v>
      </c>
      <c r="J28" s="15">
        <f t="shared" si="4"/>
        <v>0</v>
      </c>
      <c r="K28" s="68"/>
    </row>
    <row r="29" spans="2:11">
      <c r="B29" s="23"/>
      <c r="C29" s="25"/>
      <c r="D29" s="15"/>
      <c r="E29" s="15"/>
      <c r="F29" s="15"/>
      <c r="G29" s="15"/>
      <c r="H29" s="15"/>
      <c r="I29" s="34">
        <v>22500000</v>
      </c>
      <c r="J29" s="15">
        <f t="shared" si="4"/>
        <v>0</v>
      </c>
      <c r="K29" s="68"/>
    </row>
    <row r="30" spans="2:11">
      <c r="B30" s="23"/>
      <c r="C30" s="25"/>
      <c r="D30" s="15"/>
      <c r="E30" s="15"/>
      <c r="F30" s="15"/>
      <c r="G30" s="15"/>
      <c r="H30" s="15"/>
      <c r="I30" s="34">
        <v>75000000</v>
      </c>
      <c r="J30" s="15">
        <f t="shared" si="4"/>
        <v>0</v>
      </c>
      <c r="K30" s="68"/>
    </row>
    <row r="31" spans="2:11">
      <c r="B31" s="23"/>
      <c r="C31" s="25"/>
      <c r="D31" s="15"/>
      <c r="E31" s="11"/>
      <c r="F31" s="11"/>
      <c r="G31" s="11"/>
      <c r="H31" s="11"/>
      <c r="J31" s="15">
        <f t="shared" si="4"/>
        <v>0</v>
      </c>
      <c r="K31" s="68"/>
    </row>
    <row r="32" spans="2:11">
      <c r="B32" s="23"/>
      <c r="C32" s="9" t="s">
        <v>16</v>
      </c>
      <c r="D32" s="16">
        <f>SUM(D28:D31)</f>
        <v>0</v>
      </c>
      <c r="E32" s="16">
        <f t="shared" ref="E32:H32" si="7">SUM(E28:E31)</f>
        <v>0</v>
      </c>
      <c r="F32" s="16">
        <f t="shared" si="7"/>
        <v>0</v>
      </c>
      <c r="G32" s="16">
        <f t="shared" si="7"/>
        <v>0</v>
      </c>
      <c r="H32" s="16">
        <f t="shared" si="7"/>
        <v>0</v>
      </c>
      <c r="J32" s="16">
        <f t="shared" si="4"/>
        <v>0</v>
      </c>
      <c r="K32" s="68"/>
    </row>
    <row r="33" spans="2:11">
      <c r="B33" s="23"/>
      <c r="C33" s="14" t="s">
        <v>68</v>
      </c>
      <c r="D33" s="13"/>
      <c r="E33" s="10"/>
      <c r="F33" s="10"/>
      <c r="G33" s="10"/>
      <c r="H33" s="10"/>
      <c r="J33" s="15"/>
      <c r="K33" s="68"/>
    </row>
    <row r="34" spans="2:11" ht="30">
      <c r="B34" s="23"/>
      <c r="C34" s="25" t="s">
        <v>163</v>
      </c>
      <c r="D34" s="15">
        <v>15330000</v>
      </c>
      <c r="E34" s="15"/>
      <c r="F34" s="15"/>
      <c r="G34" s="15"/>
      <c r="H34" s="15"/>
      <c r="I34" s="34">
        <v>375000</v>
      </c>
      <c r="J34" s="15">
        <f t="shared" si="4"/>
        <v>15330000</v>
      </c>
      <c r="K34" s="76" t="s">
        <v>164</v>
      </c>
    </row>
    <row r="35" spans="2:11" ht="30">
      <c r="B35" s="23"/>
      <c r="C35" s="25" t="s">
        <v>165</v>
      </c>
      <c r="D35" s="15">
        <v>9922500</v>
      </c>
      <c r="E35" s="15"/>
      <c r="F35" s="15"/>
      <c r="G35" s="15"/>
      <c r="H35" s="15"/>
      <c r="I35" s="34">
        <v>781250</v>
      </c>
      <c r="J35" s="15">
        <f t="shared" si="4"/>
        <v>9922500</v>
      </c>
      <c r="K35" s="76" t="s">
        <v>166</v>
      </c>
    </row>
    <row r="36" spans="2:11">
      <c r="B36" s="23"/>
      <c r="C36" s="25"/>
      <c r="D36" s="15"/>
      <c r="E36" s="15"/>
      <c r="F36" s="15"/>
      <c r="G36" s="15"/>
      <c r="H36" s="15"/>
      <c r="I36" s="34">
        <v>2083335</v>
      </c>
      <c r="J36" s="15">
        <f t="shared" si="4"/>
        <v>0</v>
      </c>
      <c r="K36" s="68"/>
    </row>
    <row r="37" spans="2:11">
      <c r="B37" s="23"/>
      <c r="C37" s="25"/>
      <c r="D37" s="15"/>
      <c r="E37" s="11"/>
      <c r="F37" s="11"/>
      <c r="G37" s="11"/>
      <c r="H37" s="11"/>
      <c r="J37" s="15">
        <f t="shared" si="4"/>
        <v>0</v>
      </c>
      <c r="K37" s="68"/>
    </row>
    <row r="38" spans="2:11">
      <c r="B38" s="23"/>
      <c r="C38" s="25"/>
      <c r="D38" s="15"/>
      <c r="E38" s="11"/>
      <c r="F38" s="11"/>
      <c r="G38" s="11"/>
      <c r="H38" s="11"/>
      <c r="J38" s="15">
        <f t="shared" si="4"/>
        <v>0</v>
      </c>
      <c r="K38" s="68"/>
    </row>
    <row r="39" spans="2:11">
      <c r="B39" s="23"/>
      <c r="C39" s="10"/>
      <c r="D39" s="15"/>
      <c r="E39" s="11"/>
      <c r="F39" s="11"/>
      <c r="G39" s="11"/>
      <c r="H39" s="11"/>
      <c r="J39" s="15">
        <f t="shared" si="4"/>
        <v>0</v>
      </c>
      <c r="K39" s="68"/>
    </row>
    <row r="40" spans="2:11">
      <c r="B40" s="24"/>
      <c r="C40" s="9" t="s">
        <v>17</v>
      </c>
      <c r="D40" s="16">
        <f>SUM(D34:D39)</f>
        <v>25252500</v>
      </c>
      <c r="E40" s="16">
        <f t="shared" ref="E40:H40" si="8">SUM(E34:E39)</f>
        <v>0</v>
      </c>
      <c r="F40" s="16">
        <f t="shared" si="8"/>
        <v>0</v>
      </c>
      <c r="G40" s="16">
        <f t="shared" si="8"/>
        <v>0</v>
      </c>
      <c r="H40" s="16">
        <f t="shared" si="8"/>
        <v>0</v>
      </c>
      <c r="J40" s="16">
        <f t="shared" si="4"/>
        <v>25252500</v>
      </c>
      <c r="K40" s="68"/>
    </row>
    <row r="41" spans="2:11">
      <c r="B41" s="24"/>
      <c r="C41" s="9" t="s">
        <v>18</v>
      </c>
      <c r="D41" s="16">
        <f>SUM(D40,D32,D26,D22,D18,D14,D10)</f>
        <v>25338304</v>
      </c>
      <c r="E41" s="16">
        <f>SUM(E40,E32,E26,E22,E18,E14,E10)</f>
        <v>88806</v>
      </c>
      <c r="F41" s="16">
        <f>SUM(F40,F32,F26,F22,F18,F14,F10)</f>
        <v>91914</v>
      </c>
      <c r="G41" s="16">
        <f>SUM(G40,G32,G26,G22,G18,G14,G10)</f>
        <v>0</v>
      </c>
      <c r="H41" s="16">
        <f>SUM(H40,H32,H26,H22,H18,H14,H10)</f>
        <v>0</v>
      </c>
      <c r="J41" s="16">
        <f t="shared" si="4"/>
        <v>25519024</v>
      </c>
      <c r="K41" s="68"/>
    </row>
    <row r="42" spans="2:11">
      <c r="B42" s="6"/>
      <c r="D42"/>
      <c r="E42"/>
      <c r="H42"/>
      <c r="I42"/>
      <c r="J42" t="s">
        <v>19</v>
      </c>
      <c r="K42" s="68"/>
    </row>
    <row r="43" spans="2:11" ht="30">
      <c r="B43" s="61" t="s">
        <v>73</v>
      </c>
      <c r="C43" s="17" t="s">
        <v>73</v>
      </c>
      <c r="D43" s="18"/>
      <c r="E43" s="18"/>
      <c r="F43" s="18"/>
      <c r="G43" s="18"/>
      <c r="H43" s="18"/>
      <c r="I43"/>
      <c r="J43" s="18" t="s">
        <v>19</v>
      </c>
      <c r="K43" s="68"/>
    </row>
    <row r="44" spans="2:11" ht="30">
      <c r="B44" s="23"/>
      <c r="C44" s="25" t="s">
        <v>74</v>
      </c>
      <c r="D44" s="81">
        <f>ROUND(SUM(D14,D10)*0.2476,0)</f>
        <v>21245</v>
      </c>
      <c r="E44" s="81">
        <f>ROUND(SUM(E14,E10)*0.2476,0)</f>
        <v>21988</v>
      </c>
      <c r="F44" s="81">
        <f>ROUND(SUM(F14,F10)*0.2476,0)</f>
        <v>22758</v>
      </c>
      <c r="G44" s="81">
        <f>ROUND(SUM(G14,G10)*0.2476,0)</f>
        <v>0</v>
      </c>
      <c r="H44" s="81">
        <f>ROUND(SUM(H14,H10)*0.2476,0)</f>
        <v>0</v>
      </c>
      <c r="J44" s="15">
        <f>SUM(D44:H44)</f>
        <v>65991</v>
      </c>
      <c r="K44" s="68"/>
    </row>
    <row r="45" spans="2:11">
      <c r="B45" s="23"/>
      <c r="C45" s="25"/>
      <c r="D45" s="13"/>
      <c r="E45" s="10"/>
      <c r="F45" s="10"/>
      <c r="G45" s="10"/>
      <c r="H45" s="10"/>
      <c r="J45" s="15">
        <f t="shared" ref="J45:J46" si="9">SUM(D45:H45)</f>
        <v>0</v>
      </c>
    </row>
    <row r="46" spans="2:11">
      <c r="B46" s="24"/>
      <c r="C46" s="9" t="s">
        <v>20</v>
      </c>
      <c r="D46" s="16">
        <f>SUM(D44:D45)</f>
        <v>21245</v>
      </c>
      <c r="E46" s="16">
        <f t="shared" ref="E46:H46" si="10">SUM(E44:E45)</f>
        <v>21988</v>
      </c>
      <c r="F46" s="16">
        <f t="shared" si="10"/>
        <v>22758</v>
      </c>
      <c r="G46" s="16">
        <f t="shared" si="10"/>
        <v>0</v>
      </c>
      <c r="H46" s="16">
        <f t="shared" si="10"/>
        <v>0</v>
      </c>
      <c r="J46" s="16">
        <f t="shared" si="9"/>
        <v>65991</v>
      </c>
    </row>
    <row r="47" spans="2:11" ht="15.75" thickBot="1">
      <c r="B47" s="6"/>
      <c r="D47"/>
      <c r="E47"/>
      <c r="H47"/>
      <c r="I47"/>
      <c r="J47" t="s">
        <v>19</v>
      </c>
    </row>
    <row r="48" spans="2:11" s="1" customFormat="1" ht="30.75" thickBot="1">
      <c r="B48" s="19" t="s">
        <v>21</v>
      </c>
      <c r="C48" s="19"/>
      <c r="D48" s="20">
        <f>SUM(D46,D41)</f>
        <v>25359549</v>
      </c>
      <c r="E48" s="20">
        <f t="shared" ref="E48:J48" si="11">SUM(E46,E41)</f>
        <v>110794</v>
      </c>
      <c r="F48" s="20">
        <f t="shared" si="11"/>
        <v>114672</v>
      </c>
      <c r="G48" s="20">
        <f t="shared" si="11"/>
        <v>0</v>
      </c>
      <c r="H48" s="20">
        <f t="shared" si="11"/>
        <v>0</v>
      </c>
      <c r="I48" s="7">
        <f>SUM(I46,I41)</f>
        <v>0</v>
      </c>
      <c r="J48" s="141">
        <f t="shared" si="11"/>
        <v>25585015</v>
      </c>
      <c r="K48"/>
    </row>
    <row r="49" spans="2:11">
      <c r="B49" s="6"/>
    </row>
    <row r="50" spans="2:11">
      <c r="B50" s="6"/>
      <c r="K50" s="33"/>
    </row>
    <row r="51" spans="2:11">
      <c r="B51" s="6"/>
      <c r="K51" s="33"/>
    </row>
    <row r="52" spans="2:11">
      <c r="B52" s="6"/>
    </row>
    <row r="53" spans="2:11">
      <c r="B53" s="6"/>
    </row>
    <row r="54" spans="2:11">
      <c r="B54" s="6"/>
      <c r="K54" s="115"/>
    </row>
    <row r="55" spans="2:11">
      <c r="B55" s="6"/>
    </row>
    <row r="56" spans="2:11">
      <c r="B56" s="6"/>
    </row>
    <row r="57" spans="2:11">
      <c r="B57" s="6"/>
      <c r="K57" s="115"/>
    </row>
    <row r="58" spans="2:11">
      <c r="B58" s="6"/>
    </row>
    <row r="59" spans="2:11">
      <c r="B59" s="6"/>
    </row>
    <row r="60" spans="2:11">
      <c r="B60" s="6"/>
    </row>
    <row r="61" spans="2:11">
      <c r="B61" s="6"/>
    </row>
    <row r="62" spans="2:11">
      <c r="B62" s="6"/>
    </row>
    <row r="63" spans="2:11">
      <c r="B63" s="6"/>
    </row>
  </sheetData>
  <pageMargins left="0.7" right="0.7" top="0.75" bottom="0.75" header="0.3" footer="0.3"/>
  <pageSetup scale="86"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D74832-7026-4AAF-BF8E-BE3BAC1D02AF}">
  <sheetPr>
    <tabColor theme="7" tint="0.79998168889431442"/>
    <pageSetUpPr fitToPage="1"/>
  </sheetPr>
  <dimension ref="B1:AM63"/>
  <sheetViews>
    <sheetView topLeftCell="B29" workbookViewId="0">
      <selection activeCell="J32" sqref="J32"/>
    </sheetView>
  </sheetViews>
  <sheetFormatPr defaultColWidth="9.140625" defaultRowHeight="15"/>
  <cols>
    <col min="1" max="1" width="3.140625" customWidth="1"/>
    <col min="2" max="2" width="11.140625" customWidth="1"/>
    <col min="3" max="3" width="46.42578125" customWidth="1"/>
    <col min="4" max="4" width="13.28515625" style="6" customWidth="1"/>
    <col min="5" max="5" width="13.140625" style="2" customWidth="1"/>
    <col min="6" max="7" width="13.140625" customWidth="1"/>
    <col min="8" max="8" width="12.85546875" style="2" customWidth="1"/>
    <col min="9" max="9" width="0.85546875" style="7" customWidth="1"/>
    <col min="10" max="10" width="16.140625" customWidth="1"/>
    <col min="11" max="11" width="26.42578125" customWidth="1"/>
    <col min="13" max="13" width="14" bestFit="1" customWidth="1"/>
  </cols>
  <sheetData>
    <row r="1" spans="2:39">
      <c r="K1" t="s">
        <v>167</v>
      </c>
    </row>
    <row r="2" spans="2:39" ht="23.25">
      <c r="B2" s="29" t="s">
        <v>168</v>
      </c>
    </row>
    <row r="3" spans="2:39">
      <c r="B3" s="55"/>
    </row>
    <row r="4" spans="2:39">
      <c r="B4" s="5"/>
    </row>
    <row r="5" spans="2:39" ht="18.75">
      <c r="B5" s="35" t="s">
        <v>1</v>
      </c>
      <c r="C5" s="36"/>
      <c r="D5" s="36"/>
      <c r="E5" s="36"/>
      <c r="F5" s="36"/>
      <c r="G5" s="36"/>
      <c r="H5" s="36"/>
      <c r="I5" s="36"/>
      <c r="J5" s="37"/>
      <c r="K5" s="18"/>
    </row>
    <row r="6" spans="2:39">
      <c r="B6" s="38" t="s">
        <v>2</v>
      </c>
      <c r="C6" s="38" t="s">
        <v>3</v>
      </c>
      <c r="D6" s="38" t="s">
        <v>4</v>
      </c>
      <c r="E6" s="39" t="s">
        <v>5</v>
      </c>
      <c r="F6" s="39" t="s">
        <v>6</v>
      </c>
      <c r="G6" s="39" t="s">
        <v>7</v>
      </c>
      <c r="H6" s="40" t="s">
        <v>8</v>
      </c>
      <c r="I6" s="41"/>
      <c r="J6" s="42" t="s">
        <v>9</v>
      </c>
      <c r="K6" s="68" t="s">
        <v>49</v>
      </c>
    </row>
    <row r="7" spans="2:39" s="5" customFormat="1">
      <c r="B7" s="22" t="s">
        <v>10</v>
      </c>
      <c r="C7" s="26" t="s">
        <v>50</v>
      </c>
      <c r="D7" s="10" t="s">
        <v>51</v>
      </c>
      <c r="E7" s="10" t="s">
        <v>51</v>
      </c>
      <c r="F7" s="10" t="s">
        <v>51</v>
      </c>
      <c r="G7" s="10"/>
      <c r="H7" s="10" t="s">
        <v>51</v>
      </c>
      <c r="I7" s="7"/>
      <c r="J7" s="8" t="s">
        <v>51</v>
      </c>
      <c r="K7" s="68"/>
      <c r="L7"/>
      <c r="M7"/>
      <c r="N7"/>
      <c r="O7"/>
      <c r="P7"/>
      <c r="Q7"/>
      <c r="R7"/>
      <c r="S7"/>
      <c r="T7"/>
      <c r="U7"/>
      <c r="V7"/>
      <c r="W7"/>
      <c r="X7"/>
      <c r="Y7"/>
      <c r="Z7"/>
      <c r="AA7"/>
      <c r="AB7"/>
      <c r="AC7"/>
      <c r="AD7"/>
      <c r="AE7"/>
      <c r="AF7"/>
      <c r="AG7"/>
      <c r="AH7"/>
      <c r="AI7"/>
      <c r="AJ7"/>
      <c r="AK7"/>
      <c r="AL7"/>
      <c r="AM7"/>
    </row>
    <row r="8" spans="2:39">
      <c r="B8" s="23"/>
      <c r="C8" s="25" t="s">
        <v>99</v>
      </c>
      <c r="D8" s="15">
        <v>28804</v>
      </c>
      <c r="E8" s="15">
        <v>29812</v>
      </c>
      <c r="F8" s="15">
        <v>30855</v>
      </c>
      <c r="G8" s="15"/>
      <c r="H8" s="15"/>
      <c r="I8" s="34">
        <v>450000</v>
      </c>
      <c r="J8" s="15">
        <f>SUM(D8:H8)</f>
        <v>89471</v>
      </c>
      <c r="K8" s="68"/>
    </row>
    <row r="9" spans="2:39" ht="45">
      <c r="B9" s="23"/>
      <c r="C9" s="25" t="s">
        <v>161</v>
      </c>
      <c r="D9" s="15">
        <v>28804</v>
      </c>
      <c r="E9" s="15">
        <v>29812</v>
      </c>
      <c r="F9" s="15">
        <v>30855</v>
      </c>
      <c r="G9" s="15"/>
      <c r="H9" s="15"/>
      <c r="J9" s="15">
        <f>SUM(D9:H9)</f>
        <v>89471</v>
      </c>
      <c r="K9" s="76" t="s">
        <v>169</v>
      </c>
    </row>
    <row r="10" spans="2:39">
      <c r="B10" s="23"/>
      <c r="C10" s="9" t="s">
        <v>11</v>
      </c>
      <c r="D10" s="16">
        <f t="shared" ref="D10:J10" si="0">SUM(D8:D9)</f>
        <v>57608</v>
      </c>
      <c r="E10" s="16">
        <f t="shared" si="0"/>
        <v>59624</v>
      </c>
      <c r="F10" s="16">
        <f t="shared" si="0"/>
        <v>61710</v>
      </c>
      <c r="G10" s="16">
        <f t="shared" si="0"/>
        <v>0</v>
      </c>
      <c r="H10" s="16">
        <f t="shared" si="0"/>
        <v>0</v>
      </c>
      <c r="I10" s="7">
        <f t="shared" si="0"/>
        <v>450000</v>
      </c>
      <c r="J10" s="16">
        <f t="shared" si="0"/>
        <v>178942</v>
      </c>
      <c r="K10" s="76"/>
    </row>
    <row r="11" spans="2:39">
      <c r="B11" s="23"/>
      <c r="C11" s="14" t="s">
        <v>60</v>
      </c>
      <c r="D11" s="13" t="s">
        <v>51</v>
      </c>
      <c r="E11" s="10"/>
      <c r="F11" s="10"/>
      <c r="G11" s="10"/>
      <c r="H11" s="10"/>
      <c r="J11" s="8" t="s">
        <v>51</v>
      </c>
      <c r="K11" s="76"/>
    </row>
    <row r="12" spans="2:39">
      <c r="B12" s="23"/>
      <c r="C12" s="25" t="s">
        <v>99</v>
      </c>
      <c r="D12" s="133">
        <v>14098</v>
      </c>
      <c r="E12" s="133">
        <v>14591</v>
      </c>
      <c r="F12" s="133">
        <v>15102</v>
      </c>
      <c r="G12" s="133"/>
      <c r="H12" s="133"/>
      <c r="J12" s="15">
        <f>SUM(D12:H12)</f>
        <v>43791</v>
      </c>
      <c r="K12" s="76"/>
    </row>
    <row r="13" spans="2:39">
      <c r="B13" s="23"/>
      <c r="C13" s="25" t="s">
        <v>161</v>
      </c>
      <c r="D13" s="133">
        <v>14098</v>
      </c>
      <c r="E13" s="133">
        <v>14591</v>
      </c>
      <c r="F13" s="133">
        <v>15102</v>
      </c>
      <c r="G13" s="133"/>
      <c r="H13" s="133"/>
      <c r="J13" s="15">
        <f t="shared" ref="J13" si="1">SUM(D13:H13)</f>
        <v>43791</v>
      </c>
      <c r="K13" s="76" t="s">
        <v>170</v>
      </c>
    </row>
    <row r="14" spans="2:39">
      <c r="B14" s="23"/>
      <c r="C14" s="9" t="s">
        <v>12</v>
      </c>
      <c r="D14" s="135">
        <f>SUM(D12:D13)</f>
        <v>28196</v>
      </c>
      <c r="E14" s="16">
        <f t="shared" ref="E14:J14" si="2">SUM(E12:E13)</f>
        <v>29182</v>
      </c>
      <c r="F14" s="16">
        <f t="shared" si="2"/>
        <v>30204</v>
      </c>
      <c r="G14" s="16">
        <f t="shared" si="2"/>
        <v>0</v>
      </c>
      <c r="H14" s="16">
        <f t="shared" si="2"/>
        <v>0</v>
      </c>
      <c r="I14" s="7">
        <f t="shared" si="2"/>
        <v>0</v>
      </c>
      <c r="J14" s="135">
        <f t="shared" si="2"/>
        <v>87582</v>
      </c>
      <c r="K14" s="68"/>
    </row>
    <row r="15" spans="2:39">
      <c r="B15" s="23"/>
      <c r="C15" s="14" t="s">
        <v>61</v>
      </c>
      <c r="D15" s="13" t="s">
        <v>51</v>
      </c>
      <c r="E15" s="10"/>
      <c r="F15" s="10"/>
      <c r="G15" s="10"/>
      <c r="H15" s="10"/>
      <c r="J15" s="8" t="s">
        <v>51</v>
      </c>
      <c r="K15" s="68"/>
    </row>
    <row r="16" spans="2:39">
      <c r="B16" s="23"/>
      <c r="C16" s="25"/>
      <c r="D16" s="13"/>
      <c r="E16" s="10"/>
      <c r="F16" s="10"/>
      <c r="G16" s="10"/>
      <c r="H16" s="10"/>
      <c r="J16" s="15">
        <f t="shared" ref="J16:J17" si="3">SUM(D16:H16)</f>
        <v>0</v>
      </c>
      <c r="K16" s="68"/>
    </row>
    <row r="17" spans="2:13">
      <c r="B17" s="23"/>
      <c r="C17" s="28"/>
      <c r="D17" s="15"/>
      <c r="E17" s="11"/>
      <c r="F17" s="11"/>
      <c r="G17" s="11"/>
      <c r="H17" s="11"/>
      <c r="J17" s="15">
        <f t="shared" si="3"/>
        <v>0</v>
      </c>
      <c r="K17" s="68"/>
    </row>
    <row r="18" spans="2:13">
      <c r="B18" s="23"/>
      <c r="C18" s="9" t="s">
        <v>13</v>
      </c>
      <c r="D18" s="16">
        <f>SUM(D16:D17)</f>
        <v>0</v>
      </c>
      <c r="E18" s="16">
        <f>SUM(E16:E17)</f>
        <v>0</v>
      </c>
      <c r="F18" s="16">
        <f>SUM(F16:F17)</f>
        <v>0</v>
      </c>
      <c r="G18" s="16">
        <f>SUM(G16:G17)</f>
        <v>0</v>
      </c>
      <c r="H18" s="16">
        <f>SUM(H16:H17)</f>
        <v>0</v>
      </c>
      <c r="J18" s="16">
        <f>SUM(D18:H18)</f>
        <v>0</v>
      </c>
      <c r="K18" s="68"/>
    </row>
    <row r="19" spans="2:13">
      <c r="B19" s="23"/>
      <c r="C19" s="14" t="s">
        <v>62</v>
      </c>
      <c r="D19" s="15"/>
      <c r="E19" s="10"/>
      <c r="F19" s="10"/>
      <c r="G19" s="10"/>
      <c r="H19" s="10"/>
      <c r="J19" s="15" t="s">
        <v>19</v>
      </c>
      <c r="K19" s="68"/>
    </row>
    <row r="20" spans="2:13">
      <c r="B20" s="23"/>
      <c r="C20" s="25"/>
      <c r="D20" s="15"/>
      <c r="E20" s="10"/>
      <c r="F20" s="10"/>
      <c r="G20" s="10"/>
      <c r="H20" s="10"/>
      <c r="J20" s="15">
        <f>SUM(D20:H20)</f>
        <v>0</v>
      </c>
      <c r="K20" s="68"/>
    </row>
    <row r="21" spans="2:13">
      <c r="B21" s="23" t="s">
        <v>63</v>
      </c>
      <c r="C21" s="27" t="s">
        <v>63</v>
      </c>
      <c r="D21" s="13" t="s">
        <v>51</v>
      </c>
      <c r="E21" s="10"/>
      <c r="F21" s="10"/>
      <c r="G21" s="10"/>
      <c r="H21" s="10"/>
      <c r="J21" s="15">
        <f t="shared" ref="J21:J41" si="4">SUM(D21:H21)</f>
        <v>0</v>
      </c>
      <c r="K21" s="68"/>
    </row>
    <row r="22" spans="2:13">
      <c r="B22" s="23"/>
      <c r="C22" s="9" t="s">
        <v>14</v>
      </c>
      <c r="D22" s="12">
        <f>SUM(D20:D21)</f>
        <v>0</v>
      </c>
      <c r="E22" s="12">
        <f t="shared" ref="E22:H22" si="5">SUM(E20:E21)</f>
        <v>0</v>
      </c>
      <c r="F22" s="12">
        <f t="shared" si="5"/>
        <v>0</v>
      </c>
      <c r="G22" s="12">
        <f t="shared" si="5"/>
        <v>0</v>
      </c>
      <c r="H22" s="12">
        <f t="shared" si="5"/>
        <v>0</v>
      </c>
      <c r="J22" s="16">
        <f t="shared" si="4"/>
        <v>0</v>
      </c>
      <c r="K22" s="68"/>
    </row>
    <row r="23" spans="2:13">
      <c r="B23" s="23"/>
      <c r="C23" s="14" t="s">
        <v>64</v>
      </c>
      <c r="D23" s="13" t="s">
        <v>51</v>
      </c>
      <c r="E23" s="10"/>
      <c r="F23" s="10"/>
      <c r="G23" s="10"/>
      <c r="H23" s="10"/>
      <c r="J23" s="15"/>
      <c r="K23" s="68"/>
    </row>
    <row r="24" spans="2:13">
      <c r="B24" s="23"/>
      <c r="C24" s="25"/>
      <c r="D24" s="15"/>
      <c r="E24" s="15"/>
      <c r="F24" s="15"/>
      <c r="G24" s="15"/>
      <c r="H24" s="15"/>
      <c r="I24" s="34">
        <v>5000</v>
      </c>
      <c r="J24" s="15">
        <f t="shared" si="4"/>
        <v>0</v>
      </c>
      <c r="K24" s="68"/>
    </row>
    <row r="25" spans="2:13">
      <c r="B25" s="23"/>
      <c r="C25" s="25"/>
      <c r="D25" s="15"/>
      <c r="E25" s="11"/>
      <c r="F25" s="11"/>
      <c r="G25" s="11"/>
      <c r="H25" s="11"/>
      <c r="J25" s="15">
        <f t="shared" si="4"/>
        <v>0</v>
      </c>
      <c r="K25" s="68"/>
    </row>
    <row r="26" spans="2:13">
      <c r="B26" s="23"/>
      <c r="C26" s="9" t="s">
        <v>15</v>
      </c>
      <c r="D26" s="16">
        <f>SUM(D24:D25)</f>
        <v>0</v>
      </c>
      <c r="E26" s="16">
        <f t="shared" ref="E26:H26" si="6">SUM(E24:E25)</f>
        <v>0</v>
      </c>
      <c r="F26" s="16">
        <f t="shared" si="6"/>
        <v>0</v>
      </c>
      <c r="G26" s="16">
        <f t="shared" si="6"/>
        <v>0</v>
      </c>
      <c r="H26" s="16">
        <f t="shared" si="6"/>
        <v>0</v>
      </c>
      <c r="J26" s="16">
        <f t="shared" si="4"/>
        <v>0</v>
      </c>
      <c r="K26" s="68"/>
    </row>
    <row r="27" spans="2:13">
      <c r="B27" s="23"/>
      <c r="C27" s="14" t="s">
        <v>67</v>
      </c>
      <c r="D27" s="13" t="s">
        <v>51</v>
      </c>
      <c r="E27" s="10"/>
      <c r="F27" s="10"/>
      <c r="G27" s="10"/>
      <c r="H27" s="10"/>
      <c r="J27" s="15"/>
      <c r="K27" s="68"/>
    </row>
    <row r="28" spans="2:13" ht="30">
      <c r="B28" s="23"/>
      <c r="C28" s="25" t="s">
        <v>171</v>
      </c>
      <c r="D28" s="15">
        <v>478330</v>
      </c>
      <c r="E28" s="15">
        <v>1787669</v>
      </c>
      <c r="F28" s="15">
        <v>10240877</v>
      </c>
      <c r="G28" s="15">
        <v>12240877</v>
      </c>
      <c r="H28" s="15">
        <v>1787669</v>
      </c>
      <c r="I28" s="34">
        <v>5106000</v>
      </c>
      <c r="J28" s="15">
        <f t="shared" si="4"/>
        <v>26535422</v>
      </c>
      <c r="K28" s="76" t="s">
        <v>172</v>
      </c>
    </row>
    <row r="29" spans="2:13" ht="30">
      <c r="B29" s="23"/>
      <c r="C29" s="25" t="s">
        <v>173</v>
      </c>
      <c r="D29" s="15">
        <v>60000</v>
      </c>
      <c r="E29" s="15">
        <v>560000</v>
      </c>
      <c r="F29" s="15">
        <v>660000</v>
      </c>
      <c r="G29" s="15">
        <v>560000</v>
      </c>
      <c r="H29" s="15">
        <v>160000</v>
      </c>
      <c r="I29" s="34">
        <v>22500000</v>
      </c>
      <c r="J29" s="15">
        <f t="shared" si="4"/>
        <v>2000000</v>
      </c>
      <c r="K29" s="76" t="s">
        <v>172</v>
      </c>
      <c r="M29" s="115"/>
    </row>
    <row r="30" spans="2:13">
      <c r="B30" s="23"/>
      <c r="C30" s="25"/>
      <c r="D30" s="15"/>
      <c r="E30" s="15"/>
      <c r="F30" s="15"/>
      <c r="G30" s="15"/>
      <c r="H30" s="15"/>
      <c r="I30" s="34">
        <v>75000000</v>
      </c>
      <c r="J30" s="15">
        <f t="shared" si="4"/>
        <v>0</v>
      </c>
      <c r="K30" s="68"/>
    </row>
    <row r="31" spans="2:13">
      <c r="B31" s="23"/>
      <c r="C31" s="25"/>
      <c r="D31" s="15"/>
      <c r="E31" s="11"/>
      <c r="F31" s="11"/>
      <c r="G31" s="11"/>
      <c r="H31" s="11"/>
      <c r="J31" s="15">
        <f t="shared" si="4"/>
        <v>0</v>
      </c>
      <c r="K31" s="68"/>
    </row>
    <row r="32" spans="2:13">
      <c r="B32" s="23"/>
      <c r="C32" s="9" t="s">
        <v>16</v>
      </c>
      <c r="D32" s="16">
        <f>SUM(D28:D31)</f>
        <v>538330</v>
      </c>
      <c r="E32" s="16">
        <f t="shared" ref="E32:H32" si="7">SUM(E28:E31)</f>
        <v>2347669</v>
      </c>
      <c r="F32" s="16">
        <f t="shared" si="7"/>
        <v>10900877</v>
      </c>
      <c r="G32" s="16">
        <f t="shared" si="7"/>
        <v>12800877</v>
      </c>
      <c r="H32" s="16">
        <f t="shared" si="7"/>
        <v>1947669</v>
      </c>
      <c r="J32" s="16">
        <f t="shared" si="4"/>
        <v>28535422</v>
      </c>
      <c r="K32" s="68"/>
    </row>
    <row r="33" spans="2:11">
      <c r="B33" s="23"/>
      <c r="C33" s="14" t="s">
        <v>68</v>
      </c>
      <c r="D33" s="13" t="s">
        <v>51</v>
      </c>
      <c r="E33" s="10"/>
      <c r="F33" s="10"/>
      <c r="G33" s="10"/>
      <c r="H33" s="10"/>
      <c r="J33" s="15"/>
      <c r="K33" s="68"/>
    </row>
    <row r="34" spans="2:11">
      <c r="B34" s="23"/>
      <c r="C34" s="25"/>
      <c r="D34" s="15"/>
      <c r="E34" s="15"/>
      <c r="F34" s="15"/>
      <c r="G34" s="15"/>
      <c r="H34" s="15"/>
      <c r="I34" s="34">
        <v>375000</v>
      </c>
      <c r="J34" s="15">
        <f t="shared" si="4"/>
        <v>0</v>
      </c>
      <c r="K34" s="68"/>
    </row>
    <row r="35" spans="2:11">
      <c r="B35" s="23"/>
      <c r="C35" s="25"/>
      <c r="D35" s="15"/>
      <c r="E35" s="15"/>
      <c r="F35" s="15"/>
      <c r="G35" s="15"/>
      <c r="H35" s="15"/>
      <c r="I35" s="34">
        <v>781250</v>
      </c>
      <c r="J35" s="15">
        <f t="shared" si="4"/>
        <v>0</v>
      </c>
      <c r="K35" s="68"/>
    </row>
    <row r="36" spans="2:11">
      <c r="B36" s="23"/>
      <c r="C36" s="25"/>
      <c r="D36" s="15"/>
      <c r="E36" s="15"/>
      <c r="F36" s="15"/>
      <c r="G36" s="15"/>
      <c r="H36" s="15"/>
      <c r="I36" s="34">
        <v>2083335</v>
      </c>
      <c r="J36" s="15">
        <f t="shared" si="4"/>
        <v>0</v>
      </c>
      <c r="K36" s="68"/>
    </row>
    <row r="37" spans="2:11">
      <c r="B37" s="23"/>
      <c r="C37" s="25"/>
      <c r="D37" s="15"/>
      <c r="E37" s="11"/>
      <c r="F37" s="11"/>
      <c r="G37" s="11"/>
      <c r="H37" s="11"/>
      <c r="J37" s="15">
        <f t="shared" si="4"/>
        <v>0</v>
      </c>
      <c r="K37" s="68"/>
    </row>
    <row r="38" spans="2:11">
      <c r="B38" s="23"/>
      <c r="C38" s="25"/>
      <c r="D38" s="15"/>
      <c r="E38" s="11"/>
      <c r="F38" s="11"/>
      <c r="G38" s="11"/>
      <c r="H38" s="11"/>
      <c r="J38" s="15">
        <f t="shared" si="4"/>
        <v>0</v>
      </c>
      <c r="K38" s="68"/>
    </row>
    <row r="39" spans="2:11">
      <c r="B39" s="23"/>
      <c r="C39" s="10"/>
      <c r="D39" s="15"/>
      <c r="E39" s="11"/>
      <c r="F39" s="11"/>
      <c r="G39" s="11"/>
      <c r="H39" s="11"/>
      <c r="J39" s="15">
        <f t="shared" si="4"/>
        <v>0</v>
      </c>
      <c r="K39" s="68"/>
    </row>
    <row r="40" spans="2:11">
      <c r="B40" s="24"/>
      <c r="C40" s="9" t="s">
        <v>17</v>
      </c>
      <c r="D40" s="16">
        <f>SUM(D34:D39)</f>
        <v>0</v>
      </c>
      <c r="E40" s="16">
        <f t="shared" ref="E40:H40" si="8">SUM(E34:E39)</f>
        <v>0</v>
      </c>
      <c r="F40" s="16">
        <f t="shared" si="8"/>
        <v>0</v>
      </c>
      <c r="G40" s="16">
        <f t="shared" si="8"/>
        <v>0</v>
      </c>
      <c r="H40" s="16">
        <f t="shared" si="8"/>
        <v>0</v>
      </c>
      <c r="J40" s="16">
        <f t="shared" si="4"/>
        <v>0</v>
      </c>
      <c r="K40" s="68"/>
    </row>
    <row r="41" spans="2:11">
      <c r="B41" s="24"/>
      <c r="C41" s="9" t="s">
        <v>18</v>
      </c>
      <c r="D41" s="16">
        <f>SUM(D40,D32,D26,D22,D18,D14,D10)</f>
        <v>624134</v>
      </c>
      <c r="E41" s="16">
        <f>SUM(E40,E32,E26,E22,E18,E14,E10)</f>
        <v>2436475</v>
      </c>
      <c r="F41" s="16">
        <f>SUM(F40,F32,F26,F22,F18,F14,F10)</f>
        <v>10992791</v>
      </c>
      <c r="G41" s="16">
        <f>SUM(G40,G32,G26,G22,G18,G14,G10)</f>
        <v>12800877</v>
      </c>
      <c r="H41" s="16">
        <f>SUM(H40,H32,H26,H22,H18,H14,H10)</f>
        <v>1947669</v>
      </c>
      <c r="J41" s="16">
        <f t="shared" si="4"/>
        <v>28801946</v>
      </c>
      <c r="K41" s="68"/>
    </row>
    <row r="42" spans="2:11">
      <c r="B42" s="6"/>
      <c r="D42"/>
      <c r="E42"/>
      <c r="H42"/>
      <c r="I42"/>
      <c r="J42" t="s">
        <v>19</v>
      </c>
      <c r="K42" s="68"/>
    </row>
    <row r="43" spans="2:11" ht="30">
      <c r="B43" s="61" t="s">
        <v>73</v>
      </c>
      <c r="C43" s="17" t="s">
        <v>73</v>
      </c>
      <c r="D43" s="18"/>
      <c r="E43" s="18"/>
      <c r="F43" s="18"/>
      <c r="G43" s="18"/>
      <c r="H43" s="18"/>
      <c r="I43"/>
      <c r="J43" s="18" t="s">
        <v>19</v>
      </c>
      <c r="K43" s="68"/>
    </row>
    <row r="44" spans="2:11" ht="30">
      <c r="B44" s="23"/>
      <c r="C44" s="25" t="s">
        <v>74</v>
      </c>
      <c r="D44" s="81">
        <f>ROUND(SUM(D14,D10)*0.2476,0)</f>
        <v>21245</v>
      </c>
      <c r="E44" s="81">
        <f>ROUND(SUM(E14,E10)*0.2476,0)</f>
        <v>21988</v>
      </c>
      <c r="F44" s="81">
        <f>ROUND(SUM(F14,F10)*0.2476,0)</f>
        <v>22758</v>
      </c>
      <c r="G44" s="81">
        <f>ROUND(SUM(G14,G10)*0.2476,0)</f>
        <v>0</v>
      </c>
      <c r="H44" s="81">
        <f>ROUND(SUM(H14,H10)*0.2476,0)</f>
        <v>0</v>
      </c>
      <c r="J44" s="15">
        <f>SUM(D44:H44)</f>
        <v>65991</v>
      </c>
      <c r="K44" s="68"/>
    </row>
    <row r="45" spans="2:11">
      <c r="B45" s="23"/>
      <c r="C45" s="25"/>
      <c r="D45" s="13"/>
      <c r="E45" s="10"/>
      <c r="F45" s="10"/>
      <c r="G45" s="10"/>
      <c r="H45" s="10"/>
      <c r="J45" s="15">
        <f t="shared" ref="J45:J46" si="9">SUM(D45:H45)</f>
        <v>0</v>
      </c>
    </row>
    <row r="46" spans="2:11">
      <c r="B46" s="24"/>
      <c r="C46" s="9" t="s">
        <v>20</v>
      </c>
      <c r="D46" s="16">
        <f>SUM(D44:D45)</f>
        <v>21245</v>
      </c>
      <c r="E46" s="16">
        <f t="shared" ref="E46:H46" si="10">SUM(E44:E45)</f>
        <v>21988</v>
      </c>
      <c r="F46" s="16">
        <f t="shared" si="10"/>
        <v>22758</v>
      </c>
      <c r="G46" s="16">
        <f t="shared" si="10"/>
        <v>0</v>
      </c>
      <c r="H46" s="16">
        <f t="shared" si="10"/>
        <v>0</v>
      </c>
      <c r="J46" s="16">
        <f t="shared" si="9"/>
        <v>65991</v>
      </c>
    </row>
    <row r="47" spans="2:11" ht="15.75" thickBot="1">
      <c r="B47" s="6"/>
      <c r="D47"/>
      <c r="E47"/>
      <c r="H47"/>
      <c r="I47"/>
      <c r="J47" t="s">
        <v>19</v>
      </c>
    </row>
    <row r="48" spans="2:11" s="1" customFormat="1" ht="30.75" thickBot="1">
      <c r="B48" s="19" t="s">
        <v>21</v>
      </c>
      <c r="C48" s="19"/>
      <c r="D48" s="20">
        <f>SUM(D46,D41)</f>
        <v>645379</v>
      </c>
      <c r="E48" s="20">
        <f t="shared" ref="E48:J48" si="11">SUM(E46,E41)</f>
        <v>2458463</v>
      </c>
      <c r="F48" s="20">
        <f t="shared" si="11"/>
        <v>11015549</v>
      </c>
      <c r="G48" s="20">
        <f t="shared" si="11"/>
        <v>12800877</v>
      </c>
      <c r="H48" s="20">
        <f t="shared" si="11"/>
        <v>1947669</v>
      </c>
      <c r="I48" s="7">
        <f>SUM(I46,I41)</f>
        <v>0</v>
      </c>
      <c r="J48" s="141">
        <f t="shared" si="11"/>
        <v>28867937</v>
      </c>
      <c r="K48"/>
    </row>
    <row r="49" spans="2:2">
      <c r="B49" s="6"/>
    </row>
    <row r="50" spans="2:2">
      <c r="B50" s="6"/>
    </row>
    <row r="51" spans="2:2">
      <c r="B51" s="6"/>
    </row>
    <row r="52" spans="2:2">
      <c r="B52" s="6"/>
    </row>
    <row r="53" spans="2:2">
      <c r="B53" s="6"/>
    </row>
    <row r="54" spans="2:2">
      <c r="B54" s="6"/>
    </row>
    <row r="55" spans="2:2">
      <c r="B55" s="6"/>
    </row>
    <row r="56" spans="2:2">
      <c r="B56" s="6"/>
    </row>
    <row r="57" spans="2:2">
      <c r="B57" s="6"/>
    </row>
    <row r="58" spans="2:2">
      <c r="B58" s="6"/>
    </row>
    <row r="59" spans="2:2">
      <c r="B59" s="6"/>
    </row>
    <row r="60" spans="2:2">
      <c r="B60" s="6"/>
    </row>
    <row r="61" spans="2:2">
      <c r="B61" s="6"/>
    </row>
    <row r="62" spans="2:2">
      <c r="B62" s="6"/>
    </row>
    <row r="63" spans="2:2">
      <c r="B63" s="6"/>
    </row>
  </sheetData>
  <pageMargins left="0.7" right="0.7" top="0.75" bottom="0.75" header="0.3" footer="0.3"/>
  <pageSetup scale="86"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0E7BCE-8A9F-4E75-A154-0681FE99B967}">
  <sheetPr>
    <tabColor theme="7" tint="0.79998168889431442"/>
    <pageSetUpPr fitToPage="1"/>
  </sheetPr>
  <dimension ref="B2:AM63"/>
  <sheetViews>
    <sheetView topLeftCell="B32" workbookViewId="0">
      <selection activeCell="J32" sqref="J32"/>
    </sheetView>
  </sheetViews>
  <sheetFormatPr defaultColWidth="9.140625" defaultRowHeight="15"/>
  <cols>
    <col min="1" max="1" width="3.140625" customWidth="1"/>
    <col min="2" max="2" width="11.140625" customWidth="1"/>
    <col min="3" max="3" width="46.42578125" customWidth="1"/>
    <col min="4" max="4" width="13.28515625" style="6" customWidth="1"/>
    <col min="5" max="5" width="13.140625" style="2" customWidth="1"/>
    <col min="6" max="7" width="13.140625" customWidth="1"/>
    <col min="8" max="8" width="12.85546875" style="2" customWidth="1"/>
    <col min="9" max="9" width="0.85546875" style="7" customWidth="1"/>
    <col min="10" max="10" width="14.5703125" customWidth="1"/>
    <col min="11" max="11" width="26.42578125" customWidth="1"/>
  </cols>
  <sheetData>
    <row r="2" spans="2:39" ht="23.25">
      <c r="B2" s="29" t="s">
        <v>174</v>
      </c>
    </row>
    <row r="3" spans="2:39">
      <c r="B3" s="55"/>
    </row>
    <row r="4" spans="2:39">
      <c r="B4" s="5"/>
    </row>
    <row r="5" spans="2:39" ht="18.75">
      <c r="B5" s="35" t="s">
        <v>1</v>
      </c>
      <c r="C5" s="36"/>
      <c r="D5" s="36"/>
      <c r="E5" s="36"/>
      <c r="F5" s="36"/>
      <c r="G5" s="36"/>
      <c r="H5" s="36"/>
      <c r="I5" s="36"/>
      <c r="J5" s="37"/>
      <c r="K5" s="18"/>
    </row>
    <row r="6" spans="2:39">
      <c r="B6" s="38" t="s">
        <v>2</v>
      </c>
      <c r="C6" s="38" t="s">
        <v>3</v>
      </c>
      <c r="D6" s="38" t="s">
        <v>4</v>
      </c>
      <c r="E6" s="39" t="s">
        <v>5</v>
      </c>
      <c r="F6" s="39" t="s">
        <v>6</v>
      </c>
      <c r="G6" s="39" t="s">
        <v>7</v>
      </c>
      <c r="H6" s="40" t="s">
        <v>8</v>
      </c>
      <c r="I6" s="41"/>
      <c r="J6" s="42" t="s">
        <v>9</v>
      </c>
      <c r="K6" s="68" t="s">
        <v>49</v>
      </c>
    </row>
    <row r="7" spans="2:39" s="5" customFormat="1">
      <c r="B7" s="22" t="s">
        <v>10</v>
      </c>
      <c r="C7" s="26" t="s">
        <v>50</v>
      </c>
      <c r="D7" s="10" t="s">
        <v>51</v>
      </c>
      <c r="E7" s="10" t="s">
        <v>51</v>
      </c>
      <c r="F7" s="10" t="s">
        <v>51</v>
      </c>
      <c r="G7" s="10"/>
      <c r="H7" s="10" t="s">
        <v>51</v>
      </c>
      <c r="I7" s="7"/>
      <c r="J7" s="8" t="s">
        <v>51</v>
      </c>
      <c r="K7" s="68"/>
      <c r="L7"/>
      <c r="M7"/>
      <c r="N7"/>
      <c r="O7"/>
      <c r="P7"/>
      <c r="Q7"/>
      <c r="R7"/>
      <c r="S7"/>
      <c r="T7"/>
      <c r="U7"/>
      <c r="V7"/>
      <c r="W7"/>
      <c r="X7"/>
      <c r="Y7"/>
      <c r="Z7"/>
      <c r="AA7"/>
      <c r="AB7"/>
      <c r="AC7"/>
      <c r="AD7"/>
      <c r="AE7"/>
      <c r="AF7"/>
      <c r="AG7"/>
      <c r="AH7"/>
      <c r="AI7"/>
      <c r="AJ7"/>
      <c r="AK7"/>
      <c r="AL7"/>
      <c r="AM7"/>
    </row>
    <row r="8" spans="2:39" ht="45">
      <c r="B8" s="23"/>
      <c r="C8" s="25" t="s">
        <v>99</v>
      </c>
      <c r="D8" s="15">
        <v>28804</v>
      </c>
      <c r="E8" s="15">
        <v>29812</v>
      </c>
      <c r="F8" s="15">
        <v>30855</v>
      </c>
      <c r="G8" s="15"/>
      <c r="H8" s="15"/>
      <c r="I8" s="34">
        <v>450000</v>
      </c>
      <c r="J8" s="15">
        <f>SUM(D8:H8)</f>
        <v>89471</v>
      </c>
      <c r="K8" s="76" t="s">
        <v>169</v>
      </c>
    </row>
    <row r="9" spans="2:39">
      <c r="B9" s="23"/>
      <c r="C9" s="25" t="s">
        <v>161</v>
      </c>
      <c r="D9" s="15">
        <v>28804</v>
      </c>
      <c r="E9" s="15">
        <v>29812</v>
      </c>
      <c r="F9" s="15">
        <v>30855</v>
      </c>
      <c r="G9" s="15"/>
      <c r="H9" s="15"/>
      <c r="J9" s="15">
        <f>SUM(D9:H9)</f>
        <v>89471</v>
      </c>
      <c r="K9" s="76"/>
    </row>
    <row r="10" spans="2:39">
      <c r="B10" s="23"/>
      <c r="C10" s="9" t="s">
        <v>11</v>
      </c>
      <c r="D10" s="16">
        <f t="shared" ref="D10:J10" si="0">SUM(D8:D9)</f>
        <v>57608</v>
      </c>
      <c r="E10" s="16">
        <f t="shared" si="0"/>
        <v>59624</v>
      </c>
      <c r="F10" s="16">
        <f t="shared" si="0"/>
        <v>61710</v>
      </c>
      <c r="G10" s="16">
        <f t="shared" si="0"/>
        <v>0</v>
      </c>
      <c r="H10" s="16">
        <f t="shared" si="0"/>
        <v>0</v>
      </c>
      <c r="I10" s="7">
        <f t="shared" si="0"/>
        <v>450000</v>
      </c>
      <c r="J10" s="16">
        <f t="shared" si="0"/>
        <v>178942</v>
      </c>
      <c r="K10" s="76"/>
    </row>
    <row r="11" spans="2:39">
      <c r="B11" s="23"/>
      <c r="C11" s="14" t="s">
        <v>60</v>
      </c>
      <c r="D11" s="13" t="s">
        <v>51</v>
      </c>
      <c r="E11" s="10"/>
      <c r="F11" s="10"/>
      <c r="G11" s="10"/>
      <c r="H11" s="10"/>
      <c r="J11" s="8" t="s">
        <v>51</v>
      </c>
      <c r="K11" s="76"/>
    </row>
    <row r="12" spans="2:39">
      <c r="B12" s="23"/>
      <c r="C12" s="25" t="s">
        <v>99</v>
      </c>
      <c r="D12" s="133">
        <v>14098</v>
      </c>
      <c r="E12" s="15">
        <v>14591</v>
      </c>
      <c r="F12" s="15">
        <v>15102</v>
      </c>
      <c r="G12" s="15"/>
      <c r="H12" s="15"/>
      <c r="J12" s="15">
        <f>SUM(D12:H12)</f>
        <v>43791</v>
      </c>
      <c r="K12" s="76" t="s">
        <v>170</v>
      </c>
    </row>
    <row r="13" spans="2:39">
      <c r="B13" s="23"/>
      <c r="C13" s="25" t="s">
        <v>161</v>
      </c>
      <c r="D13" s="133">
        <v>14098</v>
      </c>
      <c r="E13" s="15">
        <v>14591</v>
      </c>
      <c r="F13" s="15">
        <v>15102</v>
      </c>
      <c r="G13" s="15"/>
      <c r="H13" s="15"/>
      <c r="J13" s="15">
        <f t="shared" ref="J13" si="1">SUM(D13:H13)</f>
        <v>43791</v>
      </c>
      <c r="K13" s="68"/>
    </row>
    <row r="14" spans="2:39">
      <c r="B14" s="23"/>
      <c r="C14" s="9" t="s">
        <v>12</v>
      </c>
      <c r="D14" s="16">
        <f>SUM(D12:D13)</f>
        <v>28196</v>
      </c>
      <c r="E14" s="16">
        <f t="shared" ref="E14:J14" si="2">SUM(E12:E13)</f>
        <v>29182</v>
      </c>
      <c r="F14" s="16">
        <f t="shared" si="2"/>
        <v>30204</v>
      </c>
      <c r="G14" s="16">
        <f t="shared" si="2"/>
        <v>0</v>
      </c>
      <c r="H14" s="16">
        <f t="shared" si="2"/>
        <v>0</v>
      </c>
      <c r="I14" s="7">
        <f t="shared" si="2"/>
        <v>0</v>
      </c>
      <c r="J14" s="135">
        <f t="shared" si="2"/>
        <v>87582</v>
      </c>
      <c r="K14" s="68"/>
      <c r="L14" s="170"/>
    </row>
    <row r="15" spans="2:39">
      <c r="B15" s="23"/>
      <c r="C15" s="14" t="s">
        <v>61</v>
      </c>
      <c r="D15" s="13" t="s">
        <v>51</v>
      </c>
      <c r="E15" s="10"/>
      <c r="F15" s="10"/>
      <c r="G15" s="10"/>
      <c r="H15" s="10"/>
      <c r="J15" s="8" t="s">
        <v>51</v>
      </c>
      <c r="K15" s="68"/>
    </row>
    <row r="16" spans="2:39">
      <c r="B16" s="23"/>
      <c r="C16" s="25"/>
      <c r="D16" s="13"/>
      <c r="E16" s="10"/>
      <c r="F16" s="10"/>
      <c r="G16" s="10"/>
      <c r="H16" s="10"/>
      <c r="J16" s="15">
        <f t="shared" ref="J16:J17" si="3">SUM(D16:H16)</f>
        <v>0</v>
      </c>
      <c r="K16" s="68"/>
    </row>
    <row r="17" spans="2:11">
      <c r="B17" s="23"/>
      <c r="C17" s="28"/>
      <c r="D17" s="15"/>
      <c r="E17" s="11"/>
      <c r="F17" s="11"/>
      <c r="G17" s="11"/>
      <c r="H17" s="11"/>
      <c r="J17" s="15">
        <f t="shared" si="3"/>
        <v>0</v>
      </c>
      <c r="K17" s="68"/>
    </row>
    <row r="18" spans="2:11">
      <c r="B18" s="23"/>
      <c r="C18" s="9" t="s">
        <v>13</v>
      </c>
      <c r="D18" s="16">
        <f>SUM(D16:D17)</f>
        <v>0</v>
      </c>
      <c r="E18" s="16">
        <f>SUM(E16:E17)</f>
        <v>0</v>
      </c>
      <c r="F18" s="16">
        <f>SUM(F16:F17)</f>
        <v>0</v>
      </c>
      <c r="G18" s="16">
        <f>SUM(G16:G17)</f>
        <v>0</v>
      </c>
      <c r="H18" s="16">
        <f>SUM(H16:H17)</f>
        <v>0</v>
      </c>
      <c r="J18" s="16">
        <f>SUM(D18:H18)</f>
        <v>0</v>
      </c>
      <c r="K18" s="68"/>
    </row>
    <row r="19" spans="2:11">
      <c r="B19" s="23"/>
      <c r="C19" s="14" t="s">
        <v>62</v>
      </c>
      <c r="D19" s="15"/>
      <c r="E19" s="10"/>
      <c r="F19" s="10"/>
      <c r="G19" s="10"/>
      <c r="H19" s="10"/>
      <c r="J19" s="15" t="s">
        <v>19</v>
      </c>
      <c r="K19" s="68"/>
    </row>
    <row r="20" spans="2:11">
      <c r="B20" s="23"/>
      <c r="C20" s="25"/>
      <c r="D20" s="15"/>
      <c r="E20" s="10"/>
      <c r="F20" s="10"/>
      <c r="G20" s="10"/>
      <c r="H20" s="10"/>
      <c r="J20" s="15">
        <f>SUM(D20:H20)</f>
        <v>0</v>
      </c>
      <c r="K20" s="68"/>
    </row>
    <row r="21" spans="2:11">
      <c r="B21" s="23" t="s">
        <v>63</v>
      </c>
      <c r="C21" s="27" t="s">
        <v>63</v>
      </c>
      <c r="D21" s="13" t="s">
        <v>51</v>
      </c>
      <c r="E21" s="10"/>
      <c r="F21" s="10"/>
      <c r="G21" s="10"/>
      <c r="H21" s="10"/>
      <c r="J21" s="15">
        <f t="shared" ref="J21:J41" si="4">SUM(D21:H21)</f>
        <v>0</v>
      </c>
      <c r="K21" s="68"/>
    </row>
    <row r="22" spans="2:11">
      <c r="B22" s="23"/>
      <c r="C22" s="9" t="s">
        <v>14</v>
      </c>
      <c r="D22" s="12">
        <f>SUM(D20:D21)</f>
        <v>0</v>
      </c>
      <c r="E22" s="12">
        <f t="shared" ref="E22:H22" si="5">SUM(E20:E21)</f>
        <v>0</v>
      </c>
      <c r="F22" s="12">
        <f t="shared" si="5"/>
        <v>0</v>
      </c>
      <c r="G22" s="12">
        <f t="shared" si="5"/>
        <v>0</v>
      </c>
      <c r="H22" s="12">
        <f t="shared" si="5"/>
        <v>0</v>
      </c>
      <c r="J22" s="16">
        <f t="shared" si="4"/>
        <v>0</v>
      </c>
      <c r="K22" s="68"/>
    </row>
    <row r="23" spans="2:11">
      <c r="B23" s="23"/>
      <c r="C23" s="14" t="s">
        <v>64</v>
      </c>
      <c r="D23" s="13" t="s">
        <v>51</v>
      </c>
      <c r="E23" s="10"/>
      <c r="F23" s="10"/>
      <c r="G23" s="10"/>
      <c r="H23" s="10"/>
      <c r="J23" s="15"/>
      <c r="K23" s="68"/>
    </row>
    <row r="24" spans="2:11">
      <c r="B24" s="23"/>
      <c r="C24" s="25"/>
      <c r="D24" s="15"/>
      <c r="E24" s="15"/>
      <c r="F24" s="15"/>
      <c r="G24" s="15"/>
      <c r="H24" s="15"/>
      <c r="I24" s="34">
        <v>5000</v>
      </c>
      <c r="J24" s="15">
        <f t="shared" si="4"/>
        <v>0</v>
      </c>
      <c r="K24" s="68"/>
    </row>
    <row r="25" spans="2:11">
      <c r="B25" s="23"/>
      <c r="C25" s="25"/>
      <c r="D25" s="15"/>
      <c r="E25" s="11"/>
      <c r="F25" s="11"/>
      <c r="G25" s="11"/>
      <c r="H25" s="11"/>
      <c r="J25" s="15">
        <f t="shared" si="4"/>
        <v>0</v>
      </c>
      <c r="K25" s="68"/>
    </row>
    <row r="26" spans="2:11">
      <c r="B26" s="23"/>
      <c r="C26" s="9" t="s">
        <v>15</v>
      </c>
      <c r="D26" s="16">
        <f>SUM(D24:D25)</f>
        <v>0</v>
      </c>
      <c r="E26" s="16">
        <f t="shared" ref="E26:H26" si="6">SUM(E24:E25)</f>
        <v>0</v>
      </c>
      <c r="F26" s="16">
        <f t="shared" si="6"/>
        <v>0</v>
      </c>
      <c r="G26" s="16">
        <f t="shared" si="6"/>
        <v>0</v>
      </c>
      <c r="H26" s="16">
        <f t="shared" si="6"/>
        <v>0</v>
      </c>
      <c r="J26" s="16">
        <f t="shared" si="4"/>
        <v>0</v>
      </c>
      <c r="K26" s="68"/>
    </row>
    <row r="27" spans="2:11">
      <c r="B27" s="23"/>
      <c r="C27" s="14" t="s">
        <v>67</v>
      </c>
      <c r="D27" s="13" t="s">
        <v>51</v>
      </c>
      <c r="E27" s="10"/>
      <c r="F27" s="10"/>
      <c r="G27" s="10"/>
      <c r="H27" s="10"/>
      <c r="J27" s="15"/>
      <c r="K27" s="68"/>
    </row>
    <row r="28" spans="2:11" ht="135">
      <c r="B28" s="23"/>
      <c r="C28" s="25" t="s">
        <v>175</v>
      </c>
      <c r="D28" s="15">
        <v>0</v>
      </c>
      <c r="E28" s="15">
        <v>3598959</v>
      </c>
      <c r="F28" s="15">
        <v>888279</v>
      </c>
      <c r="G28" s="15">
        <v>893204</v>
      </c>
      <c r="H28" s="15">
        <v>898278</v>
      </c>
      <c r="I28" s="34">
        <v>5106000</v>
      </c>
      <c r="J28" s="15">
        <f t="shared" si="4"/>
        <v>6278720</v>
      </c>
      <c r="K28" s="76" t="s">
        <v>176</v>
      </c>
    </row>
    <row r="29" spans="2:11">
      <c r="B29" s="23"/>
      <c r="C29" s="25"/>
      <c r="D29" s="15"/>
      <c r="E29" s="15"/>
      <c r="F29" s="15"/>
      <c r="G29" s="15"/>
      <c r="H29" s="15"/>
      <c r="I29" s="34">
        <v>22500000</v>
      </c>
      <c r="J29" s="15">
        <f t="shared" si="4"/>
        <v>0</v>
      </c>
      <c r="K29" s="68"/>
    </row>
    <row r="30" spans="2:11">
      <c r="B30" s="23"/>
      <c r="C30" s="25"/>
      <c r="D30" s="15"/>
      <c r="E30" s="15"/>
      <c r="F30" s="15"/>
      <c r="G30" s="15"/>
      <c r="H30" s="15"/>
      <c r="I30" s="34">
        <v>75000000</v>
      </c>
      <c r="J30" s="15">
        <f t="shared" si="4"/>
        <v>0</v>
      </c>
      <c r="K30" s="68"/>
    </row>
    <row r="31" spans="2:11">
      <c r="B31" s="23"/>
      <c r="C31" s="25"/>
      <c r="D31" s="15"/>
      <c r="E31" s="11"/>
      <c r="F31" s="11"/>
      <c r="G31" s="11"/>
      <c r="H31" s="11"/>
      <c r="J31" s="15">
        <f t="shared" si="4"/>
        <v>0</v>
      </c>
      <c r="K31" s="68"/>
    </row>
    <row r="32" spans="2:11">
      <c r="B32" s="23"/>
      <c r="C32" s="9" t="s">
        <v>16</v>
      </c>
      <c r="D32" s="16">
        <f>SUM(D28:D31)</f>
        <v>0</v>
      </c>
      <c r="E32" s="16">
        <f t="shared" ref="E32:H32" si="7">SUM(E28:E31)</f>
        <v>3598959</v>
      </c>
      <c r="F32" s="16">
        <f t="shared" si="7"/>
        <v>888279</v>
      </c>
      <c r="G32" s="16">
        <f t="shared" si="7"/>
        <v>893204</v>
      </c>
      <c r="H32" s="16">
        <f t="shared" si="7"/>
        <v>898278</v>
      </c>
      <c r="J32" s="16">
        <f t="shared" si="4"/>
        <v>6278720</v>
      </c>
      <c r="K32" s="68"/>
    </row>
    <row r="33" spans="2:11">
      <c r="B33" s="23"/>
      <c r="C33" s="14" t="s">
        <v>68</v>
      </c>
      <c r="D33" s="13" t="s">
        <v>51</v>
      </c>
      <c r="E33" s="10"/>
      <c r="F33" s="10"/>
      <c r="G33" s="10"/>
      <c r="H33" s="10"/>
      <c r="J33" s="15"/>
      <c r="K33" s="68"/>
    </row>
    <row r="34" spans="2:11">
      <c r="B34" s="23"/>
      <c r="C34" s="25"/>
      <c r="D34" s="15"/>
      <c r="E34" s="15"/>
      <c r="F34" s="15"/>
      <c r="G34" s="15"/>
      <c r="H34" s="15"/>
      <c r="I34" s="34">
        <v>375000</v>
      </c>
      <c r="J34" s="15">
        <f t="shared" si="4"/>
        <v>0</v>
      </c>
      <c r="K34" s="68"/>
    </row>
    <row r="35" spans="2:11">
      <c r="B35" s="23"/>
      <c r="C35" s="25"/>
      <c r="D35" s="15"/>
      <c r="E35" s="15"/>
      <c r="F35" s="15"/>
      <c r="G35" s="15"/>
      <c r="H35" s="15"/>
      <c r="I35" s="34">
        <v>781250</v>
      </c>
      <c r="J35" s="15">
        <f t="shared" si="4"/>
        <v>0</v>
      </c>
      <c r="K35" s="68"/>
    </row>
    <row r="36" spans="2:11">
      <c r="B36" s="23"/>
      <c r="C36" s="25"/>
      <c r="D36" s="15"/>
      <c r="E36" s="15"/>
      <c r="F36" s="15"/>
      <c r="G36" s="15"/>
      <c r="H36" s="15"/>
      <c r="I36" s="34">
        <v>2083335</v>
      </c>
      <c r="J36" s="15">
        <f t="shared" si="4"/>
        <v>0</v>
      </c>
      <c r="K36" s="68"/>
    </row>
    <row r="37" spans="2:11">
      <c r="B37" s="23"/>
      <c r="C37" s="25"/>
      <c r="D37" s="15"/>
      <c r="E37" s="11"/>
      <c r="F37" s="11"/>
      <c r="G37" s="11"/>
      <c r="H37" s="11"/>
      <c r="J37" s="15">
        <f t="shared" si="4"/>
        <v>0</v>
      </c>
      <c r="K37" s="68"/>
    </row>
    <row r="38" spans="2:11">
      <c r="B38" s="23"/>
      <c r="C38" s="25"/>
      <c r="D38" s="15"/>
      <c r="E38" s="11"/>
      <c r="F38" s="11"/>
      <c r="G38" s="11"/>
      <c r="H38" s="11"/>
      <c r="J38" s="15">
        <f t="shared" si="4"/>
        <v>0</v>
      </c>
      <c r="K38" s="68"/>
    </row>
    <row r="39" spans="2:11">
      <c r="B39" s="23"/>
      <c r="C39" s="10"/>
      <c r="D39" s="15"/>
      <c r="E39" s="11"/>
      <c r="F39" s="11"/>
      <c r="G39" s="11"/>
      <c r="H39" s="11"/>
      <c r="J39" s="15">
        <f t="shared" si="4"/>
        <v>0</v>
      </c>
      <c r="K39" s="68"/>
    </row>
    <row r="40" spans="2:11">
      <c r="B40" s="24"/>
      <c r="C40" s="9" t="s">
        <v>17</v>
      </c>
      <c r="D40" s="16">
        <f>SUM(D34:D39)</f>
        <v>0</v>
      </c>
      <c r="E40" s="16">
        <f t="shared" ref="E40:H40" si="8">SUM(E34:E39)</f>
        <v>0</v>
      </c>
      <c r="F40" s="16">
        <f t="shared" si="8"/>
        <v>0</v>
      </c>
      <c r="G40" s="16">
        <f t="shared" si="8"/>
        <v>0</v>
      </c>
      <c r="H40" s="16">
        <f t="shared" si="8"/>
        <v>0</v>
      </c>
      <c r="J40" s="16">
        <f t="shared" si="4"/>
        <v>0</v>
      </c>
      <c r="K40" s="68"/>
    </row>
    <row r="41" spans="2:11">
      <c r="B41" s="24"/>
      <c r="C41" s="9" t="s">
        <v>18</v>
      </c>
      <c r="D41" s="16">
        <f>SUM(D40,D32,D26,D22,D18,D14,D10)</f>
        <v>85804</v>
      </c>
      <c r="E41" s="16">
        <f>SUM(E40,E32,E26,E22,E18,E14,E10)</f>
        <v>3687765</v>
      </c>
      <c r="F41" s="16">
        <f>SUM(F40,F32,F26,F22,F18,F14,F10)</f>
        <v>980193</v>
      </c>
      <c r="G41" s="16">
        <f>SUM(G40,G32,G26,G22,G18,G14,G10)</f>
        <v>893204</v>
      </c>
      <c r="H41" s="16">
        <f>SUM(H40,H32,H26,H22,H18,H14,H10)</f>
        <v>898278</v>
      </c>
      <c r="J41" s="16">
        <f t="shared" si="4"/>
        <v>6545244</v>
      </c>
      <c r="K41" s="68"/>
    </row>
    <row r="42" spans="2:11">
      <c r="B42" s="6"/>
      <c r="D42"/>
      <c r="E42"/>
      <c r="H42"/>
      <c r="I42"/>
      <c r="J42" t="s">
        <v>19</v>
      </c>
      <c r="K42" s="68"/>
    </row>
    <row r="43" spans="2:11" ht="30">
      <c r="B43" s="61" t="s">
        <v>73</v>
      </c>
      <c r="C43" s="17" t="s">
        <v>73</v>
      </c>
      <c r="D43" s="18"/>
      <c r="E43" s="18"/>
      <c r="F43" s="18"/>
      <c r="G43" s="18"/>
      <c r="H43" s="18"/>
      <c r="I43"/>
      <c r="J43" s="18" t="s">
        <v>19</v>
      </c>
      <c r="K43" s="68"/>
    </row>
    <row r="44" spans="2:11" ht="30">
      <c r="B44" s="23"/>
      <c r="C44" s="25" t="s">
        <v>74</v>
      </c>
      <c r="D44" s="81">
        <f>ROUND(SUM(D14,D10)*0.2476,0)</f>
        <v>21245</v>
      </c>
      <c r="E44" s="81">
        <f>ROUND(SUM(E14,E10)*0.2476,0)</f>
        <v>21988</v>
      </c>
      <c r="F44" s="81">
        <f>ROUND(SUM(F14,F10)*0.2476,0)</f>
        <v>22758</v>
      </c>
      <c r="G44" s="81">
        <f>ROUND(SUM(G14,G10)*0.2476,0)</f>
        <v>0</v>
      </c>
      <c r="H44" s="81">
        <f>ROUND(SUM(H14,H10)*0.2476,0)</f>
        <v>0</v>
      </c>
      <c r="J44" s="15">
        <f>SUM(D44:H44)</f>
        <v>65991</v>
      </c>
      <c r="K44" s="68"/>
    </row>
    <row r="45" spans="2:11">
      <c r="B45" s="23"/>
      <c r="C45" s="25"/>
      <c r="D45" s="13"/>
      <c r="E45" s="10"/>
      <c r="F45" s="10"/>
      <c r="G45" s="10"/>
      <c r="H45" s="10"/>
      <c r="J45" s="15">
        <f t="shared" ref="J45:J46" si="9">SUM(D45:H45)</f>
        <v>0</v>
      </c>
    </row>
    <row r="46" spans="2:11">
      <c r="B46" s="24"/>
      <c r="C46" s="9" t="s">
        <v>20</v>
      </c>
      <c r="D46" s="16">
        <f>SUM(D44:D45)</f>
        <v>21245</v>
      </c>
      <c r="E46" s="16">
        <f t="shared" ref="E46:H46" si="10">SUM(E44:E45)</f>
        <v>21988</v>
      </c>
      <c r="F46" s="16">
        <f t="shared" si="10"/>
        <v>22758</v>
      </c>
      <c r="G46" s="16">
        <f t="shared" si="10"/>
        <v>0</v>
      </c>
      <c r="H46" s="16">
        <f t="shared" si="10"/>
        <v>0</v>
      </c>
      <c r="J46" s="16">
        <f t="shared" si="9"/>
        <v>65991</v>
      </c>
    </row>
    <row r="47" spans="2:11" ht="15.75" thickBot="1">
      <c r="B47" s="6"/>
      <c r="D47"/>
      <c r="E47"/>
      <c r="H47"/>
      <c r="I47"/>
      <c r="J47" t="s">
        <v>19</v>
      </c>
    </row>
    <row r="48" spans="2:11" s="1" customFormat="1" ht="30.75" thickBot="1">
      <c r="B48" s="19" t="s">
        <v>21</v>
      </c>
      <c r="C48" s="19"/>
      <c r="D48" s="20">
        <f>SUM(D46,D41)</f>
        <v>107049</v>
      </c>
      <c r="E48" s="20">
        <f t="shared" ref="E48:J48" si="11">SUM(E46,E41)</f>
        <v>3709753</v>
      </c>
      <c r="F48" s="20">
        <f t="shared" si="11"/>
        <v>1002951</v>
      </c>
      <c r="G48" s="20">
        <f t="shared" si="11"/>
        <v>893204</v>
      </c>
      <c r="H48" s="20">
        <f t="shared" si="11"/>
        <v>898278</v>
      </c>
      <c r="I48" s="7">
        <f>SUM(I46,I41)</f>
        <v>0</v>
      </c>
      <c r="J48" s="141">
        <f t="shared" si="11"/>
        <v>6611235</v>
      </c>
      <c r="K48"/>
    </row>
    <row r="49" spans="2:2">
      <c r="B49" s="6"/>
    </row>
    <row r="50" spans="2:2">
      <c r="B50" s="6"/>
    </row>
    <row r="51" spans="2:2">
      <c r="B51" s="6"/>
    </row>
    <row r="52" spans="2:2">
      <c r="B52" s="6"/>
    </row>
    <row r="53" spans="2:2">
      <c r="B53" s="6"/>
    </row>
    <row r="54" spans="2:2">
      <c r="B54" s="6"/>
    </row>
    <row r="55" spans="2:2">
      <c r="B55" s="6"/>
    </row>
    <row r="56" spans="2:2">
      <c r="B56" s="6"/>
    </row>
    <row r="57" spans="2:2">
      <c r="B57" s="6"/>
    </row>
    <row r="58" spans="2:2">
      <c r="B58" s="6"/>
    </row>
    <row r="59" spans="2:2">
      <c r="B59" s="6"/>
    </row>
    <row r="60" spans="2:2">
      <c r="B60" s="6"/>
    </row>
    <row r="61" spans="2:2">
      <c r="B61" s="6"/>
    </row>
    <row r="62" spans="2:2">
      <c r="B62" s="6"/>
    </row>
    <row r="63" spans="2:2">
      <c r="B63" s="6"/>
    </row>
  </sheetData>
  <pageMargins left="0.7" right="0.7" top="0.75" bottom="0.75" header="0.3" footer="0.3"/>
  <pageSetup scale="8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96326-4914-48E0-ADF2-3E1029E57328}">
  <sheetPr>
    <tabColor theme="9" tint="-0.249977111117893"/>
  </sheetPr>
  <dimension ref="B2:AM37"/>
  <sheetViews>
    <sheetView topLeftCell="A9" workbookViewId="0">
      <selection activeCell="K27" sqref="K27"/>
    </sheetView>
  </sheetViews>
  <sheetFormatPr defaultColWidth="9.140625" defaultRowHeight="15" customHeight="1"/>
  <cols>
    <col min="1" max="1" width="3.140625" customWidth="1"/>
    <col min="2" max="2" width="10.85546875" customWidth="1"/>
    <col min="3" max="3" width="52.5703125" customWidth="1"/>
    <col min="4" max="4" width="14.85546875" style="6" bestFit="1" customWidth="1"/>
    <col min="5" max="5" width="14.85546875" style="2" bestFit="1" customWidth="1"/>
    <col min="6" max="6" width="14.85546875" bestFit="1" customWidth="1"/>
    <col min="7" max="7" width="16.85546875" customWidth="1"/>
    <col min="8" max="8" width="13.85546875" style="2" bestFit="1" customWidth="1"/>
    <col min="9" max="9" width="3.5703125" style="7" customWidth="1"/>
    <col min="10" max="10" width="17.140625" customWidth="1"/>
    <col min="11" max="11" width="10.140625" customWidth="1"/>
  </cols>
  <sheetData>
    <row r="2" spans="2:39" ht="23.25">
      <c r="B2" s="29" t="s">
        <v>0</v>
      </c>
    </row>
    <row r="3" spans="2:39" ht="26.45" customHeight="1">
      <c r="B3" s="185"/>
      <c r="C3" s="185"/>
      <c r="D3" s="185"/>
      <c r="E3" s="185"/>
      <c r="F3" s="185"/>
      <c r="G3" s="185"/>
      <c r="H3" s="185"/>
      <c r="I3" s="185"/>
      <c r="J3" s="185"/>
    </row>
    <row r="4" spans="2:39" ht="15" customHeight="1">
      <c r="B4" s="5"/>
    </row>
    <row r="5" spans="2:39" ht="18.75">
      <c r="B5" s="44" t="s">
        <v>1</v>
      </c>
      <c r="C5" s="45"/>
      <c r="D5" s="45"/>
      <c r="E5" s="45"/>
      <c r="F5" s="45"/>
      <c r="G5" s="45"/>
      <c r="H5" s="45"/>
      <c r="I5" s="45"/>
      <c r="J5" s="58"/>
    </row>
    <row r="6" spans="2:39" ht="17.100000000000001" customHeight="1">
      <c r="B6" s="46" t="s">
        <v>2</v>
      </c>
      <c r="C6" s="46" t="s">
        <v>3</v>
      </c>
      <c r="D6" s="46" t="s">
        <v>4</v>
      </c>
      <c r="E6" s="47" t="s">
        <v>5</v>
      </c>
      <c r="F6" s="47" t="s">
        <v>6</v>
      </c>
      <c r="G6" s="47" t="s">
        <v>7</v>
      </c>
      <c r="H6" s="48" t="s">
        <v>8</v>
      </c>
      <c r="I6" s="49"/>
      <c r="J6" s="59" t="s">
        <v>9</v>
      </c>
    </row>
    <row r="7" spans="2:39" s="5" customFormat="1">
      <c r="B7" s="22" t="s">
        <v>10</v>
      </c>
      <c r="C7" s="50" t="s">
        <v>11</v>
      </c>
      <c r="D7" s="158">
        <f>'DEQ ADMIN'!D13+'Measure 1 LD Rebates'!D10+'Measure 2 LD Chargers'!D10+'Measure 3 MHD Rebates'!D10+'Measure 4 MHD Grants'!D12+'Measure 5 MHD Chargers'!D10+'Measure 6 New Res'!D10+'Measure 7 BPS'!D10+'Measure 8 Heat Pumps'!D11+'Measure 9 Res Weatherization'!D11+'Measure 10 Building Reuse'!D10+'Measure 11 Food Waste'!D10+'Measure 12 Landfill'!D10</f>
        <v>1402529</v>
      </c>
      <c r="E7" s="158">
        <f>'DEQ ADMIN'!E13+'Measure 1 LD Rebates'!E10+'Measure 2 LD Chargers'!E10+'Measure 3 MHD Rebates'!E10+'Measure 4 MHD Grants'!E12+'Measure 5 MHD Chargers'!E10+'Measure 6 New Res'!E10+'Measure 7 BPS'!E10+'Measure 8 Heat Pumps'!E11+'Measure 9 Res Weatherization'!E11+'Measure 10 Building Reuse'!E10+'Measure 11 Food Waste'!E10+'Measure 12 Landfill'!E10</f>
        <v>1395931</v>
      </c>
      <c r="F7" s="158">
        <f>'DEQ ADMIN'!F13+'Measure 1 LD Rebates'!F10+'Measure 2 LD Chargers'!F10+'Measure 3 MHD Rebates'!F10+'Measure 4 MHD Grants'!F12+'Measure 5 MHD Chargers'!F10+'Measure 6 New Res'!F10+'Measure 7 BPS'!F10+'Measure 8 Heat Pumps'!F11+'Measure 9 Res Weatherization'!F11+'Measure 10 Building Reuse'!F10+'Measure 11 Food Waste'!F10+'Measure 12 Landfill'!F10</f>
        <v>1268268</v>
      </c>
      <c r="G7" s="158">
        <f>'DEQ ADMIN'!G13+'Measure 1 LD Rebates'!G10+'Measure 1 LD Rebates'!G10+'Measure 2 LD Chargers'!G10+'Measure 3 MHD Rebates'!G10+'Measure 4 MHD Grants'!G12+'Measure 5 MHD Chargers'!G10+'Measure 6 New Res'!G10+'Measure 7 BPS'!G10+'Measure 8 Heat Pumps'!G11+'Measure 9 Res Weatherization'!G11+'Measure 10 Building Reuse'!G10+'Measure 11 Food Waste'!G10+'Measure 12 Landfill'!G10</f>
        <v>701854</v>
      </c>
      <c r="H7" s="158">
        <f>'DEQ ADMIN'!H13+'Measure 1 LD Rebates'!H10+'Measure 2 LD Chargers'!H10+'Measure 3 MHD Rebates'!H10+'Measure 4 MHD Grants'!H12+'Measure 5 MHD Chargers'!H10+'Measure 6 New Res'!H10+'Measure 7 BPS'!H10+'Measure 8 Heat Pumps'!H11+'Measure 9 Res Weatherization'!H11+'Measure 10 Building Reuse'!H10+'Measure 11 Food Waste'!H10+'Measure 12 Landfill'!H10</f>
        <v>541225</v>
      </c>
      <c r="I7" s="159"/>
      <c r="J7" s="160">
        <f>SUM(D7:I7)</f>
        <v>5309807</v>
      </c>
      <c r="K7"/>
      <c r="L7"/>
      <c r="M7"/>
      <c r="N7"/>
      <c r="O7"/>
      <c r="P7"/>
      <c r="Q7"/>
      <c r="R7"/>
      <c r="S7"/>
      <c r="T7"/>
      <c r="U7"/>
      <c r="V7"/>
      <c r="W7"/>
      <c r="X7"/>
      <c r="Y7"/>
      <c r="Z7"/>
      <c r="AA7"/>
      <c r="AB7"/>
      <c r="AC7"/>
      <c r="AD7"/>
      <c r="AE7"/>
      <c r="AF7"/>
      <c r="AG7"/>
      <c r="AH7"/>
      <c r="AI7"/>
      <c r="AJ7"/>
      <c r="AK7"/>
      <c r="AL7"/>
      <c r="AM7"/>
    </row>
    <row r="8" spans="2:39">
      <c r="B8" s="23"/>
      <c r="C8" s="50" t="s">
        <v>12</v>
      </c>
      <c r="D8" s="158">
        <f>'DEQ ADMIN'!D20+'Measure 1 LD Rebates'!D14+'Measure 2 LD Chargers'!D14+'Measure 3 MHD Rebates'!D14+'Measure 4 MHD Grants'!D19+'Measure 5 MHD Chargers'!D14+'Measure 6 New Res'!D14+'Measure 7 BPS'!D14+'Measure 8 Heat Pumps'!D16+'Measure 9 Res Weatherization'!D16+'Measure 10 Building Reuse'!D14+'Measure 11 Food Waste'!D14+'Measure 12 Landfill'!D14</f>
        <v>683867</v>
      </c>
      <c r="E8" s="158">
        <f>'DEQ ADMIN'!E20+'Measure 1 LD Rebates'!E14+'Measure 2 LD Chargers'!E14+'Measure 3 MHD Rebates'!E14+'Measure 4 MHD Grants'!E19+'Measure 5 MHD Chargers'!E14+'Measure 6 New Res'!E14+'Measure 7 BPS'!E14+'Measure 8 Heat Pumps'!E16+'Measure 9 Res Weatherization'!E16+'Measure 10 Building Reuse'!E14+'Measure 11 Food Waste'!E14+'Measure 12 Landfill'!E14</f>
        <v>681229</v>
      </c>
      <c r="F8" s="158">
        <f>'DEQ ADMIN'!F20+'Measure 1 LD Rebates'!F14+'Measure 2 LD Chargers'!F14+'Measure 3 MHD Rebates'!F14+'Measure 4 MHD Grants'!F19+'Measure 5 MHD Chargers'!F14+'Measure 6 New Res'!F14+'Measure 7 BPS'!F14+'Measure 8 Heat Pumps'!F16+'Measure 9 Res Weatherization'!F16+'Measure 10 Building Reuse'!F14+'Measure 11 Food Waste'!F14+'Measure 12 Landfill'!F14</f>
        <v>614855</v>
      </c>
      <c r="G8" s="158">
        <f>'DEQ ADMIN'!G20+'Measure 1 LD Rebates'!G14+'Measure 2 LD Chargers'!G14+'Measure 3 MHD Rebates'!G14+'Measure 4 MHD Grants'!G19+'Measure 5 MHD Chargers'!G14+'Measure 6 New Res'!G14+'Measure 7 BPS'!G14+'Measure 8 Heat Pumps'!G16+'Measure 9 Res Weatherization'!G16+'Measure 10 Building Reuse'!G14+'Measure 11 Food Waste'!G14+'Measure 12 Landfill'!G14</f>
        <v>333743</v>
      </c>
      <c r="H8" s="158">
        <f>'DEQ ADMIN'!H20+'Measure 1 LD Rebates'!H14+'Measure 2 LD Chargers'!H14+'Measure 3 MHD Rebates'!H14+'Measure 4 MHD Grants'!H19+'Measure 5 MHD Chargers'!H14+'Measure 6 New Res'!H14+'Measure 7 BPS'!H14+'Measure 8 Heat Pumps'!H16+'Measure 9 Res Weatherization'!H16+'Measure 10 Building Reuse'!H14+'Measure 11 Food Waste'!H14+'Measure 12 Landfill'!H14</f>
        <v>251564</v>
      </c>
      <c r="I8" s="159"/>
      <c r="J8" s="160">
        <f>SUM(D8:I8)</f>
        <v>2565258</v>
      </c>
    </row>
    <row r="9" spans="2:39">
      <c r="B9" s="23"/>
      <c r="C9" s="50" t="s">
        <v>13</v>
      </c>
      <c r="D9" s="158">
        <f>'DEQ ADMIN'!D24+'Measure 1 LD Rebates'!D18+'Measure 2 LD Chargers'!D18+'Measure 3 MHD Rebates'!D18+'Measure 4 MHD Grants'!D23+'Measure 5 MHD Chargers'!D18+'Measure 6 New Res'!D18+'Measure 7 BPS'!D18+'Measure 8 Heat Pumps'!D20+'Measure 9 Res Weatherization'!D20+'Measure 10 Building Reuse'!D18+'Measure 11 Food Waste'!D18+'Measure 12 Landfill'!D18</f>
        <v>1266</v>
      </c>
      <c r="E9" s="158">
        <f>'DEQ ADMIN'!E24+'Measure 1 LD Rebates'!E18+'Measure 2 LD Chargers'!E18+'Measure 3 MHD Rebates'!E18+'Measure 4 MHD Grants'!E23+'Measure 5 MHD Chargers'!E18+'Measure 6 New Res'!E18+'Measure 7 BPS'!E18+'Measure 8 Heat Pumps'!E20+'Measure 9 Res Weatherization'!E20+'Measure 10 Building Reuse'!E18+'Measure 11 Food Waste'!E18+'Measure 12 Landfill'!E18</f>
        <v>1304</v>
      </c>
      <c r="F9" s="158">
        <f>'DEQ ADMIN'!F24+'Measure 1 LD Rebates'!F18+'Measure 2 LD Chargers'!F18+'Measure 3 MHD Rebates'!F18+'Measure 4 MHD Grants'!F23+'Measure 5 MHD Chargers'!F18+'Measure 6 New Res'!F18+'Measure 7 BPS'!F18+'Measure 8 Heat Pumps'!F20+'Measure 9 Res Weatherization'!F20+'Measure 10 Building Reuse'!F18+'Measure 11 Food Waste'!F18+'Measure 12 Landfill'!F18</f>
        <v>1343</v>
      </c>
      <c r="G9" s="158">
        <f>'DEQ ADMIN'!G24+'Measure 1 LD Rebates'!G18+'Measure 2 LD Chargers'!G18+'Measure 3 MHD Rebates'!G18+'Measure 4 MHD Grants'!G23+'Measure 5 MHD Chargers'!G18+'Measure 6 New Res'!G18+'Measure 7 BPS'!G18+'Measure 8 Heat Pumps'!G20+'Measure 9 Res Weatherization'!G20+'Measure 10 Building Reuse'!G18+'Measure 11 Food Waste'!G18+'Measure 12 Landfill'!G18</f>
        <v>1383</v>
      </c>
      <c r="H9" s="158">
        <f>'DEQ ADMIN'!H24+'Measure 1 LD Rebates'!H18+'Measure 2 LD Chargers'!H18+'Measure 3 MHD Rebates'!H18+'Measure 4 MHD Grants'!H23+'Measure 5 MHD Chargers'!H18+'Measure 6 New Res'!H18+'Measure 7 BPS'!H18+'Measure 8 Heat Pumps'!H20+'Measure 9 Res Weatherization'!H20+'Measure 10 Building Reuse'!H18+'Measure 11 Food Waste'!H18+'Measure 12 Landfill'!H18</f>
        <v>2167</v>
      </c>
      <c r="I9" s="159"/>
      <c r="J9" s="160">
        <f>SUM(D9:I9)</f>
        <v>7463</v>
      </c>
    </row>
    <row r="10" spans="2:39">
      <c r="B10" s="23"/>
      <c r="C10" s="50" t="s">
        <v>14</v>
      </c>
      <c r="D10" s="158">
        <f>'DEQ ADMIN'!D28+'Measure 1 LD Rebates'!D22+'Measure 2 LD Chargers'!D22+'Measure 3 MHD Rebates'!D22+'Measure 4 MHD Grants'!D27+'Measure 5 MHD Chargers'!D22+'Measure 6 New Res'!D22+'Measure 7 BPS'!D22+'Measure 8 Heat Pumps'!D24+'Measure 9 Res Weatherization'!D24+'Measure 10 Building Reuse'!D22+'Measure 11 Food Waste'!D22+'Measure 12 Landfill'!D22</f>
        <v>0</v>
      </c>
      <c r="E10" s="158">
        <f>'DEQ ADMIN'!E28+'Measure 1 LD Rebates'!E22+'Measure 2 LD Chargers'!E22+'Measure 3 MHD Rebates'!E22+'Measure 4 MHD Grants'!E27+'Measure 5 MHD Chargers'!E22+'Measure 6 New Res'!E22+'Measure 7 BPS'!E22+'Measure 8 Heat Pumps'!E24+'Measure 9 Res Weatherization'!E24+'Measure 10 Building Reuse'!E22+'Measure 11 Food Waste'!E22+'Measure 12 Landfill'!E22</f>
        <v>0</v>
      </c>
      <c r="F10" s="158">
        <f>'DEQ ADMIN'!F28+'Measure 1 LD Rebates'!F22+'Measure 2 LD Chargers'!F22+'Measure 3 MHD Rebates'!F22+'Measure 4 MHD Grants'!F27+'Measure 5 MHD Chargers'!F22+'Measure 6 New Res'!F22+'Measure 7 BPS'!F22+'Measure 8 Heat Pumps'!F24+'Measure 9 Res Weatherization'!F24+'Measure 10 Building Reuse'!F22+'Measure 11 Food Waste'!F22+'Measure 12 Landfill'!F22</f>
        <v>0</v>
      </c>
      <c r="G10" s="158">
        <f>'DEQ ADMIN'!G28+'Measure 1 LD Rebates'!G22+'Measure 2 LD Chargers'!G22+'Measure 3 MHD Rebates'!G22+'Measure 4 MHD Grants'!G27+'Measure 5 MHD Chargers'!G22+'Measure 6 New Res'!G22+'Measure 7 BPS'!G22+'Measure 8 Heat Pumps'!G24+'Measure 9 Res Weatherization'!G24+'Measure 10 Building Reuse'!G22+'Measure 11 Food Waste'!G22+'Measure 12 Landfill'!G22</f>
        <v>0</v>
      </c>
      <c r="H10" s="158">
        <f>'DEQ ADMIN'!H28+'Measure 1 LD Rebates'!H22+'Measure 2 LD Chargers'!H22+'Measure 3 MHD Rebates'!H22+'Measure 4 MHD Grants'!H27+'Measure 5 MHD Chargers'!H22+'Measure 6 New Res'!H22+'Measure 7 BPS'!H22+'Measure 8 Heat Pumps'!H24+'Measure 9 Res Weatherization'!H24+'Measure 10 Building Reuse'!H22+'Measure 11 Food Waste'!H22+'Measure 12 Landfill'!H22</f>
        <v>0</v>
      </c>
      <c r="I10" s="159"/>
      <c r="J10" s="160">
        <f t="shared" ref="J10" si="0">SUM(D10:I10)</f>
        <v>0</v>
      </c>
    </row>
    <row r="11" spans="2:39">
      <c r="B11" s="23"/>
      <c r="C11" s="50" t="s">
        <v>15</v>
      </c>
      <c r="D11" s="158">
        <f>'DEQ ADMIN'!D32+'Measure 1 LD Rebates'!D26+'Measure 2 LD Chargers'!D26+'Measure 3 MHD Rebates'!D26+'Measure 4 MHD Grants'!D31+'Measure 5 MHD Chargers'!D26+'Measure 6 New Res'!D26+'Measure 7 BPS'!D26+'Measure 8 Heat Pumps'!D28+'Measure 9 Res Weatherization'!D28+'Measure 10 Building Reuse'!D26+'Measure 11 Food Waste'!D26+'Measure 12 Landfill'!D26</f>
        <v>30013</v>
      </c>
      <c r="E11" s="158">
        <f>'DEQ ADMIN'!E32+'Measure 1 LD Rebates'!E26+'Measure 2 LD Chargers'!E26+'Measure 3 MHD Rebates'!E26+'Measure 4 MHD Grants'!E31+'Measure 5 MHD Chargers'!E26+'Measure 6 New Res'!E26+'Measure 7 BPS'!E26+'Measure 8 Heat Pumps'!E28+'Measure 9 Res Weatherization'!E28+'Measure 10 Building Reuse'!E26+'Measure 11 Food Waste'!E26+'Measure 12 Landfill'!E26</f>
        <v>30019</v>
      </c>
      <c r="F11" s="158">
        <f>'DEQ ADMIN'!F32+'Measure 1 LD Rebates'!F26+'Measure 2 LD Chargers'!F26+'Measure 3 MHD Rebates'!F26+'Measure 4 MHD Grants'!F31+'Measure 5 MHD Chargers'!F26+'Measure 6 New Res'!F26+'Measure 7 BPS'!F26+'Measure 8 Heat Pumps'!F28+'Measure 9 Res Weatherization'!F28+'Measure 10 Building Reuse'!F26+'Measure 11 Food Waste'!F26+'Measure 12 Landfill'!F26</f>
        <v>30025</v>
      </c>
      <c r="G11" s="158">
        <f>'DEQ ADMIN'!G32+'Measure 1 LD Rebates'!G26+'Measure 2 LD Chargers'!G26+'Measure 3 MHD Rebates'!G26+'Measure 4 MHD Grants'!G31+'Measure 5 MHD Chargers'!G26+'Measure 6 New Res'!G26+'Measure 7 BPS'!G26+'Measure 8 Heat Pumps'!G28+'Measure 9 Res Weatherization'!G28+'Measure 10 Building Reuse'!G26+'Measure 11 Food Waste'!G26+'Measure 12 Landfill'!G26</f>
        <v>7997</v>
      </c>
      <c r="H11" s="158">
        <f>'DEQ ADMIN'!H32+'Measure 1 LD Rebates'!H26+'Measure 2 LD Chargers'!H26+'Measure 3 MHD Rebates'!H26+'Measure 4 MHD Grants'!H31+'Measure 5 MHD Chargers'!H26+'Measure 6 New Res'!H26+'Measure 7 BPS'!H26+'Measure 8 Heat Pumps'!H28+'Measure 9 Res Weatherization'!H28+'Measure 10 Building Reuse'!H26+'Measure 11 Food Waste'!H26+'Measure 12 Landfill'!H26</f>
        <v>7886</v>
      </c>
      <c r="I11" s="159"/>
      <c r="J11" s="160">
        <f>SUM(D11:I11)</f>
        <v>105940</v>
      </c>
    </row>
    <row r="12" spans="2:39">
      <c r="B12" s="23"/>
      <c r="C12" s="50" t="s">
        <v>16</v>
      </c>
      <c r="D12" s="158">
        <f>'DEQ ADMIN'!D36+'Measure 1 LD Rebates'!D30+'Measure 2 LD Chargers'!D32+'Measure 3 MHD Rebates'!D32+'Measure 4 MHD Grants'!D38+'Measure 5 MHD Chargers'!D33+'Measure 6 New Res'!D32+'Measure 7 BPS'!D32+'Measure 8 Heat Pumps'!D34+'Measure 9 Res Weatherization'!D34+'Measure 10 Building Reuse'!D32+'Measure 11 Food Waste'!D32+'Measure 12 Landfill'!D32</f>
        <v>1138795</v>
      </c>
      <c r="E12" s="158">
        <f>'DEQ ADMIN'!E36+'Measure 1 LD Rebates'!E30+'Measure 2 LD Chargers'!E32+'Measure 3 MHD Rebates'!E32+'Measure 4 MHD Grants'!E38+'Measure 5 MHD Chargers'!E33+'Measure 6 New Res'!E32+'Measure 7 BPS'!E32+'Measure 8 Heat Pumps'!E34+'Measure 9 Res Weatherization'!E34+'Measure 10 Building Reuse'!E32+'Measure 11 Food Waste'!E32+'Measure 12 Landfill'!E32</f>
        <v>6036628</v>
      </c>
      <c r="F12" s="158">
        <f>'DEQ ADMIN'!F36+'Measure 1 LD Rebates'!F30+'Measure 2 LD Chargers'!F32+'Measure 3 MHD Rebates'!F32+'Measure 4 MHD Grants'!F38+'Measure 5 MHD Chargers'!F33+'Measure 6 New Res'!F32+'Measure 7 BPS'!F32+'Measure 8 Heat Pumps'!F34+'Measure 9 Res Weatherization'!F34+'Measure 10 Building Reuse'!F32+'Measure 11 Food Waste'!F32+'Measure 12 Landfill'!F32</f>
        <v>11889156</v>
      </c>
      <c r="G12" s="158">
        <f>'DEQ ADMIN'!G36+'Measure 1 LD Rebates'!G30+'Measure 2 LD Chargers'!G32+'Measure 3 MHD Rebates'!G32+'Measure 4 MHD Grants'!G38+'Measure 5 MHD Chargers'!G33+'Measure 6 New Res'!G32+'Measure 7 BPS'!G32+'Measure 8 Heat Pumps'!G34+'Measure 9 Res Weatherization'!G34+'Measure 10 Building Reuse'!G32+'Measure 11 Food Waste'!G32+'Measure 12 Landfill'!G32</f>
        <v>13694081</v>
      </c>
      <c r="H12" s="158">
        <f>'DEQ ADMIN'!H36+'Measure 1 LD Rebates'!H30+'Measure 2 LD Chargers'!H32+'Measure 3 MHD Rebates'!H32+'Measure 4 MHD Grants'!H38+'Measure 5 MHD Chargers'!H33+'Measure 6 New Res'!H32+'Measure 7 BPS'!H32+'Measure 8 Heat Pumps'!H34+'Measure 9 Res Weatherization'!H34+'Measure 10 Building Reuse'!H32+'Measure 11 Food Waste'!H32+'Measure 12 Landfill'!H32</f>
        <v>2845947</v>
      </c>
      <c r="I12" s="159"/>
      <c r="J12" s="160">
        <f>SUM(D12:I12)</f>
        <v>35604607</v>
      </c>
    </row>
    <row r="13" spans="2:39">
      <c r="B13" s="23"/>
      <c r="C13" s="50" t="s">
        <v>17</v>
      </c>
      <c r="D13" s="158">
        <f>'DEQ ADMIN'!D40+'Measure 1 LD Rebates'!D33+'Measure 2 LD Chargers'!D40+'Measure 3 MHD Rebates'!D40+'Measure 4 MHD Grants'!D46+'Measure 5 MHD Chargers'!D41+'Measure 6 New Res'!D40+'Measure 7 BPS'!D36+'Measure 8 Heat Pumps'!D42+'Measure 9 Res Weatherization'!D42+'Measure 10 Building Reuse'!D40+'Measure 11 Food Waste'!D40+'Measure 12 Landfill'!D40</f>
        <v>74872965</v>
      </c>
      <c r="E13" s="158">
        <f>'DEQ ADMIN'!E40+'Measure 1 LD Rebates'!E33+'Measure 2 LD Chargers'!E40+'Measure 3 MHD Rebates'!E40+'Measure 4 MHD Grants'!E46+'Measure 5 MHD Chargers'!E41+'Measure 6 New Res'!E40+'Measure 7 BPS'!E36+'Measure 8 Heat Pumps'!E42+'Measure 9 Res Weatherization'!E42+'Measure 10 Building Reuse'!E40+'Measure 11 Food Waste'!E40+'Measure 12 Landfill'!E40</f>
        <v>26067755</v>
      </c>
      <c r="F13" s="158">
        <f>'DEQ ADMIN'!F40+'Measure 1 LD Rebates'!F33+'Measure 2 LD Chargers'!F40+'Measure 3 MHD Rebates'!F40+'Measure 4 MHD Grants'!F46+'Measure 5 MHD Chargers'!F41+'Measure 6 New Res'!F40+'Measure 7 BPS'!F36+'Measure 8 Heat Pumps'!F42+'Measure 9 Res Weatherization'!F42+'Measure 10 Building Reuse'!F40+'Measure 11 Food Waste'!F40+'Measure 12 Landfill'!F40</f>
        <v>34687414</v>
      </c>
      <c r="G13" s="158">
        <f>'DEQ ADMIN'!G40+'Measure 1 LD Rebates'!G33+'Measure 2 LD Chargers'!G40+'Measure 3 MHD Rebates'!G40+'Measure 4 MHD Grants'!G46+'Measure 5 MHD Chargers'!G41+'Measure 6 New Res'!G40+'Measure 7 BPS'!G36+'Measure 8 Heat Pumps'!G42+'Measure 9 Res Weatherization'!G42+'Measure 10 Building Reuse'!G40+'Measure 11 Food Waste'!G40+'Measure 12 Landfill'!G40</f>
        <v>15718510</v>
      </c>
      <c r="H13" s="158">
        <f>'DEQ ADMIN'!H40+'Measure 1 LD Rebates'!H33+'Measure 2 LD Chargers'!H40+'Measure 3 MHD Rebates'!H40+'Measure 4 MHD Grants'!H46+'Measure 5 MHD Chargers'!H41+'Measure 6 New Res'!H40+'Measure 7 BPS'!H36+'Measure 8 Heat Pumps'!H42+'Measure 9 Res Weatherization'!H42+'Measure 10 Building Reuse'!H40+'Measure 11 Food Waste'!H40+'Measure 12 Landfill'!H40</f>
        <v>351633</v>
      </c>
      <c r="I13" s="159"/>
      <c r="J13" s="160">
        <f>SUM(D13:I13)</f>
        <v>151698277</v>
      </c>
    </row>
    <row r="14" spans="2:39">
      <c r="B14" s="24"/>
      <c r="C14" s="9" t="s">
        <v>18</v>
      </c>
      <c r="D14" s="135">
        <f>D13+D12+D11+D10+D9+D8+D7</f>
        <v>78129435</v>
      </c>
      <c r="E14" s="135">
        <f>E13+E12+E11+E10+E9+E8+E7</f>
        <v>34212866</v>
      </c>
      <c r="F14" s="135">
        <f>F13+F12+F11+F10+F9+F8+F7</f>
        <v>48491061</v>
      </c>
      <c r="G14" s="135">
        <f>G13+G12+G11+G10+G9+G8+G7</f>
        <v>30457568</v>
      </c>
      <c r="H14" s="135">
        <f>H13+H12+H11+H10+H9+H8+H7</f>
        <v>4000422</v>
      </c>
      <c r="I14" s="134"/>
      <c r="J14" s="161">
        <f>SUM(D14:I14)</f>
        <v>195291352</v>
      </c>
    </row>
    <row r="15" spans="2:39">
      <c r="B15" s="57"/>
      <c r="D15" s="115"/>
      <c r="E15" s="115"/>
      <c r="F15" s="115"/>
      <c r="G15" s="115"/>
      <c r="H15" s="115"/>
      <c r="I15" s="115"/>
      <c r="J15" s="162" t="s">
        <v>19</v>
      </c>
    </row>
    <row r="16" spans="2:39" ht="20.100000000000001" customHeight="1">
      <c r="B16" s="57"/>
      <c r="C16" s="9" t="s">
        <v>20</v>
      </c>
      <c r="D16" s="163">
        <f>'DEQ ADMIN'!D46+'Measure 1 LD Rebates'!D39+'Measure 2 LD Chargers'!D46+'Measure 3 MHD Rebates'!D46+'Measure 4 MHD Grants'!D52+'Measure 5 MHD Chargers'!D47+'Measure 6 New Res'!D46+'Measure 7 BPS'!D42+'Measure 8 Heat Pumps'!D49+'Measure 9 Res Weatherization'!D49+'Measure 10 Building Reuse'!D46+'Measure 11 Food Waste'!D46+'Measure 12 Landfill'!D46</f>
        <v>481753</v>
      </c>
      <c r="E16" s="163">
        <f>'DEQ ADMIN'!E46+'Measure 1 LD Rebates'!E39+'Measure 2 LD Chargers'!E46+'Measure 3 MHD Rebates'!E46+'Measure 4 MHD Grants'!E52+'Measure 5 MHD Chargers'!E47+'Measure 6 New Res'!E46+'Measure 7 BPS'!E42+'Measure 8 Heat Pumps'!E49+'Measure 9 Res Weatherization'!E49+'Measure 10 Building Reuse'!E46+'Measure 11 Food Waste'!E46+'Measure 12 Landfill'!E46</f>
        <v>480240</v>
      </c>
      <c r="F16" s="163">
        <f>'DEQ ADMIN'!F46+'Measure 1 LD Rebates'!F39+'Measure 2 LD Chargers'!F46+'Measure 3 MHD Rebates'!F46+'Measure 4 MHD Grants'!F52+'Measure 5 MHD Chargers'!F47+'Measure 6 New Res'!F46+'Measure 7 BPS'!F42+'Measure 8 Heat Pumps'!F49+'Measure 9 Res Weatherization'!F49+'Measure 10 Building Reuse'!F46+'Measure 11 Food Waste'!F46+'Measure 12 Landfill'!F46</f>
        <v>432997</v>
      </c>
      <c r="G16" s="163">
        <f>'DEQ ADMIN'!G46+'Measure 1 LD Rebates'!G39+'Measure 2 LD Chargers'!G46+'Measure 3 MHD Rebates'!G46+'Measure 4 MHD Grants'!G52+'Measure 5 MHD Chargers'!G47+'Measure 6 New Res'!G46+'Measure 7 BPS'!G42+'Measure 8 Heat Pumps'!G49+'Measure 9 Res Weatherization'!G49+'Measure 10 Building Reuse'!G46+'Measure 11 Food Waste'!G46+'Measure 12 Landfill'!G46</f>
        <v>284587</v>
      </c>
      <c r="H16" s="163">
        <f>'DEQ ADMIN'!H46+'Measure 1 LD Rebates'!H39+'Measure 2 LD Chargers'!H46+'Measure 3 MHD Rebates'!H46+'Measure 4 MHD Grants'!H52+'Measure 5 MHD Chargers'!H47+'Measure 6 New Res'!H46+'Measure 7 BPS'!H42+'Measure 8 Heat Pumps'!H49+'Measure 9 Res Weatherization'!H49+'Measure 10 Building Reuse'!H46+'Measure 11 Food Waste'!H46+'Measure 12 Landfill'!H46</f>
        <v>210867</v>
      </c>
      <c r="I16" s="134"/>
      <c r="J16" s="164">
        <f>SUM(D16:H16)</f>
        <v>1890444</v>
      </c>
    </row>
    <row r="17" spans="2:10" ht="15.75" thickBot="1">
      <c r="B17" s="57"/>
      <c r="D17" s="115"/>
      <c r="E17" s="115"/>
      <c r="F17" s="115"/>
      <c r="G17" s="115"/>
      <c r="H17" s="115"/>
      <c r="I17" s="115"/>
      <c r="J17" s="162" t="s">
        <v>19</v>
      </c>
    </row>
    <row r="18" spans="2:10" ht="30.95" customHeight="1" thickBot="1">
      <c r="B18" s="56" t="s">
        <v>21</v>
      </c>
      <c r="C18" s="19"/>
      <c r="D18" s="165">
        <f>D14+D16</f>
        <v>78611188</v>
      </c>
      <c r="E18" s="165">
        <f>E14+E16</f>
        <v>34693106</v>
      </c>
      <c r="F18" s="165">
        <f>F14+F16</f>
        <v>48924058</v>
      </c>
      <c r="G18" s="165">
        <f>G14+G16</f>
        <v>30742155</v>
      </c>
      <c r="H18" s="165">
        <f>H14+H16</f>
        <v>4211289</v>
      </c>
      <c r="I18" s="166"/>
      <c r="J18" s="167">
        <f>J14+J16</f>
        <v>197181796</v>
      </c>
    </row>
    <row r="19" spans="2:10" s="1" customFormat="1">
      <c r="B19" s="6"/>
      <c r="C19"/>
      <c r="D19" s="6"/>
      <c r="E19" s="2"/>
      <c r="F19"/>
      <c r="G19"/>
      <c r="H19" s="2"/>
      <c r="I19" s="7"/>
      <c r="J19"/>
    </row>
    <row r="20" spans="2:10" ht="15" customHeight="1">
      <c r="B20" s="6"/>
    </row>
    <row r="21" spans="2:10" ht="15" customHeight="1">
      <c r="B21" s="44" t="s">
        <v>22</v>
      </c>
      <c r="C21" s="45"/>
      <c r="D21" s="45"/>
      <c r="E21" s="188"/>
      <c r="F21" s="188"/>
      <c r="H21"/>
      <c r="I21"/>
    </row>
    <row r="22" spans="2:10" ht="29.1" customHeight="1">
      <c r="B22" s="46" t="s">
        <v>23</v>
      </c>
      <c r="C22" s="46" t="s">
        <v>24</v>
      </c>
      <c r="D22" s="90" t="s">
        <v>25</v>
      </c>
      <c r="E22" s="189" t="s">
        <v>26</v>
      </c>
      <c r="F22" s="189"/>
      <c r="G22" s="120" t="s">
        <v>27</v>
      </c>
      <c r="H22"/>
      <c r="I22"/>
    </row>
    <row r="23" spans="2:10" ht="18" customHeight="1">
      <c r="B23" s="91">
        <v>0</v>
      </c>
      <c r="C23" s="95" t="s">
        <v>28</v>
      </c>
      <c r="D23" s="97">
        <f>'DEQ ADMIN'!J48</f>
        <v>3671870</v>
      </c>
      <c r="E23" s="186">
        <f t="shared" ref="E23:E35" si="1">D23/D$36</f>
        <v>1.8621749443848253E-2</v>
      </c>
      <c r="F23" s="186"/>
      <c r="G23" s="18" t="s">
        <v>29</v>
      </c>
      <c r="H23"/>
      <c r="I23"/>
    </row>
    <row r="24" spans="2:10" ht="15" customHeight="1">
      <c r="B24" s="50">
        <v>1</v>
      </c>
      <c r="C24" s="78" t="s">
        <v>30</v>
      </c>
      <c r="D24" s="96">
        <f>'Measure 1 LD Rebates'!J41</f>
        <v>30996336</v>
      </c>
      <c r="E24" s="186">
        <f t="shared" si="1"/>
        <v>0.15719674244168058</v>
      </c>
      <c r="F24" s="186"/>
      <c r="G24" s="18" t="s">
        <v>29</v>
      </c>
      <c r="H24"/>
      <c r="I24"/>
    </row>
    <row r="25" spans="2:10" ht="15" customHeight="1">
      <c r="B25" s="50">
        <v>2</v>
      </c>
      <c r="C25" s="79" t="s">
        <v>31</v>
      </c>
      <c r="D25" s="96">
        <f>'Measure 2 LD Chargers'!J48</f>
        <v>10900601</v>
      </c>
      <c r="E25" s="186">
        <f t="shared" si="1"/>
        <v>5.5281984549932793E-2</v>
      </c>
      <c r="F25" s="186"/>
      <c r="G25" s="18" t="s">
        <v>32</v>
      </c>
      <c r="H25"/>
      <c r="I25"/>
    </row>
    <row r="26" spans="2:10" ht="15" customHeight="1">
      <c r="B26" s="50">
        <v>3</v>
      </c>
      <c r="C26" s="79" t="s">
        <v>33</v>
      </c>
      <c r="D26" s="96">
        <f>'Measure 3 MHD Rebates'!I48</f>
        <v>14843772</v>
      </c>
      <c r="E26" s="186">
        <f t="shared" si="1"/>
        <v>7.5279626725785573E-2</v>
      </c>
      <c r="F26" s="186"/>
      <c r="G26" s="18" t="s">
        <v>29</v>
      </c>
      <c r="H26"/>
      <c r="I26"/>
    </row>
    <row r="27" spans="2:10" ht="15" customHeight="1">
      <c r="B27" s="50">
        <v>4</v>
      </c>
      <c r="C27" s="79" t="s">
        <v>34</v>
      </c>
      <c r="D27" s="96">
        <f>'Measure 4 MHD Grants'!I54</f>
        <v>5989342</v>
      </c>
      <c r="E27" s="186">
        <f t="shared" si="1"/>
        <v>3.0374720798262735E-2</v>
      </c>
      <c r="F27" s="186"/>
      <c r="G27" s="18" t="s">
        <v>29</v>
      </c>
      <c r="H27"/>
      <c r="I27"/>
    </row>
    <row r="28" spans="2:10" ht="15" customHeight="1">
      <c r="B28" s="50">
        <v>5</v>
      </c>
      <c r="C28" s="79" t="s">
        <v>35</v>
      </c>
      <c r="D28" s="96">
        <f>'Measure 5 MHD Chargers'!I49</f>
        <v>3020390</v>
      </c>
      <c r="E28" s="186">
        <f t="shared" si="1"/>
        <v>1.5317793332199896E-2</v>
      </c>
      <c r="F28" s="186"/>
      <c r="G28" s="18" t="s">
        <v>29</v>
      </c>
      <c r="H28"/>
      <c r="I28"/>
    </row>
    <row r="29" spans="2:10" ht="15" customHeight="1">
      <c r="B29" s="50">
        <v>6</v>
      </c>
      <c r="C29" s="79" t="s">
        <v>36</v>
      </c>
      <c r="D29" s="174">
        <f>'Measure 6 New Res'!J48</f>
        <v>21290504</v>
      </c>
      <c r="E29" s="186">
        <f t="shared" si="1"/>
        <v>0.1079739835618497</v>
      </c>
      <c r="F29" s="186"/>
      <c r="G29" s="18" t="s">
        <v>37</v>
      </c>
      <c r="H29"/>
      <c r="I29"/>
    </row>
    <row r="30" spans="2:10" ht="15" customHeight="1">
      <c r="B30" s="50">
        <v>7</v>
      </c>
      <c r="C30" s="79" t="s">
        <v>38</v>
      </c>
      <c r="D30" s="174">
        <f>'Measure 7 BPS'!J44</f>
        <v>12092375</v>
      </c>
      <c r="E30" s="186">
        <f t="shared" si="1"/>
        <v>6.1326021191124562E-2</v>
      </c>
      <c r="F30" s="186"/>
      <c r="G30" s="18" t="s">
        <v>39</v>
      </c>
      <c r="H30"/>
      <c r="I30"/>
    </row>
    <row r="31" spans="2:10" ht="15" customHeight="1">
      <c r="B31" s="50">
        <v>8</v>
      </c>
      <c r="C31" s="79" t="s">
        <v>40</v>
      </c>
      <c r="D31" s="174">
        <f>'Measure 8 Heat Pumps'!J51</f>
        <v>25256830</v>
      </c>
      <c r="E31" s="186">
        <f t="shared" si="1"/>
        <v>0.12808905544201454</v>
      </c>
      <c r="F31" s="186"/>
      <c r="G31" s="18" t="s">
        <v>39</v>
      </c>
      <c r="H31"/>
      <c r="I31"/>
    </row>
    <row r="32" spans="2:10" ht="15" customHeight="1">
      <c r="B32" s="50">
        <v>9</v>
      </c>
      <c r="C32" s="79" t="s">
        <v>41</v>
      </c>
      <c r="D32" s="174">
        <f>'Measure 9 Res Weatherization'!J51</f>
        <v>8055589</v>
      </c>
      <c r="E32" s="186">
        <f t="shared" si="1"/>
        <v>4.0853614093260417E-2</v>
      </c>
      <c r="F32" s="186"/>
      <c r="G32" s="18" t="s">
        <v>42</v>
      </c>
      <c r="H32"/>
      <c r="I32"/>
    </row>
    <row r="33" spans="2:9" ht="30" customHeight="1">
      <c r="B33" s="50">
        <v>10</v>
      </c>
      <c r="C33" s="79" t="s">
        <v>43</v>
      </c>
      <c r="D33" s="96">
        <f>'Measure 10 Building Reuse'!J48</f>
        <v>25585015</v>
      </c>
      <c r="E33" s="186">
        <f t="shared" si="1"/>
        <v>0.12975343322260843</v>
      </c>
      <c r="F33" s="186"/>
      <c r="G33" s="18" t="s">
        <v>29</v>
      </c>
      <c r="H33"/>
      <c r="I33"/>
    </row>
    <row r="34" spans="2:9" ht="15" customHeight="1">
      <c r="B34" s="50">
        <v>11</v>
      </c>
      <c r="C34" s="79" t="s">
        <v>44</v>
      </c>
      <c r="D34" s="96">
        <f>'Measure 11 Food Waste'!J48</f>
        <v>28867937</v>
      </c>
      <c r="E34" s="186">
        <f t="shared" si="1"/>
        <v>0.14640264763589028</v>
      </c>
      <c r="F34" s="186"/>
      <c r="G34" s="18" t="s">
        <v>29</v>
      </c>
      <c r="H34"/>
      <c r="I34"/>
    </row>
    <row r="35" spans="2:9" ht="15" customHeight="1">
      <c r="B35" s="50">
        <v>12</v>
      </c>
      <c r="C35" s="79" t="s">
        <v>45</v>
      </c>
      <c r="D35" s="96">
        <f>'Measure 12 Landfill'!J48</f>
        <v>6611235</v>
      </c>
      <c r="E35" s="186">
        <f t="shared" si="1"/>
        <v>3.3528627561542242E-2</v>
      </c>
      <c r="F35" s="186"/>
      <c r="G35" s="18" t="s">
        <v>29</v>
      </c>
      <c r="H35"/>
      <c r="I35"/>
    </row>
    <row r="36" spans="2:9" s="1" customFormat="1" ht="15" customHeight="1">
      <c r="B36" s="98" t="s">
        <v>46</v>
      </c>
      <c r="C36" s="99"/>
      <c r="D36" s="100">
        <f>SUM(D23:D35)</f>
        <v>197181796</v>
      </c>
      <c r="E36" s="187">
        <f>SUM(E23:E35)</f>
        <v>1</v>
      </c>
      <c r="F36" s="187"/>
      <c r="G36" s="17"/>
    </row>
    <row r="37" spans="2:9" ht="15" customHeight="1">
      <c r="H37"/>
      <c r="I37"/>
    </row>
  </sheetData>
  <mergeCells count="17">
    <mergeCell ref="E34:F34"/>
    <mergeCell ref="B3:J3"/>
    <mergeCell ref="E28:F28"/>
    <mergeCell ref="E35:F35"/>
    <mergeCell ref="E36:F36"/>
    <mergeCell ref="E21:F21"/>
    <mergeCell ref="E22:F22"/>
    <mergeCell ref="E24:F24"/>
    <mergeCell ref="E25:F25"/>
    <mergeCell ref="E26:F26"/>
    <mergeCell ref="E27:F27"/>
    <mergeCell ref="E29:F29"/>
    <mergeCell ref="E30:F30"/>
    <mergeCell ref="E31:F31"/>
    <mergeCell ref="E32:F32"/>
    <mergeCell ref="E33:F33"/>
    <mergeCell ref="E23:F23"/>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C54283-DB7E-4A74-8B5C-7A677167F7D0}">
  <sheetPr>
    <tabColor rgb="FFFFC000"/>
  </sheetPr>
  <dimension ref="B2:AM45"/>
  <sheetViews>
    <sheetView tabSelected="1" topLeftCell="A4" zoomScale="130" zoomScaleNormal="130" workbookViewId="0">
      <selection activeCell="J14" sqref="J14"/>
    </sheetView>
  </sheetViews>
  <sheetFormatPr defaultColWidth="9.140625" defaultRowHeight="15" customHeight="1"/>
  <cols>
    <col min="1" max="1" width="3.140625" customWidth="1"/>
    <col min="2" max="2" width="10.85546875" customWidth="1"/>
    <col min="3" max="3" width="52.5703125" customWidth="1"/>
    <col min="4" max="4" width="17.42578125" style="6" bestFit="1" customWidth="1"/>
    <col min="5" max="5" width="17.42578125" style="2" bestFit="1" customWidth="1"/>
    <col min="6" max="7" width="17.42578125" bestFit="1" customWidth="1"/>
    <col min="8" max="8" width="16.28515625" style="2" bestFit="1" customWidth="1"/>
    <col min="9" max="9" width="3.5703125" style="7" customWidth="1"/>
    <col min="10" max="10" width="30.85546875" bestFit="1" customWidth="1"/>
    <col min="11" max="11" width="15" bestFit="1" customWidth="1"/>
    <col min="12" max="12" width="14.5703125" bestFit="1" customWidth="1"/>
  </cols>
  <sheetData>
    <row r="2" spans="2:39" ht="23.25">
      <c r="B2" s="29" t="s">
        <v>0</v>
      </c>
    </row>
    <row r="3" spans="2:39" ht="26.45" customHeight="1">
      <c r="B3" s="185"/>
      <c r="C3" s="185"/>
      <c r="D3" s="185"/>
      <c r="E3" s="185"/>
      <c r="F3" s="185"/>
      <c r="G3" s="185"/>
      <c r="H3" s="185"/>
      <c r="I3" s="185"/>
      <c r="J3" s="185"/>
    </row>
    <row r="4" spans="2:39" ht="15" customHeight="1">
      <c r="B4" s="5"/>
    </row>
    <row r="5" spans="2:39" ht="18.75">
      <c r="B5" s="44" t="s">
        <v>1</v>
      </c>
      <c r="C5" s="45"/>
      <c r="D5" s="45"/>
      <c r="E5" s="45"/>
      <c r="F5" s="45"/>
      <c r="G5" s="45"/>
      <c r="H5" s="45"/>
      <c r="I5" s="45"/>
      <c r="J5" s="58"/>
    </row>
    <row r="6" spans="2:39" ht="17.100000000000001" customHeight="1">
      <c r="B6" s="46" t="s">
        <v>2</v>
      </c>
      <c r="C6" s="46" t="s">
        <v>3</v>
      </c>
      <c r="D6" s="46" t="s">
        <v>4</v>
      </c>
      <c r="E6" s="47" t="s">
        <v>5</v>
      </c>
      <c r="F6" s="47" t="s">
        <v>6</v>
      </c>
      <c r="G6" s="47" t="s">
        <v>7</v>
      </c>
      <c r="H6" s="48" t="s">
        <v>8</v>
      </c>
      <c r="I6" s="49"/>
      <c r="J6" s="59" t="s">
        <v>9</v>
      </c>
    </row>
    <row r="7" spans="2:39" s="5" customFormat="1">
      <c r="B7" s="22" t="s">
        <v>10</v>
      </c>
      <c r="C7" s="50" t="s">
        <v>11</v>
      </c>
      <c r="D7" s="158">
        <f>ROUND(SUM('DEQ ADMIN'!D13,'Measure 1 LD Rebates'!D10,'Measure 3 MHD Rebates'!D10,'Measure 4 MHD Grants'!D12,'Measure 5 MHD Chargers'!D10,'Measure 10 Building Reuse'!D10,'Measure 11 Food Waste'!D10,'Measure 12 Landfill'!D10),0)</f>
        <v>916064</v>
      </c>
      <c r="E7" s="158">
        <f>SUM('DEQ ADMIN'!E13,'Measure 1 LD Rebates'!E10,'Measure 3 MHD Rebates'!E10,'Measure 4 MHD Grants'!E12,'Measure 5 MHD Chargers'!E10,'Measure 10 Building Reuse'!E10,'Measure 11 Food Waste'!E10,'Measure 12 Landfill'!E10)</f>
        <v>899728</v>
      </c>
      <c r="F7" s="158">
        <f>SUM('DEQ ADMIN'!F13,'Measure 1 LD Rebates'!F10,'Measure 3 MHD Rebates'!F10,'Measure 4 MHD Grants'!F12,'Measure 5 MHD Chargers'!F10,'Measure 10 Building Reuse'!F10,'Measure 11 Food Waste'!F10,'Measure 12 Landfill'!F10)</f>
        <v>762036</v>
      </c>
      <c r="G7" s="158">
        <f>SUM('DEQ ADMIN'!G13,'Measure 1 LD Rebates'!G10,'Measure 3 MHD Rebates'!G10,'Measure 4 MHD Grants'!G12,'Measure 5 MHD Chargers'!G10,'Measure 10 Building Reuse'!G10,'Measure 11 Food Waste'!G10,'Measure 12 Landfill'!G10)</f>
        <v>347147</v>
      </c>
      <c r="H7" s="158">
        <f>SUM('DEQ ADMIN'!H13,'Measure 1 LD Rebates'!H10,'Measure 3 MHD Rebates'!H10,'Measure 4 MHD Grants'!H12,'Measure 5 MHD Chargers'!H10,'Measure 10 Building Reuse'!H10,'Measure 11 Food Waste'!H10,'Measure 12 Landfill'!H10)</f>
        <v>359297</v>
      </c>
      <c r="I7" s="159"/>
      <c r="J7" s="160">
        <f>SUM(D7:I7)</f>
        <v>3284272</v>
      </c>
      <c r="K7" s="182"/>
      <c r="L7" s="126"/>
      <c r="M7"/>
      <c r="N7"/>
      <c r="O7"/>
      <c r="P7"/>
      <c r="Q7"/>
      <c r="R7"/>
      <c r="S7"/>
      <c r="T7"/>
      <c r="U7"/>
      <c r="V7"/>
      <c r="W7"/>
      <c r="X7"/>
      <c r="Y7"/>
      <c r="Z7"/>
      <c r="AA7"/>
      <c r="AB7"/>
      <c r="AC7"/>
      <c r="AD7"/>
      <c r="AE7"/>
      <c r="AF7"/>
      <c r="AG7"/>
      <c r="AH7"/>
      <c r="AI7"/>
      <c r="AJ7"/>
      <c r="AK7"/>
      <c r="AL7"/>
      <c r="AM7"/>
    </row>
    <row r="8" spans="2:39" ht="32.25" customHeight="1">
      <c r="B8" s="23"/>
      <c r="C8" s="50" t="s">
        <v>12</v>
      </c>
      <c r="D8" s="158">
        <f>SUM('DEQ ADMIN'!D20,'Measure 1 LD Rebates'!D14,'Measure 3 MHD Rebates'!D14,'Measure 4 MHD Grants'!D19,'Measure 5 MHD Chargers'!D14,'Measure 10 Building Reuse'!D14,'Measure 11 Food Waste'!D14,'Measure 12 Landfill'!D14)</f>
        <v>436421</v>
      </c>
      <c r="E8" s="158">
        <f>SUM('DEQ ADMIN'!E20,'Measure 1 LD Rebates'!E14,'Measure 3 MHD Rebates'!E14,'Measure 4 MHD Grants'!E19,'Measure 5 MHD Chargers'!E14,'Measure 10 Building Reuse'!E14,'Measure 11 Food Waste'!E14,'Measure 12 Landfill'!E14)</f>
        <v>428852</v>
      </c>
      <c r="F8" s="158">
        <f>SUM('DEQ ADMIN'!F20,'Measure 1 LD Rebates'!F14,'Measure 3 MHD Rebates'!F14,'Measure 4 MHD Grants'!F19,'Measure 5 MHD Chargers'!F14,'Measure 10 Building Reuse'!F14,'Measure 11 Food Waste'!F14,'Measure 12 Landfill'!F14)</f>
        <v>357397</v>
      </c>
      <c r="G8" s="158">
        <f>SUM('DEQ ADMIN'!G20,'Measure 1 LD Rebates'!G14,'Measure 3 MHD Rebates'!G14,'Measure 4 MHD Grants'!G19,'Measure 5 MHD Chargers'!G14,'Measure 10 Building Reuse'!G14,'Measure 11 Food Waste'!G14,'Measure 12 Landfill'!G14)</f>
        <v>154026</v>
      </c>
      <c r="H8" s="158">
        <f>SUM('DEQ ADMIN'!H20,'Measure 1 LD Rebates'!H14,'Measure 3 MHD Rebates'!H14,'Measure 4 MHD Grants'!H19,'Measure 5 MHD Chargers'!H14,'Measure 10 Building Reuse'!H14,'Measure 11 Food Waste'!H14,'Measure 12 Landfill'!H14)</f>
        <v>159416</v>
      </c>
      <c r="I8" s="159"/>
      <c r="J8" s="160">
        <f>SUM(D8:I8)</f>
        <v>1536112</v>
      </c>
      <c r="K8" s="183"/>
    </row>
    <row r="9" spans="2:39">
      <c r="B9" s="23"/>
      <c r="C9" s="50" t="s">
        <v>13</v>
      </c>
      <c r="D9" s="158">
        <f>SUM('DEQ ADMIN'!D24,'Measure 1 LD Rebates'!D18,'Measure 3 MHD Rebates'!D18,'Measure 4 MHD Grants'!D23,'Measure 5 MHD Chargers'!D18,'Measure 10 Building Reuse'!D18,'Measure 11 Food Waste'!D18,'Measure 12 Landfill'!D18)</f>
        <v>0</v>
      </c>
      <c r="E9" s="158">
        <f>SUM('DEQ ADMIN'!E24,'Measure 1 LD Rebates'!E18,'Measure 3 MHD Rebates'!E18,'Measure 4 MHD Grants'!E23,'Measure 5 MHD Chargers'!E18,'Measure 10 Building Reuse'!E18,'Measure 11 Food Waste'!E18,'Measure 12 Landfill'!E18)</f>
        <v>0</v>
      </c>
      <c r="F9" s="158">
        <f>SUM('DEQ ADMIN'!F24,'Measure 1 LD Rebates'!F18,'Measure 3 MHD Rebates'!F18,'Measure 4 MHD Grants'!F23,'Measure 5 MHD Chargers'!F18,'Measure 10 Building Reuse'!F18,'Measure 11 Food Waste'!F18,'Measure 12 Landfill'!F18)</f>
        <v>0</v>
      </c>
      <c r="G9" s="158">
        <f>SUM('Measure 1 LD Rebates'!G18,'Measure 3 MHD Rebates'!G18,'Measure 4 MHD Grants'!G23,'Measure 5 MHD Chargers'!G18,'Measure 10 Building Reuse'!G18,'Measure 11 Food Waste'!G18,'Measure 12 Landfill'!G18)</f>
        <v>0</v>
      </c>
      <c r="H9" s="158">
        <f>SUM('Measure 1 LD Rebates'!H18,'Measure 3 MHD Rebates'!H18,'Measure 4 MHD Grants'!H23,'Measure 5 MHD Chargers'!H18,'Measure 10 Building Reuse'!H18,'Measure 11 Food Waste'!H18,'Measure 12 Landfill'!H18)</f>
        <v>0</v>
      </c>
      <c r="I9" s="159"/>
      <c r="J9" s="160">
        <f t="shared" ref="J9:J14" si="0">SUM(D9:I9)</f>
        <v>0</v>
      </c>
    </row>
    <row r="10" spans="2:39">
      <c r="B10" s="23"/>
      <c r="C10" s="50" t="s">
        <v>14</v>
      </c>
      <c r="D10" s="158">
        <f>SUM('DEQ ADMIN'!D28,'Measure 1 LD Rebates'!D22,'Measure 3 MHD Rebates'!D22,'Measure 4 MHD Grants'!D27,'Measure 5 MHD Chargers'!D22,'Measure 10 Building Reuse'!D22,'Measure 11 Food Waste'!D22,'Measure 12 Landfill'!D22)</f>
        <v>0</v>
      </c>
      <c r="E10" s="158">
        <f>SUM('DEQ ADMIN'!E28,'Measure 1 LD Rebates'!E22,'Measure 3 MHD Rebates'!E22,'Measure 4 MHD Grants'!E27,'Measure 5 MHD Chargers'!E22,'Measure 10 Building Reuse'!E22,'Measure 11 Food Waste'!E22,'Measure 12 Landfill'!E22)</f>
        <v>0</v>
      </c>
      <c r="F10" s="158">
        <f>SUM('DEQ ADMIN'!F28,'Measure 1 LD Rebates'!F22,'Measure 3 MHD Rebates'!F22,'Measure 4 MHD Grants'!F27,'Measure 5 MHD Chargers'!F22,'Measure 10 Building Reuse'!F22,'Measure 11 Food Waste'!F22,'Measure 12 Landfill'!F22)</f>
        <v>0</v>
      </c>
      <c r="G10" s="158">
        <f>SUM('Measure 1 LD Rebates'!G22,'Measure 3 MHD Rebates'!G22,'Measure 4 MHD Grants'!G27,'Measure 5 MHD Chargers'!G22,'Measure 10 Building Reuse'!G22,'Measure 11 Food Waste'!G22,'Measure 12 Landfill'!G22)</f>
        <v>0</v>
      </c>
      <c r="H10" s="158">
        <f>SUM('Measure 1 LD Rebates'!H22,'Measure 3 MHD Rebates'!H22,'Measure 4 MHD Grants'!H27,'Measure 5 MHD Chargers'!H22,'Measure 10 Building Reuse'!H22,'Measure 11 Food Waste'!H22,'Measure 12 Landfill'!H22)</f>
        <v>0</v>
      </c>
      <c r="I10" s="159"/>
      <c r="J10" s="160">
        <f t="shared" si="0"/>
        <v>0</v>
      </c>
    </row>
    <row r="11" spans="2:39">
      <c r="B11" s="23"/>
      <c r="C11" s="50" t="s">
        <v>15</v>
      </c>
      <c r="D11" s="158">
        <f>SUM('DEQ ADMIN'!D32,'Measure 1 LD Rebates'!D26,'Measure 3 MHD Rebates'!D26,'Measure 4 MHD Grants'!D31,'Measure 5 MHD Chargers'!D26,'Measure 10 Building Reuse'!D26,'Measure 11 Food Waste'!D26,'Measure 12 Landfill'!D26)</f>
        <v>7776</v>
      </c>
      <c r="E11" s="158">
        <f>SUM('DEQ ADMIN'!E32,'Measure 1 LD Rebates'!E26,'Measure 3 MHD Rebates'!E26,'Measure 4 MHD Grants'!E31,'Measure 5 MHD Chargers'!E26,'Measure 10 Building Reuse'!E26,'Measure 11 Food Waste'!E26,'Measure 12 Landfill'!E26)</f>
        <v>7776</v>
      </c>
      <c r="F11" s="158">
        <f>SUM('DEQ ADMIN'!F32,'Measure 1 LD Rebates'!F26,'Measure 3 MHD Rebates'!F26,'Measure 4 MHD Grants'!F31,'Measure 5 MHD Chargers'!F26,'Measure 10 Building Reuse'!F26,'Measure 11 Food Waste'!F26,'Measure 12 Landfill'!F26)</f>
        <v>7776</v>
      </c>
      <c r="G11" s="158">
        <f>SUM('DEQ ADMIN'!G32,'Measure 1 LD Rebates'!G26,'Measure 3 MHD Rebates'!G26,'Measure 4 MHD Grants'!G31,'Measure 5 MHD Chargers'!G26,'Measure 10 Building Reuse'!G26,'Measure 11 Food Waste'!G26,'Measure 12 Landfill'!G26)</f>
        <v>7776</v>
      </c>
      <c r="H11" s="158">
        <f>SUM('DEQ ADMIN'!H32,'Measure 1 LD Rebates'!H26,'Measure 3 MHD Rebates'!H26,'Measure 4 MHD Grants'!H31,'Measure 5 MHD Chargers'!H26,'Measure 10 Building Reuse'!H26,'Measure 11 Food Waste'!H26,'Measure 12 Landfill'!H26)</f>
        <v>7776</v>
      </c>
      <c r="I11" s="159"/>
      <c r="J11" s="160">
        <f t="shared" si="0"/>
        <v>38880</v>
      </c>
    </row>
    <row r="12" spans="2:39">
      <c r="B12" s="23"/>
      <c r="C12" s="50" t="s">
        <v>16</v>
      </c>
      <c r="D12" s="158">
        <f>SUM('DEQ ADMIN'!D36,'Measure 1 LD Rebates'!D30,'Measure 3 MHD Rebates'!D32,'Measure 4 MHD Grants'!D38,'Measure 5 MHD Chargers'!D33,'Measure 10 Building Reuse'!D32,'Measure 11 Food Waste'!D32,'Measure 12 Landfill'!D32)</f>
        <v>1108795</v>
      </c>
      <c r="E12" s="158">
        <f>SUM('DEQ ADMIN'!E36,'Measure 1 LD Rebates'!E30,'Measure 3 MHD Rebates'!E32,'Measure 4 MHD Grants'!E38,'Measure 5 MHD Chargers'!E33,'Measure 10 Building Reuse'!E32,'Measure 11 Food Waste'!E32,'Measure 12 Landfill'!E32)</f>
        <v>6006628</v>
      </c>
      <c r="F12" s="158">
        <f>SUM('DEQ ADMIN'!F36,'Measure 1 LD Rebates'!F30,'Measure 3 MHD Rebates'!F32,'Measure 4 MHD Grants'!F38,'Measure 5 MHD Chargers'!F33,'Measure 10 Building Reuse'!F32,'Measure 11 Food Waste'!F32,'Measure 12 Landfill'!F32)</f>
        <v>11849156</v>
      </c>
      <c r="G12" s="158">
        <f>SUM('DEQ ADMIN'!G36,'Measure 1 LD Rebates'!G30,'Measure 3 MHD Rebates'!G32,'Measure 4 MHD Grants'!G31,'Measure 5 MHD Chargers'!G33,'Measure 10 Building Reuse'!G32,'Measure 11 Food Waste'!G32,'Measure 12 Landfill'!G28)</f>
        <v>13694081</v>
      </c>
      <c r="H12" s="158">
        <f>SUM('DEQ ADMIN'!H36,'Measure 1 LD Rebates'!H30,'Measure 3 MHD Rebates'!H32,'Measure 4 MHD Grants'!H31,'Measure 5 MHD Chargers'!H33,'Measure 10 Building Reuse'!H32,'Measure 11 Food Waste'!H32,'Measure 12 Landfill'!H28)</f>
        <v>2845947</v>
      </c>
      <c r="I12" s="159"/>
      <c r="J12" s="160">
        <f t="shared" si="0"/>
        <v>35504607</v>
      </c>
      <c r="K12" s="125"/>
      <c r="L12" s="33"/>
    </row>
    <row r="13" spans="2:39">
      <c r="B13" s="23"/>
      <c r="C13" s="50" t="s">
        <v>17</v>
      </c>
      <c r="D13" s="158">
        <f>SUM('DEQ ADMIN'!D40,'Measure 1 LD Rebates'!D33,'Measure 3 MHD Rebates'!D40,'Measure 2 LD Chargers'!D48,'Measure 4 MHD Grants'!D46,'Measure 5 MHD Chargers'!D41,'Measure 6 New Res'!D48,'Measure 7 BPS'!D44,'Measure 8 Heat Pumps'!D51,'Measure 9 Res Weatherization'!D51,'Measure 10 Building Reuse'!D40,'Measure 11 Food Waste'!D40,'Measure 12 Landfill'!D40)</f>
        <v>75807257</v>
      </c>
      <c r="E13" s="158">
        <f>SUM('DEQ ADMIN'!E40,'Measure 1 LD Rebates'!E33,'Measure 3 MHD Rebates'!E40,'Measure 2 LD Chargers'!E48,'Measure 4 MHD Grants'!E46,'Measure 5 MHD Chargers'!E41,'Measure 6 New Res'!E48,'Measure 7 BPS'!E44,'Measure 8 Heat Pumps'!E51,'Measure 9 Res Weatherization'!E51,'Measure 10 Building Reuse'!E40,'Measure 11 Food Waste'!E40,'Measure 12 Landfill'!E40)</f>
        <v>27021166</v>
      </c>
      <c r="F13" s="158">
        <f>SUM('DEQ ADMIN'!F40,'Measure 1 LD Rebates'!F33,'Measure 3 MHD Rebates'!F40,'Measure 2 LD Chargers'!F48,'Measure 4 MHD Grants'!F46,'Measure 5 MHD Chargers'!F41,'Measure 6 New Res'!F48,'Measure 7 BPS'!F44,'Measure 8 Heat Pumps'!F51,'Measure 9 Res Weatherization'!F51,'Measure 10 Building Reuse'!F40,'Measure 11 Food Waste'!F40,'Measure 12 Landfill'!F40)</f>
        <v>35670521</v>
      </c>
      <c r="G13" s="158">
        <f>SUM('DEQ ADMIN'!G40,'Measure 1 LD Rebates'!G33,'Measure 3 MHD Rebates'!G40,'Measure 2 LD Chargers'!G48,'Measure 4 MHD Grants'!G46,'Measure 5 MHD Chargers'!G41,'Measure 6 New Res'!G48,'Measure 7 BPS'!G44,'Measure 8 Heat Pumps'!G51,'Measure 9 Res Weatherization'!G51,'Measure 10 Building Reuse'!G40,'Measure 11 Food Waste'!G40,'Measure 12 Landfill'!G40)</f>
        <v>16415035</v>
      </c>
      <c r="H13" s="158">
        <f>SUM('DEQ ADMIN'!H40,'Measure 1 LD Rebates'!H33,'Measure 3 MHD Rebates'!H40,'Measure 2 LD Chargers'!H48,'Measure 4 MHD Grants'!H46,'Measure 5 MHD Chargers'!H41,'Measure 6 New Res'!H48,'Measure 7 BPS'!H44,'Measure 8 Heat Pumps'!H51,'Measure 9 Res Weatherization'!H51,'Measure 10 Building Reuse'!H40,'Measure 11 Food Waste'!H40,'Measure 12 Landfill'!H40)</f>
        <v>710420</v>
      </c>
      <c r="I13" s="159"/>
      <c r="J13" s="160">
        <f t="shared" si="0"/>
        <v>155624399</v>
      </c>
      <c r="K13" s="126"/>
      <c r="L13" s="126"/>
    </row>
    <row r="14" spans="2:39">
      <c r="B14" s="24"/>
      <c r="C14" s="9" t="s">
        <v>18</v>
      </c>
      <c r="D14" s="135">
        <f>SUM(D7:D13)</f>
        <v>78276313</v>
      </c>
      <c r="E14" s="135">
        <f t="shared" ref="E14:H14" si="1">SUM(E7:E13)</f>
        <v>34364150</v>
      </c>
      <c r="F14" s="135">
        <f t="shared" si="1"/>
        <v>48646886</v>
      </c>
      <c r="G14" s="135">
        <f t="shared" si="1"/>
        <v>30618065</v>
      </c>
      <c r="H14" s="135">
        <f t="shared" si="1"/>
        <v>4082856</v>
      </c>
      <c r="I14" s="134"/>
      <c r="J14" s="161">
        <f t="shared" si="0"/>
        <v>195988270</v>
      </c>
      <c r="K14" s="33"/>
      <c r="L14" s="115"/>
    </row>
    <row r="15" spans="2:39">
      <c r="B15" s="57"/>
      <c r="D15" s="115"/>
      <c r="E15" s="115"/>
      <c r="F15" s="115"/>
      <c r="G15" s="115"/>
      <c r="H15" s="115"/>
      <c r="I15" s="115"/>
      <c r="J15" s="162" t="s">
        <v>19</v>
      </c>
    </row>
    <row r="16" spans="2:39" ht="20.100000000000001" customHeight="1">
      <c r="B16" s="57"/>
      <c r="C16" s="9" t="s">
        <v>20</v>
      </c>
      <c r="D16" s="163">
        <f>SUM('DEQ ADMIN'!D46,'Measure 1 LD Rebates'!D39,'Measure 3 MHD Rebates'!D46,'Measure 4 MHD Grants'!D52,'Measure 5 MHD Chargers'!D47,'Measure 10 Building Reuse'!D46,'Measure 11 Food Waste'!D46,'Measure 12 Landfill'!D46)</f>
        <v>334875</v>
      </c>
      <c r="E16" s="163">
        <f>SUM('DEQ ADMIN'!E46,'Measure 1 LD Rebates'!E39,'Measure 3 MHD Rebates'!E46,'Measure 4 MHD Grants'!E52,'Measure 5 MHD Chargers'!E47,'Measure 10 Building Reuse'!E46,'Measure 11 Food Waste'!E46,'Measure 12 Landfill'!E46)</f>
        <v>328956</v>
      </c>
      <c r="F16" s="163">
        <f>SUM('DEQ ADMIN'!F46,'Measure 1 LD Rebates'!F39,'Measure 3 MHD Rebates'!F46,'Measure 4 MHD Grants'!F52,'Measure 5 MHD Chargers'!F47,'Measure 10 Building Reuse'!F46,'Measure 11 Food Waste'!F46,'Measure 12 Landfill'!F46)</f>
        <v>277172</v>
      </c>
      <c r="G16" s="163">
        <f>SUM('DEQ ADMIN'!G46,'Measure 1 LD Rebates'!G39,'Measure 3 MHD Rebates'!G46,'Measure 4 MHD Grants'!G52,'Measure 5 MHD Chargers'!G47,'Measure 10 Building Reuse'!G46,'Measure 11 Food Waste'!G46,'Measure 12 Landfill'!G46)</f>
        <v>124090</v>
      </c>
      <c r="H16" s="163">
        <f>SUM('DEQ ADMIN'!H46,'Measure 1 LD Rebates'!H39,'Measure 3 MHD Rebates'!H46,'Measure 4 MHD Grants'!H52,'Measure 5 MHD Chargers'!H47,'Measure 10 Building Reuse'!H46,'Measure 11 Food Waste'!H46,'Measure 12 Landfill'!H46)</f>
        <v>128433</v>
      </c>
      <c r="I16" s="134"/>
      <c r="J16" s="164">
        <f>SUM(D16:H16)</f>
        <v>1193526</v>
      </c>
      <c r="K16" s="33"/>
      <c r="L16" s="115"/>
    </row>
    <row r="17" spans="2:10" ht="15.75" thickBot="1">
      <c r="B17" s="57"/>
      <c r="D17" s="115"/>
      <c r="E17" s="115"/>
      <c r="F17" s="115"/>
      <c r="G17" s="115"/>
      <c r="H17" s="115"/>
      <c r="I17" s="115"/>
      <c r="J17" s="162" t="s">
        <v>19</v>
      </c>
    </row>
    <row r="18" spans="2:10" ht="30.95" customHeight="1" thickBot="1">
      <c r="B18" s="56" t="s">
        <v>21</v>
      </c>
      <c r="C18" s="19"/>
      <c r="D18" s="165">
        <f>D14+D16</f>
        <v>78611188</v>
      </c>
      <c r="E18" s="165">
        <f>E14+E16</f>
        <v>34693106</v>
      </c>
      <c r="F18" s="165">
        <f>F14+F16</f>
        <v>48924058</v>
      </c>
      <c r="G18" s="165">
        <f>G14+G16</f>
        <v>30742155</v>
      </c>
      <c r="H18" s="165">
        <f>H14+H16</f>
        <v>4211289</v>
      </c>
      <c r="I18" s="166"/>
      <c r="J18" s="60">
        <f>J14+J16</f>
        <v>197181796</v>
      </c>
    </row>
    <row r="19" spans="2:10" s="1" customFormat="1">
      <c r="B19" s="6"/>
      <c r="C19"/>
      <c r="D19" s="171"/>
      <c r="E19" s="171"/>
      <c r="F19" s="171"/>
      <c r="G19" s="171"/>
      <c r="H19" s="171"/>
      <c r="I19" s="7"/>
      <c r="J19" s="171"/>
    </row>
    <row r="20" spans="2:10" ht="15" customHeight="1">
      <c r="B20" s="6"/>
      <c r="D20" s="172"/>
      <c r="E20" s="172"/>
      <c r="F20" s="172"/>
      <c r="G20" s="172"/>
      <c r="H20" s="172"/>
      <c r="I20" s="173"/>
      <c r="J20" s="170"/>
    </row>
    <row r="21" spans="2:10" ht="15" customHeight="1">
      <c r="B21" s="44" t="s">
        <v>22</v>
      </c>
      <c r="C21" s="45"/>
      <c r="D21" s="45"/>
      <c r="E21" s="188"/>
      <c r="F21" s="188"/>
      <c r="H21"/>
      <c r="I21"/>
    </row>
    <row r="22" spans="2:10" ht="29.1" customHeight="1">
      <c r="B22" s="46" t="s">
        <v>23</v>
      </c>
      <c r="C22" s="46" t="s">
        <v>24</v>
      </c>
      <c r="D22" s="90" t="s">
        <v>25</v>
      </c>
      <c r="E22" s="189" t="s">
        <v>26</v>
      </c>
      <c r="F22" s="189"/>
      <c r="G22" s="120" t="s">
        <v>27</v>
      </c>
      <c r="H22"/>
      <c r="I22"/>
      <c r="J22" s="182"/>
    </row>
    <row r="23" spans="2:10" ht="18" customHeight="1">
      <c r="B23" s="91">
        <v>0</v>
      </c>
      <c r="C23" s="95" t="s">
        <v>28</v>
      </c>
      <c r="D23" s="97">
        <f>'DEQ ADMIN'!J48</f>
        <v>3671870</v>
      </c>
      <c r="E23" s="186">
        <f t="shared" ref="E23:E35" si="2">D23/D$36</f>
        <v>1.8621749443848253E-2</v>
      </c>
      <c r="F23" s="186"/>
      <c r="G23" s="184" t="s">
        <v>29</v>
      </c>
      <c r="H23"/>
      <c r="I23"/>
    </row>
    <row r="24" spans="2:10" ht="15" customHeight="1">
      <c r="B24" s="50">
        <v>1</v>
      </c>
      <c r="C24" s="78" t="s">
        <v>30</v>
      </c>
      <c r="D24" s="96">
        <f>'Measure 1 LD Rebates'!J41</f>
        <v>30996336</v>
      </c>
      <c r="E24" s="186">
        <f t="shared" si="2"/>
        <v>0.15719674244168058</v>
      </c>
      <c r="F24" s="186"/>
      <c r="G24" s="184" t="s">
        <v>29</v>
      </c>
      <c r="H24"/>
      <c r="I24"/>
    </row>
    <row r="25" spans="2:10" ht="15" customHeight="1">
      <c r="B25" s="50">
        <v>2</v>
      </c>
      <c r="C25" s="79" t="s">
        <v>31</v>
      </c>
      <c r="D25" s="96">
        <f>'Measure 2 LD Chargers'!J48</f>
        <v>10900601</v>
      </c>
      <c r="E25" s="186">
        <f t="shared" si="2"/>
        <v>5.5281984549932793E-2</v>
      </c>
      <c r="F25" s="186"/>
      <c r="G25" s="184" t="s">
        <v>32</v>
      </c>
      <c r="H25"/>
      <c r="I25"/>
    </row>
    <row r="26" spans="2:10" ht="15" customHeight="1">
      <c r="B26" s="50">
        <v>3</v>
      </c>
      <c r="C26" s="79" t="s">
        <v>33</v>
      </c>
      <c r="D26" s="96">
        <f>'Measure 3 MHD Rebates'!I48</f>
        <v>14843772</v>
      </c>
      <c r="E26" s="186">
        <f t="shared" si="2"/>
        <v>7.5279626725785573E-2</v>
      </c>
      <c r="F26" s="186"/>
      <c r="G26" s="184" t="s">
        <v>29</v>
      </c>
      <c r="H26"/>
      <c r="I26"/>
    </row>
    <row r="27" spans="2:10" ht="15" customHeight="1">
      <c r="B27" s="50">
        <v>4</v>
      </c>
      <c r="C27" s="79" t="s">
        <v>34</v>
      </c>
      <c r="D27" s="96">
        <f>'Measure 4 MHD Grants'!I54</f>
        <v>5989342</v>
      </c>
      <c r="E27" s="186">
        <f t="shared" si="2"/>
        <v>3.0374720798262735E-2</v>
      </c>
      <c r="F27" s="186"/>
      <c r="G27" s="184" t="s">
        <v>29</v>
      </c>
      <c r="H27"/>
      <c r="I27"/>
    </row>
    <row r="28" spans="2:10" ht="15" customHeight="1">
      <c r="B28" s="50">
        <v>5</v>
      </c>
      <c r="C28" s="79" t="s">
        <v>35</v>
      </c>
      <c r="D28" s="96">
        <f>'Measure 5 MHD Chargers'!I49</f>
        <v>3020390</v>
      </c>
      <c r="E28" s="186">
        <f t="shared" si="2"/>
        <v>1.5317793332199896E-2</v>
      </c>
      <c r="F28" s="186"/>
      <c r="G28" s="184" t="s">
        <v>29</v>
      </c>
      <c r="H28"/>
      <c r="I28"/>
    </row>
    <row r="29" spans="2:10" ht="15" customHeight="1">
      <c r="B29" s="50">
        <v>6</v>
      </c>
      <c r="C29" s="79" t="s">
        <v>36</v>
      </c>
      <c r="D29" s="96">
        <f>'Measure 6 New Res'!J48</f>
        <v>21290504</v>
      </c>
      <c r="E29" s="186">
        <f t="shared" si="2"/>
        <v>0.1079739835618497</v>
      </c>
      <c r="F29" s="186"/>
      <c r="G29" s="184" t="s">
        <v>37</v>
      </c>
      <c r="H29"/>
      <c r="I29"/>
    </row>
    <row r="30" spans="2:10" ht="15" customHeight="1">
      <c r="B30" s="50">
        <v>7</v>
      </c>
      <c r="C30" s="79" t="s">
        <v>38</v>
      </c>
      <c r="D30" s="96">
        <f>'Measure 7 BPS'!J44</f>
        <v>12092375</v>
      </c>
      <c r="E30" s="186">
        <f t="shared" si="2"/>
        <v>6.1326021191124562E-2</v>
      </c>
      <c r="F30" s="186"/>
      <c r="G30" s="184" t="s">
        <v>39</v>
      </c>
      <c r="H30"/>
      <c r="I30"/>
    </row>
    <row r="31" spans="2:10" ht="15" customHeight="1">
      <c r="B31" s="50">
        <v>8</v>
      </c>
      <c r="C31" s="79" t="s">
        <v>40</v>
      </c>
      <c r="D31" s="96">
        <f>'Measure 8 Heat Pumps'!J51</f>
        <v>25256830</v>
      </c>
      <c r="E31" s="186">
        <f t="shared" si="2"/>
        <v>0.12808905544201454</v>
      </c>
      <c r="F31" s="186"/>
      <c r="G31" s="184" t="s">
        <v>39</v>
      </c>
      <c r="H31"/>
      <c r="I31"/>
    </row>
    <row r="32" spans="2:10" ht="15" customHeight="1">
      <c r="B32" s="50">
        <v>9</v>
      </c>
      <c r="C32" s="79" t="s">
        <v>41</v>
      </c>
      <c r="D32" s="96">
        <f>'Measure 9 Res Weatherization'!J51</f>
        <v>8055589</v>
      </c>
      <c r="E32" s="186">
        <f t="shared" si="2"/>
        <v>4.0853614093260417E-2</v>
      </c>
      <c r="F32" s="186"/>
      <c r="G32" s="184" t="s">
        <v>42</v>
      </c>
      <c r="H32"/>
      <c r="I32"/>
    </row>
    <row r="33" spans="2:9" ht="30" customHeight="1">
      <c r="B33" s="50">
        <v>10</v>
      </c>
      <c r="C33" s="79" t="s">
        <v>43</v>
      </c>
      <c r="D33" s="96">
        <f>'Measure 10 Building Reuse'!J48</f>
        <v>25585015</v>
      </c>
      <c r="E33" s="186">
        <f t="shared" si="2"/>
        <v>0.12975343322260843</v>
      </c>
      <c r="F33" s="186"/>
      <c r="G33" s="184" t="s">
        <v>29</v>
      </c>
      <c r="H33"/>
      <c r="I33"/>
    </row>
    <row r="34" spans="2:9" ht="15" customHeight="1">
      <c r="B34" s="50">
        <v>11</v>
      </c>
      <c r="C34" s="79" t="s">
        <v>44</v>
      </c>
      <c r="D34" s="96">
        <f>'Measure 11 Food Waste'!J48</f>
        <v>28867937</v>
      </c>
      <c r="E34" s="186">
        <f t="shared" si="2"/>
        <v>0.14640264763589028</v>
      </c>
      <c r="F34" s="186"/>
      <c r="G34" s="184" t="s">
        <v>29</v>
      </c>
      <c r="H34"/>
      <c r="I34"/>
    </row>
    <row r="35" spans="2:9" ht="15" customHeight="1">
      <c r="B35" s="50">
        <v>12</v>
      </c>
      <c r="C35" s="79" t="s">
        <v>45</v>
      </c>
      <c r="D35" s="96">
        <f>'Measure 12 Landfill'!J48</f>
        <v>6611235</v>
      </c>
      <c r="E35" s="186">
        <f t="shared" si="2"/>
        <v>3.3528627561542242E-2</v>
      </c>
      <c r="F35" s="186"/>
      <c r="G35" s="184" t="s">
        <v>29</v>
      </c>
      <c r="H35"/>
      <c r="I35"/>
    </row>
    <row r="36" spans="2:9" s="1" customFormat="1" ht="15" customHeight="1">
      <c r="B36" s="98" t="s">
        <v>46</v>
      </c>
      <c r="C36" s="99"/>
      <c r="D36" s="100">
        <f>SUM(D23:D35)</f>
        <v>197181796</v>
      </c>
      <c r="E36" s="187">
        <f>SUM(E23:E35)</f>
        <v>1</v>
      </c>
      <c r="F36" s="187"/>
      <c r="G36" s="17"/>
    </row>
    <row r="37" spans="2:9" ht="15" customHeight="1">
      <c r="H37"/>
      <c r="I37"/>
    </row>
    <row r="40" spans="2:9" ht="15" customHeight="1">
      <c r="D40" s="180"/>
    </row>
    <row r="41" spans="2:9" ht="15" customHeight="1">
      <c r="D41" s="180"/>
    </row>
    <row r="42" spans="2:9" ht="15" customHeight="1">
      <c r="D42" s="180"/>
    </row>
    <row r="43" spans="2:9" ht="15" customHeight="1">
      <c r="D43" s="181"/>
    </row>
    <row r="45" spans="2:9" ht="15" customHeight="1">
      <c r="D45" s="180"/>
    </row>
  </sheetData>
  <mergeCells count="17">
    <mergeCell ref="E31:F31"/>
    <mergeCell ref="B3:J3"/>
    <mergeCell ref="E21:F21"/>
    <mergeCell ref="E22:F22"/>
    <mergeCell ref="E23:F23"/>
    <mergeCell ref="E24:F24"/>
    <mergeCell ref="E25:F25"/>
    <mergeCell ref="E26:F26"/>
    <mergeCell ref="E27:F27"/>
    <mergeCell ref="E28:F28"/>
    <mergeCell ref="E29:F29"/>
    <mergeCell ref="E30:F30"/>
    <mergeCell ref="E32:F32"/>
    <mergeCell ref="E33:F33"/>
    <mergeCell ref="E34:F34"/>
    <mergeCell ref="E35:F35"/>
    <mergeCell ref="E36:F36"/>
  </mergeCells>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908A7-50D2-41CB-B635-727EA2C17F81}">
  <sheetPr>
    <tabColor theme="5" tint="0.79998168889431442"/>
  </sheetPr>
  <dimension ref="B2:AM63"/>
  <sheetViews>
    <sheetView topLeftCell="B21" workbookViewId="0">
      <selection activeCell="M40" sqref="M39:O40"/>
    </sheetView>
  </sheetViews>
  <sheetFormatPr defaultRowHeight="15"/>
  <cols>
    <col min="1" max="1" width="3.140625" customWidth="1"/>
    <col min="2" max="2" width="11.42578125" customWidth="1"/>
    <col min="3" max="3" width="38.5703125" customWidth="1"/>
    <col min="4" max="4" width="26.7109375" style="6" bestFit="1" customWidth="1"/>
    <col min="5" max="5" width="12.5703125" style="92" customWidth="1"/>
    <col min="6" max="6" width="12.42578125" customWidth="1"/>
    <col min="7" max="7" width="13" customWidth="1"/>
    <col min="8" max="8" width="12.42578125" style="92" customWidth="1"/>
    <col min="9" max="9" width="1.7109375" style="7" customWidth="1"/>
    <col min="10" max="10" width="13.85546875" bestFit="1" customWidth="1"/>
    <col min="11" max="11" width="40.5703125" customWidth="1"/>
    <col min="15" max="18" width="11.85546875" bestFit="1" customWidth="1"/>
  </cols>
  <sheetData>
    <row r="2" spans="2:39" ht="23.25">
      <c r="B2" s="29" t="s">
        <v>47</v>
      </c>
    </row>
    <row r="3" spans="2:39">
      <c r="B3" s="5" t="s">
        <v>48</v>
      </c>
    </row>
    <row r="4" spans="2:39">
      <c r="B4" s="5"/>
    </row>
    <row r="5" spans="2:39" ht="18.75">
      <c r="B5" s="35" t="s">
        <v>1</v>
      </c>
      <c r="C5" s="36"/>
      <c r="D5" s="36"/>
      <c r="E5" s="36"/>
      <c r="F5" s="36"/>
      <c r="G5" s="36"/>
      <c r="H5" s="36"/>
      <c r="I5" s="36"/>
      <c r="J5" s="36"/>
      <c r="K5" s="18"/>
    </row>
    <row r="6" spans="2:39">
      <c r="B6" s="38" t="s">
        <v>2</v>
      </c>
      <c r="C6" s="38" t="s">
        <v>3</v>
      </c>
      <c r="D6" s="38" t="s">
        <v>4</v>
      </c>
      <c r="E6" s="39" t="s">
        <v>5</v>
      </c>
      <c r="F6" s="39" t="s">
        <v>6</v>
      </c>
      <c r="G6" s="39" t="s">
        <v>7</v>
      </c>
      <c r="H6" s="40" t="s">
        <v>8</v>
      </c>
      <c r="I6" s="41"/>
      <c r="J6" s="62" t="s">
        <v>9</v>
      </c>
      <c r="K6" s="68" t="s">
        <v>49</v>
      </c>
    </row>
    <row r="7" spans="2:39" s="5" customFormat="1">
      <c r="B7" s="61" t="s">
        <v>10</v>
      </c>
      <c r="C7" s="26" t="s">
        <v>50</v>
      </c>
      <c r="D7" s="10" t="s">
        <v>51</v>
      </c>
      <c r="E7" s="10" t="s">
        <v>51</v>
      </c>
      <c r="F7" s="10" t="s">
        <v>51</v>
      </c>
      <c r="G7" s="10"/>
      <c r="H7" s="10" t="s">
        <v>51</v>
      </c>
      <c r="I7" s="7"/>
      <c r="J7" s="63" t="s">
        <v>51</v>
      </c>
      <c r="K7" s="76"/>
      <c r="L7"/>
      <c r="M7"/>
      <c r="N7"/>
      <c r="O7"/>
      <c r="P7"/>
      <c r="Q7"/>
      <c r="R7"/>
      <c r="S7"/>
      <c r="T7"/>
      <c r="U7"/>
      <c r="V7"/>
      <c r="W7"/>
      <c r="X7"/>
      <c r="Y7"/>
      <c r="Z7"/>
      <c r="AA7"/>
      <c r="AB7"/>
      <c r="AC7"/>
      <c r="AD7"/>
      <c r="AE7"/>
      <c r="AF7"/>
      <c r="AG7"/>
      <c r="AH7"/>
      <c r="AI7"/>
      <c r="AJ7"/>
      <c r="AK7"/>
      <c r="AL7"/>
      <c r="AM7"/>
    </row>
    <row r="8" spans="2:39" s="5" customFormat="1" ht="45">
      <c r="B8" s="121"/>
      <c r="C8" s="25" t="s">
        <v>52</v>
      </c>
      <c r="D8" s="104">
        <v>99708</v>
      </c>
      <c r="E8" s="104">
        <v>103198</v>
      </c>
      <c r="F8" s="104">
        <v>106810</v>
      </c>
      <c r="G8" s="104">
        <v>110548</v>
      </c>
      <c r="H8" s="104">
        <v>114417</v>
      </c>
      <c r="I8" s="7"/>
      <c r="J8" s="64">
        <f t="shared" ref="J8:J12" si="0">SUM(D8:H8)</f>
        <v>534681</v>
      </c>
      <c r="K8" s="76" t="s">
        <v>53</v>
      </c>
      <c r="L8"/>
      <c r="M8"/>
      <c r="N8"/>
      <c r="O8"/>
      <c r="P8"/>
      <c r="Q8"/>
      <c r="R8"/>
      <c r="S8"/>
      <c r="T8"/>
      <c r="U8"/>
      <c r="V8"/>
      <c r="W8"/>
      <c r="X8"/>
      <c r="Y8"/>
      <c r="Z8"/>
      <c r="AA8"/>
      <c r="AB8"/>
      <c r="AC8"/>
      <c r="AD8"/>
      <c r="AE8"/>
      <c r="AF8"/>
      <c r="AG8"/>
      <c r="AH8"/>
      <c r="AI8"/>
      <c r="AJ8"/>
      <c r="AK8"/>
      <c r="AL8"/>
      <c r="AM8"/>
    </row>
    <row r="9" spans="2:39" s="5" customFormat="1" ht="45">
      <c r="B9" s="121"/>
      <c r="C9" s="25" t="s">
        <v>54</v>
      </c>
      <c r="D9" s="104">
        <v>104484</v>
      </c>
      <c r="E9" s="104">
        <v>108141</v>
      </c>
      <c r="F9" s="104">
        <v>111926</v>
      </c>
      <c r="G9" s="104">
        <v>115843</v>
      </c>
      <c r="H9" s="104">
        <v>119898</v>
      </c>
      <c r="I9" s="7"/>
      <c r="J9" s="64">
        <f t="shared" si="0"/>
        <v>560292</v>
      </c>
      <c r="K9" s="76" t="s">
        <v>55</v>
      </c>
      <c r="L9"/>
      <c r="M9"/>
      <c r="N9"/>
      <c r="O9"/>
      <c r="P9"/>
      <c r="Q9" s="115"/>
      <c r="R9" s="115"/>
      <c r="S9"/>
      <c r="T9"/>
      <c r="U9"/>
      <c r="V9"/>
      <c r="W9"/>
      <c r="X9"/>
      <c r="Y9"/>
      <c r="Z9"/>
      <c r="AA9"/>
      <c r="AB9"/>
      <c r="AC9"/>
      <c r="AD9"/>
      <c r="AE9"/>
      <c r="AF9"/>
      <c r="AG9"/>
      <c r="AH9"/>
      <c r="AI9"/>
      <c r="AJ9"/>
      <c r="AK9"/>
      <c r="AL9"/>
      <c r="AM9"/>
    </row>
    <row r="10" spans="2:39" s="5" customFormat="1" ht="45">
      <c r="B10" s="121"/>
      <c r="C10" s="25" t="s">
        <v>54</v>
      </c>
      <c r="D10" s="104"/>
      <c r="E10" s="104"/>
      <c r="F10" s="104"/>
      <c r="G10" s="104">
        <v>120756</v>
      </c>
      <c r="H10" s="104">
        <v>124982</v>
      </c>
      <c r="I10" s="7"/>
      <c r="J10" s="64">
        <f>SUM(D10:H10)</f>
        <v>245738</v>
      </c>
      <c r="K10" s="76" t="s">
        <v>56</v>
      </c>
      <c r="L10"/>
      <c r="M10"/>
      <c r="N10" s="33"/>
      <c r="O10" s="115"/>
      <c r="P10" s="115"/>
      <c r="Q10" s="115"/>
      <c r="R10" s="115"/>
      <c r="S10"/>
      <c r="T10"/>
      <c r="U10"/>
      <c r="V10"/>
      <c r="W10"/>
      <c r="X10"/>
      <c r="Y10"/>
      <c r="Z10"/>
      <c r="AA10"/>
      <c r="AB10"/>
      <c r="AC10"/>
      <c r="AD10"/>
      <c r="AE10"/>
      <c r="AF10"/>
      <c r="AG10"/>
      <c r="AH10"/>
      <c r="AI10"/>
      <c r="AJ10"/>
      <c r="AK10"/>
      <c r="AL10"/>
      <c r="AM10"/>
    </row>
    <row r="11" spans="2:39" ht="45">
      <c r="B11" s="23"/>
      <c r="C11" s="25" t="s">
        <v>57</v>
      </c>
      <c r="D11" s="104">
        <v>86412</v>
      </c>
      <c r="E11" s="104">
        <v>89436</v>
      </c>
      <c r="F11" s="104"/>
      <c r="G11" s="104"/>
      <c r="H11" s="104"/>
      <c r="I11" s="34"/>
      <c r="J11" s="64">
        <f t="shared" si="0"/>
        <v>175848</v>
      </c>
      <c r="K11" s="76" t="s">
        <v>58</v>
      </c>
    </row>
    <row r="12" spans="2:39" ht="45">
      <c r="B12" s="23"/>
      <c r="C12" s="25" t="s">
        <v>59</v>
      </c>
      <c r="D12" s="104">
        <v>71520</v>
      </c>
      <c r="E12" s="104">
        <v>74023</v>
      </c>
      <c r="F12" s="15"/>
      <c r="G12" s="15"/>
      <c r="H12" s="15"/>
      <c r="J12" s="64">
        <f t="shared" si="0"/>
        <v>145543</v>
      </c>
      <c r="K12" s="76" t="s">
        <v>58</v>
      </c>
    </row>
    <row r="13" spans="2:39">
      <c r="B13" s="23"/>
      <c r="C13" s="9" t="s">
        <v>11</v>
      </c>
      <c r="D13" s="16">
        <f>SUM(D8:D12)</f>
        <v>362124</v>
      </c>
      <c r="E13" s="16">
        <f>SUM(E8:E12)</f>
        <v>374798</v>
      </c>
      <c r="F13" s="16">
        <f>SUM(F8:F12)</f>
        <v>218736</v>
      </c>
      <c r="G13" s="16">
        <f>SUM(G8:G12)</f>
        <v>347147</v>
      </c>
      <c r="H13" s="16">
        <f>SUM(H8:H12)</f>
        <v>359297</v>
      </c>
      <c r="J13" s="135">
        <f>SUM(J8:J12)</f>
        <v>1662102</v>
      </c>
      <c r="K13" s="76"/>
    </row>
    <row r="14" spans="2:39">
      <c r="B14" s="23"/>
      <c r="C14" s="14" t="s">
        <v>60</v>
      </c>
      <c r="D14" s="13" t="s">
        <v>51</v>
      </c>
      <c r="E14" s="10"/>
      <c r="F14" s="10"/>
      <c r="G14" s="10"/>
      <c r="H14" s="10"/>
      <c r="J14" s="63" t="s">
        <v>51</v>
      </c>
      <c r="K14" s="76"/>
    </row>
    <row r="15" spans="2:39" ht="45">
      <c r="B15" s="23"/>
      <c r="C15" s="25" t="s">
        <v>52</v>
      </c>
      <c r="D15" s="140">
        <v>45746</v>
      </c>
      <c r="E15" s="140">
        <v>47347</v>
      </c>
      <c r="F15" s="140">
        <v>49004</v>
      </c>
      <c r="G15" s="140">
        <v>50719</v>
      </c>
      <c r="H15" s="140">
        <v>52494</v>
      </c>
      <c r="I15" s="134"/>
      <c r="J15" s="137">
        <f>SUM(D15:H15)</f>
        <v>245310</v>
      </c>
      <c r="K15" s="76" t="s">
        <v>53</v>
      </c>
    </row>
    <row r="16" spans="2:39" ht="45">
      <c r="B16" s="23"/>
      <c r="C16" s="25" t="s">
        <v>54</v>
      </c>
      <c r="D16" s="140">
        <v>46986</v>
      </c>
      <c r="E16" s="140">
        <v>48631</v>
      </c>
      <c r="F16" s="140">
        <v>50333</v>
      </c>
      <c r="G16" s="140">
        <v>52095</v>
      </c>
      <c r="H16" s="140">
        <v>53918</v>
      </c>
      <c r="I16" s="134"/>
      <c r="J16" s="137">
        <f>SUM(D16:H16)</f>
        <v>251963</v>
      </c>
      <c r="K16" s="76" t="s">
        <v>55</v>
      </c>
    </row>
    <row r="17" spans="2:11" ht="45">
      <c r="B17" s="23"/>
      <c r="C17" s="25" t="s">
        <v>54</v>
      </c>
      <c r="D17" s="140"/>
      <c r="E17" s="140"/>
      <c r="F17" s="140"/>
      <c r="G17" s="140">
        <v>51212</v>
      </c>
      <c r="H17" s="140">
        <v>53004</v>
      </c>
      <c r="I17" s="134"/>
      <c r="J17" s="137">
        <f>SUM(D17:H17)</f>
        <v>104216</v>
      </c>
      <c r="K17" s="76" t="s">
        <v>56</v>
      </c>
    </row>
    <row r="18" spans="2:11" ht="45">
      <c r="B18" s="23"/>
      <c r="C18" s="25" t="s">
        <v>57</v>
      </c>
      <c r="D18" s="140">
        <v>42293</v>
      </c>
      <c r="E18" s="140">
        <v>43773</v>
      </c>
      <c r="F18" s="140"/>
      <c r="G18" s="140"/>
      <c r="H18" s="140"/>
      <c r="I18" s="134"/>
      <c r="J18" s="137">
        <f>SUM(D18:H18)</f>
        <v>86066</v>
      </c>
      <c r="K18" s="76" t="s">
        <v>58</v>
      </c>
    </row>
    <row r="19" spans="2:11" ht="45">
      <c r="B19" s="23"/>
      <c r="C19" s="25" t="s">
        <v>59</v>
      </c>
      <c r="D19" s="140">
        <v>38426</v>
      </c>
      <c r="E19" s="140">
        <v>39771</v>
      </c>
      <c r="F19" s="140"/>
      <c r="G19" s="140"/>
      <c r="H19" s="140"/>
      <c r="I19" s="134"/>
      <c r="J19" s="137">
        <f>SUM(D19:H19)</f>
        <v>78197</v>
      </c>
      <c r="K19" s="76" t="s">
        <v>58</v>
      </c>
    </row>
    <row r="20" spans="2:11" ht="17.25" customHeight="1">
      <c r="B20" s="23"/>
      <c r="C20" s="9" t="s">
        <v>12</v>
      </c>
      <c r="D20" s="135">
        <f>SUM(D15:D19)</f>
        <v>173451</v>
      </c>
      <c r="E20" s="16">
        <f>SUM(E15:E19)</f>
        <v>179522</v>
      </c>
      <c r="F20" s="16">
        <f>SUM(F15:F19)</f>
        <v>99337</v>
      </c>
      <c r="G20" s="16">
        <f>SUM(G15:G19)</f>
        <v>154026</v>
      </c>
      <c r="H20" s="16">
        <f>SUM(H15:H19)</f>
        <v>159416</v>
      </c>
      <c r="J20" s="135">
        <f>SUM(J15:J19)</f>
        <v>765752</v>
      </c>
      <c r="K20" s="76"/>
    </row>
    <row r="21" spans="2:11">
      <c r="B21" s="23"/>
      <c r="C21" s="14" t="s">
        <v>61</v>
      </c>
      <c r="D21" s="13" t="s">
        <v>51</v>
      </c>
      <c r="E21" s="10"/>
      <c r="F21" s="10"/>
      <c r="G21" s="10"/>
      <c r="H21" s="10"/>
      <c r="J21" s="63" t="s">
        <v>51</v>
      </c>
      <c r="K21" s="76"/>
    </row>
    <row r="22" spans="2:11">
      <c r="B22" s="23"/>
      <c r="C22" s="28"/>
      <c r="D22" s="15"/>
      <c r="E22" s="11"/>
      <c r="F22" s="11"/>
      <c r="G22" s="11"/>
      <c r="H22" s="11"/>
      <c r="J22" s="64">
        <f>SUM(D22:H22)</f>
        <v>0</v>
      </c>
      <c r="K22" s="76"/>
    </row>
    <row r="23" spans="2:11">
      <c r="B23" s="23"/>
      <c r="C23" s="28"/>
      <c r="D23" s="15"/>
      <c r="E23" s="15"/>
      <c r="F23" s="15"/>
      <c r="G23" s="15"/>
      <c r="H23" s="15"/>
      <c r="I23" s="34"/>
      <c r="J23" s="64">
        <f>SUM(D23:H23)</f>
        <v>0</v>
      </c>
      <c r="K23" s="76"/>
    </row>
    <row r="24" spans="2:11">
      <c r="B24" s="23"/>
      <c r="C24" s="9" t="s">
        <v>13</v>
      </c>
      <c r="D24" s="16">
        <f>SUM(D22:D23)</f>
        <v>0</v>
      </c>
      <c r="E24" s="16">
        <f>SUM(E22:E23)</f>
        <v>0</v>
      </c>
      <c r="F24" s="16">
        <f>SUM(F22:F23)</f>
        <v>0</v>
      </c>
      <c r="G24" s="16">
        <f>SUM(G22:G23)</f>
        <v>0</v>
      </c>
      <c r="H24" s="16">
        <f>SUM(H22:H23)</f>
        <v>0</v>
      </c>
      <c r="J24" s="16">
        <f>SUM(J22:J23)</f>
        <v>0</v>
      </c>
      <c r="K24" s="76"/>
    </row>
    <row r="25" spans="2:11">
      <c r="B25" s="23"/>
      <c r="C25" s="14" t="s">
        <v>62</v>
      </c>
      <c r="D25" s="15"/>
      <c r="E25" s="10"/>
      <c r="F25" s="10"/>
      <c r="G25" s="10"/>
      <c r="H25" s="10"/>
      <c r="J25" s="64" t="s">
        <v>19</v>
      </c>
      <c r="K25" s="76"/>
    </row>
    <row r="26" spans="2:11">
      <c r="B26" s="23"/>
      <c r="C26" s="25"/>
      <c r="D26" s="15"/>
      <c r="E26" s="10"/>
      <c r="F26" s="10"/>
      <c r="G26" s="10"/>
      <c r="H26" s="10"/>
      <c r="J26" s="64">
        <f>SUM(D26:H26)</f>
        <v>0</v>
      </c>
      <c r="K26" s="76"/>
    </row>
    <row r="27" spans="2:11">
      <c r="B27" s="23" t="s">
        <v>63</v>
      </c>
      <c r="C27" s="27" t="s">
        <v>63</v>
      </c>
      <c r="D27" s="13" t="s">
        <v>51</v>
      </c>
      <c r="E27" s="10"/>
      <c r="F27" s="10"/>
      <c r="G27" s="10"/>
      <c r="H27" s="10"/>
      <c r="J27" s="64">
        <f>SUM(D27:H27)</f>
        <v>0</v>
      </c>
      <c r="K27" s="76"/>
    </row>
    <row r="28" spans="2:11">
      <c r="B28" s="23"/>
      <c r="C28" s="9" t="s">
        <v>14</v>
      </c>
      <c r="D28" s="12">
        <f>SUM(D26:D27)</f>
        <v>0</v>
      </c>
      <c r="E28" s="12">
        <f>SUM(E26:E27)</f>
        <v>0</v>
      </c>
      <c r="F28" s="12">
        <f>SUM(F26:F27)</f>
        <v>0</v>
      </c>
      <c r="G28" s="12">
        <f>SUM(G26:G27)</f>
        <v>0</v>
      </c>
      <c r="H28" s="12">
        <f>SUM(H26:H27)</f>
        <v>0</v>
      </c>
      <c r="J28" s="65">
        <f>SUM(J26:J27)</f>
        <v>0</v>
      </c>
      <c r="K28" s="76"/>
    </row>
    <row r="29" spans="2:11">
      <c r="B29" s="23"/>
      <c r="C29" s="14" t="s">
        <v>64</v>
      </c>
      <c r="E29" s="10"/>
      <c r="F29" s="10"/>
      <c r="G29" s="10"/>
      <c r="H29" s="10"/>
      <c r="J29" s="64"/>
      <c r="K29" s="76"/>
    </row>
    <row r="30" spans="2:11">
      <c r="B30" s="23"/>
      <c r="C30" s="25" t="s">
        <v>65</v>
      </c>
      <c r="D30" s="15">
        <v>7776</v>
      </c>
      <c r="E30" s="15">
        <v>7776</v>
      </c>
      <c r="F30" s="15">
        <v>7776</v>
      </c>
      <c r="G30" s="15">
        <v>7776</v>
      </c>
      <c r="H30" s="15">
        <v>7776</v>
      </c>
      <c r="I30" s="34"/>
      <c r="J30" s="64">
        <f>SUM(D30:H30)</f>
        <v>38880</v>
      </c>
      <c r="K30" s="76" t="s">
        <v>66</v>
      </c>
    </row>
    <row r="31" spans="2:11">
      <c r="B31" s="23"/>
      <c r="C31" s="25"/>
      <c r="D31" s="15"/>
      <c r="E31" s="11"/>
      <c r="F31" s="11"/>
      <c r="G31" s="11"/>
      <c r="H31" s="11"/>
      <c r="J31" s="64">
        <f>SUM(D31:H31)</f>
        <v>0</v>
      </c>
      <c r="K31" s="76"/>
    </row>
    <row r="32" spans="2:11">
      <c r="B32" s="23"/>
      <c r="C32" s="9" t="s">
        <v>15</v>
      </c>
      <c r="D32" s="16">
        <f>SUM(D30:D31)</f>
        <v>7776</v>
      </c>
      <c r="E32" s="16">
        <f>SUM(E30:E31)</f>
        <v>7776</v>
      </c>
      <c r="F32" s="16">
        <f>SUM(F30:F31)</f>
        <v>7776</v>
      </c>
      <c r="G32" s="16">
        <f>SUM(G30:G31)</f>
        <v>7776</v>
      </c>
      <c r="H32" s="16">
        <f>SUM(H30:H31)</f>
        <v>7776</v>
      </c>
      <c r="J32" s="65">
        <f>SUM(J30:J31)</f>
        <v>38880</v>
      </c>
      <c r="K32" s="76"/>
    </row>
    <row r="33" spans="2:11">
      <c r="B33" s="23"/>
      <c r="C33" s="14" t="s">
        <v>67</v>
      </c>
      <c r="D33" s="13" t="s">
        <v>51</v>
      </c>
      <c r="E33" s="10"/>
      <c r="F33" s="10"/>
      <c r="G33" s="10"/>
      <c r="H33" s="10"/>
      <c r="J33" s="64"/>
      <c r="K33" s="76"/>
    </row>
    <row r="34" spans="2:11">
      <c r="B34" s="23"/>
      <c r="C34" s="25"/>
      <c r="D34" s="15"/>
      <c r="E34" s="15"/>
      <c r="F34" s="15"/>
      <c r="G34" s="15"/>
      <c r="H34" s="15"/>
      <c r="I34" s="34"/>
      <c r="J34" s="64">
        <f>SUM(D34:H34)</f>
        <v>0</v>
      </c>
      <c r="K34" s="76"/>
    </row>
    <row r="35" spans="2:11">
      <c r="B35" s="23"/>
      <c r="C35" s="25"/>
      <c r="D35" s="15"/>
      <c r="E35" s="11"/>
      <c r="F35" s="11"/>
      <c r="G35" s="11"/>
      <c r="H35" s="11"/>
      <c r="J35" s="64">
        <f>SUM(D35:H35)</f>
        <v>0</v>
      </c>
      <c r="K35" s="76"/>
    </row>
    <row r="36" spans="2:11">
      <c r="B36" s="23"/>
      <c r="C36" s="9" t="s">
        <v>16</v>
      </c>
      <c r="D36" s="16">
        <f>SUM(D34:D35)</f>
        <v>0</v>
      </c>
      <c r="E36" s="16">
        <f>SUM(E34:E35)</f>
        <v>0</v>
      </c>
      <c r="F36" s="16">
        <f>SUM(F34:F35)</f>
        <v>0</v>
      </c>
      <c r="G36" s="16">
        <f>SUM(G34:G35)</f>
        <v>0</v>
      </c>
      <c r="H36" s="16">
        <f>SUM(H34:H35)</f>
        <v>0</v>
      </c>
      <c r="J36" s="65">
        <f>SUM(J34:J35)</f>
        <v>0</v>
      </c>
      <c r="K36" s="76"/>
    </row>
    <row r="37" spans="2:11">
      <c r="B37" s="23"/>
      <c r="C37" s="14" t="s">
        <v>68</v>
      </c>
      <c r="D37" s="13" t="s">
        <v>51</v>
      </c>
      <c r="E37" s="10"/>
      <c r="F37" s="10"/>
      <c r="G37" s="10"/>
      <c r="H37" s="10"/>
      <c r="J37" s="64"/>
      <c r="K37" s="76"/>
    </row>
    <row r="38" spans="2:11">
      <c r="B38" s="23"/>
      <c r="C38" s="25" t="s">
        <v>69</v>
      </c>
      <c r="D38" s="13">
        <v>100800</v>
      </c>
      <c r="E38" s="13">
        <v>100800</v>
      </c>
      <c r="F38" s="13">
        <v>100800</v>
      </c>
      <c r="G38" s="13">
        <v>100800</v>
      </c>
      <c r="H38" s="13">
        <v>100800</v>
      </c>
      <c r="J38" s="64">
        <f>SUM(D38:H38)</f>
        <v>504000</v>
      </c>
      <c r="K38" s="76" t="s">
        <v>70</v>
      </c>
    </row>
    <row r="39" spans="2:11" ht="30">
      <c r="B39" s="23"/>
      <c r="C39" s="25" t="s">
        <v>71</v>
      </c>
      <c r="D39" s="15">
        <v>20000</v>
      </c>
      <c r="E39" s="43">
        <v>20000</v>
      </c>
      <c r="F39" s="43">
        <v>20000</v>
      </c>
      <c r="G39" s="43">
        <v>20000</v>
      </c>
      <c r="H39" s="43">
        <v>20000</v>
      </c>
      <c r="J39" s="64">
        <f>SUM(D39:H39)</f>
        <v>100000</v>
      </c>
      <c r="K39" s="76" t="s">
        <v>72</v>
      </c>
    </row>
    <row r="40" spans="2:11">
      <c r="B40" s="24"/>
      <c r="C40" s="9" t="s">
        <v>17</v>
      </c>
      <c r="D40" s="16">
        <f>SUM(D38:D39)</f>
        <v>120800</v>
      </c>
      <c r="E40" s="16">
        <f>SUM(E38:E39)</f>
        <v>120800</v>
      </c>
      <c r="F40" s="16">
        <f>SUM(F38:F39)</f>
        <v>120800</v>
      </c>
      <c r="G40" s="16">
        <f>SUM(G38:G39)</f>
        <v>120800</v>
      </c>
      <c r="H40" s="16">
        <f>SUM(H38:H39)</f>
        <v>120800</v>
      </c>
      <c r="J40" s="65">
        <f>SUM(J38:J39)</f>
        <v>604000</v>
      </c>
      <c r="K40" s="76"/>
    </row>
    <row r="41" spans="2:11">
      <c r="B41" s="24"/>
      <c r="C41" s="9" t="s">
        <v>18</v>
      </c>
      <c r="D41" s="16">
        <f>SUM(D40,D36,D32,D28,D24,D20,D13)</f>
        <v>664151</v>
      </c>
      <c r="E41" s="16">
        <f t="shared" ref="E41:H41" si="1">SUM(E40,E36,E32,E28,E24,E20,E13)</f>
        <v>682896</v>
      </c>
      <c r="F41" s="16">
        <f t="shared" si="1"/>
        <v>446649</v>
      </c>
      <c r="G41" s="16">
        <f t="shared" si="1"/>
        <v>629749</v>
      </c>
      <c r="H41" s="16">
        <f t="shared" si="1"/>
        <v>647289</v>
      </c>
      <c r="J41" s="65">
        <f>SUM(D41:H41)</f>
        <v>3070734</v>
      </c>
      <c r="K41" s="76"/>
    </row>
    <row r="42" spans="2:11">
      <c r="B42" s="6"/>
      <c r="D42"/>
      <c r="E42"/>
      <c r="H42"/>
      <c r="I42"/>
      <c r="J42" t="s">
        <v>19</v>
      </c>
      <c r="K42" s="76"/>
    </row>
    <row r="43" spans="2:11" ht="30">
      <c r="B43" s="61" t="s">
        <v>73</v>
      </c>
      <c r="C43" s="17" t="s">
        <v>73</v>
      </c>
      <c r="D43" s="18"/>
      <c r="E43" s="18"/>
      <c r="F43" s="18"/>
      <c r="G43" s="18"/>
      <c r="H43" s="18"/>
      <c r="I43"/>
      <c r="J43" s="66" t="s">
        <v>19</v>
      </c>
      <c r="K43" s="76"/>
    </row>
    <row r="44" spans="2:11" ht="30">
      <c r="B44" s="23"/>
      <c r="C44" s="25" t="s">
        <v>74</v>
      </c>
      <c r="D44" s="69">
        <f>ROUND(SUM(D20,D13)*0.2476,0)</f>
        <v>132608</v>
      </c>
      <c r="E44" s="69">
        <f>ROUND(SUM(E20,E13)*0.2476,0)</f>
        <v>137250</v>
      </c>
      <c r="F44" s="69">
        <f>ROUND(SUM(F20,F13)*0.2476,0)</f>
        <v>78755</v>
      </c>
      <c r="G44" s="69">
        <f>ROUND(SUM(G20,G13)*0.2476,0)</f>
        <v>124090</v>
      </c>
      <c r="H44" s="69">
        <f>ROUND(SUM(H20,H13)*0.2476,0)</f>
        <v>128433</v>
      </c>
      <c r="J44" s="64">
        <f>SUM(D44:H44)</f>
        <v>601136</v>
      </c>
      <c r="K44" s="76"/>
    </row>
    <row r="45" spans="2:11">
      <c r="B45" s="23"/>
      <c r="C45" s="25"/>
      <c r="D45" s="13"/>
      <c r="E45" s="10"/>
      <c r="F45" s="10"/>
      <c r="G45" s="10"/>
      <c r="H45" s="10"/>
      <c r="J45" s="64">
        <f>SUM(D45:H45)</f>
        <v>0</v>
      </c>
      <c r="K45" s="76"/>
    </row>
    <row r="46" spans="2:11">
      <c r="B46" s="24"/>
      <c r="C46" s="9" t="s">
        <v>20</v>
      </c>
      <c r="D46" s="16">
        <f>SUM(D44:D45)</f>
        <v>132608</v>
      </c>
      <c r="E46" s="16">
        <f>SUM(E44:E45)</f>
        <v>137250</v>
      </c>
      <c r="F46" s="16">
        <f>SUM(F44:F45)</f>
        <v>78755</v>
      </c>
      <c r="G46" s="16">
        <f>SUM(G44:G45)</f>
        <v>124090</v>
      </c>
      <c r="H46" s="16">
        <f>SUM(H44:H45)</f>
        <v>128433</v>
      </c>
      <c r="J46" s="65">
        <f>SUM(J44:J45)</f>
        <v>601136</v>
      </c>
      <c r="K46" s="76"/>
    </row>
    <row r="47" spans="2:11" ht="15.75" thickBot="1">
      <c r="B47" s="6"/>
      <c r="D47"/>
      <c r="E47"/>
      <c r="H47"/>
      <c r="I47"/>
      <c r="J47" t="s">
        <v>19</v>
      </c>
      <c r="K47" s="76"/>
    </row>
    <row r="48" spans="2:11" s="1" customFormat="1" ht="30.75" thickBot="1">
      <c r="B48" s="19" t="s">
        <v>21</v>
      </c>
      <c r="C48" s="19"/>
      <c r="D48" s="20">
        <f>SUM(D46,D41)</f>
        <v>796759</v>
      </c>
      <c r="E48" s="20">
        <f>SUM(E46,E41)</f>
        <v>820146</v>
      </c>
      <c r="F48" s="20">
        <f>SUM(F46,F41)</f>
        <v>525404</v>
      </c>
      <c r="G48" s="20">
        <f>SUM(G46,G41)</f>
        <v>753839</v>
      </c>
      <c r="H48" s="20">
        <f>SUM(H46,H41)</f>
        <v>775722</v>
      </c>
      <c r="I48" s="7"/>
      <c r="J48" s="67">
        <f>SUM(J46,J41)</f>
        <v>3671870</v>
      </c>
      <c r="K48" s="76"/>
    </row>
    <row r="49" spans="2:8">
      <c r="B49" s="6"/>
    </row>
    <row r="50" spans="2:8">
      <c r="B50" s="6"/>
    </row>
    <row r="51" spans="2:8">
      <c r="B51" s="6"/>
    </row>
    <row r="52" spans="2:8">
      <c r="B52" s="6"/>
      <c r="D52" s="156"/>
      <c r="E52" s="156"/>
      <c r="F52" s="156"/>
      <c r="G52" s="156"/>
      <c r="H52" s="156"/>
    </row>
    <row r="53" spans="2:8">
      <c r="B53" s="6"/>
      <c r="D53" s="71"/>
      <c r="G53" s="33"/>
      <c r="H53" s="93"/>
    </row>
    <row r="54" spans="2:8">
      <c r="B54" s="6"/>
      <c r="D54" s="71"/>
      <c r="E54" s="71"/>
      <c r="F54" s="71"/>
      <c r="G54" s="71"/>
      <c r="H54" s="71"/>
    </row>
    <row r="55" spans="2:8">
      <c r="B55" s="6"/>
      <c r="D55" s="74"/>
      <c r="E55" s="94"/>
      <c r="F55" s="77"/>
      <c r="H55" s="93"/>
    </row>
    <row r="56" spans="2:8">
      <c r="B56" s="6"/>
      <c r="F56" s="77"/>
    </row>
    <row r="57" spans="2:8">
      <c r="B57" s="6"/>
    </row>
    <row r="58" spans="2:8">
      <c r="B58" s="6"/>
    </row>
    <row r="59" spans="2:8">
      <c r="B59" s="6"/>
    </row>
    <row r="60" spans="2:8">
      <c r="B60" s="6"/>
    </row>
    <row r="61" spans="2:8">
      <c r="B61" s="6"/>
    </row>
    <row r="62" spans="2:8">
      <c r="B62" s="6"/>
    </row>
    <row r="63" spans="2:8">
      <c r="B63" s="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89C5B5-CE26-43C5-BD1D-A577C725C704}">
  <sheetPr>
    <tabColor theme="8" tint="0.79998168889431442"/>
    <pageSetUpPr fitToPage="1"/>
  </sheetPr>
  <dimension ref="B2:AM57"/>
  <sheetViews>
    <sheetView topLeftCell="G22" zoomScale="90" zoomScaleNormal="90" workbookViewId="0">
      <selection activeCell="E45" sqref="E45"/>
    </sheetView>
  </sheetViews>
  <sheetFormatPr defaultColWidth="9.140625" defaultRowHeight="15"/>
  <cols>
    <col min="1" max="1" width="3.140625" customWidth="1"/>
    <col min="2" max="2" width="11.42578125" customWidth="1"/>
    <col min="3" max="3" width="35.42578125" customWidth="1"/>
    <col min="4" max="4" width="17.7109375" style="6" customWidth="1"/>
    <col min="5" max="5" width="12.5703125" style="2" customWidth="1"/>
    <col min="6" max="6" width="12.42578125" customWidth="1"/>
    <col min="7" max="7" width="13" customWidth="1"/>
    <col min="8" max="8" width="12.42578125" style="2" customWidth="1"/>
    <col min="9" max="9" width="1.7109375" style="7" customWidth="1"/>
    <col min="10" max="10" width="19.28515625" customWidth="1"/>
    <col min="11" max="11" width="133" customWidth="1"/>
  </cols>
  <sheetData>
    <row r="2" spans="2:39" ht="23.25">
      <c r="B2" s="29" t="s">
        <v>75</v>
      </c>
    </row>
    <row r="3" spans="2:39">
      <c r="B3" s="5"/>
    </row>
    <row r="4" spans="2:39">
      <c r="B4" s="5"/>
    </row>
    <row r="5" spans="2:39" ht="18.75">
      <c r="B5" s="35" t="s">
        <v>1</v>
      </c>
      <c r="C5" s="36"/>
      <c r="D5" s="36"/>
      <c r="E5" s="36"/>
      <c r="F5" s="36"/>
      <c r="G5" s="36"/>
      <c r="H5" s="36"/>
      <c r="I5" s="36"/>
      <c r="J5" s="36"/>
      <c r="K5" s="18"/>
    </row>
    <row r="6" spans="2:39">
      <c r="B6" s="38" t="s">
        <v>2</v>
      </c>
      <c r="C6" s="38" t="s">
        <v>3</v>
      </c>
      <c r="D6" s="38" t="s">
        <v>4</v>
      </c>
      <c r="E6" s="39" t="s">
        <v>5</v>
      </c>
      <c r="F6" s="39" t="s">
        <v>6</v>
      </c>
      <c r="G6" s="39" t="s">
        <v>7</v>
      </c>
      <c r="H6" s="40" t="s">
        <v>8</v>
      </c>
      <c r="I6" s="41"/>
      <c r="J6" s="62" t="s">
        <v>9</v>
      </c>
      <c r="K6" s="68" t="s">
        <v>49</v>
      </c>
    </row>
    <row r="7" spans="2:39" s="5" customFormat="1">
      <c r="B7" s="61" t="s">
        <v>10</v>
      </c>
      <c r="C7" s="26" t="s">
        <v>50</v>
      </c>
      <c r="D7" s="10" t="s">
        <v>51</v>
      </c>
      <c r="E7" s="10" t="s">
        <v>51</v>
      </c>
      <c r="F7" s="10" t="s">
        <v>51</v>
      </c>
      <c r="G7" s="10"/>
      <c r="H7" s="10" t="s">
        <v>51</v>
      </c>
      <c r="I7" s="7"/>
      <c r="J7" s="63" t="s">
        <v>51</v>
      </c>
      <c r="K7" s="76"/>
      <c r="L7"/>
      <c r="M7"/>
      <c r="N7"/>
      <c r="O7"/>
      <c r="P7"/>
      <c r="Q7"/>
      <c r="R7"/>
      <c r="S7"/>
      <c r="T7"/>
      <c r="U7"/>
      <c r="V7"/>
      <c r="W7"/>
      <c r="X7"/>
      <c r="Y7"/>
      <c r="Z7"/>
      <c r="AA7"/>
      <c r="AB7"/>
      <c r="AC7"/>
      <c r="AD7"/>
      <c r="AE7"/>
      <c r="AF7"/>
      <c r="AG7"/>
      <c r="AH7"/>
      <c r="AI7"/>
      <c r="AJ7"/>
      <c r="AK7"/>
      <c r="AL7"/>
      <c r="AM7"/>
    </row>
    <row r="8" spans="2:39" ht="30">
      <c r="B8" s="23"/>
      <c r="C8" s="25" t="s">
        <v>76</v>
      </c>
      <c r="D8" s="133">
        <v>38348</v>
      </c>
      <c r="E8" s="133"/>
      <c r="F8" s="133"/>
      <c r="G8" s="133"/>
      <c r="H8" s="133"/>
      <c r="I8" s="134"/>
      <c r="J8" s="129">
        <f>SUM(D8:H8)</f>
        <v>38348</v>
      </c>
      <c r="K8" s="76" t="s">
        <v>77</v>
      </c>
    </row>
    <row r="9" spans="2:39">
      <c r="B9" s="23"/>
      <c r="C9" s="25" t="s">
        <v>78</v>
      </c>
      <c r="D9" s="133">
        <v>8412</v>
      </c>
      <c r="E9" s="133"/>
      <c r="F9" s="133"/>
      <c r="G9" s="133"/>
      <c r="H9" s="133"/>
      <c r="I9" s="134"/>
      <c r="J9" s="129">
        <f>SUM(D9:H9)</f>
        <v>8412</v>
      </c>
      <c r="K9" s="76" t="s">
        <v>79</v>
      </c>
    </row>
    <row r="10" spans="2:39">
      <c r="B10" s="23"/>
      <c r="C10" s="9" t="s">
        <v>11</v>
      </c>
      <c r="D10" s="135">
        <f>SUM(D8:D9)</f>
        <v>46760</v>
      </c>
      <c r="E10" s="135">
        <f>SUM(E8:E9)</f>
        <v>0</v>
      </c>
      <c r="F10" s="135">
        <f>SUM(F8:F9)</f>
        <v>0</v>
      </c>
      <c r="G10" s="135">
        <f>SUM(G8:G9)</f>
        <v>0</v>
      </c>
      <c r="H10" s="135">
        <f>SUM(H8:H9)</f>
        <v>0</v>
      </c>
      <c r="I10" s="134"/>
      <c r="J10" s="130">
        <f>SUM(J8:J9)</f>
        <v>46760</v>
      </c>
      <c r="K10" s="76"/>
    </row>
    <row r="11" spans="2:39">
      <c r="B11" s="23"/>
      <c r="C11" s="14" t="s">
        <v>60</v>
      </c>
      <c r="D11" s="133" t="s">
        <v>51</v>
      </c>
      <c r="E11" s="136"/>
      <c r="F11" s="136"/>
      <c r="G11" s="136"/>
      <c r="H11" s="136"/>
      <c r="I11" s="134"/>
      <c r="J11" s="137" t="s">
        <v>51</v>
      </c>
      <c r="K11" s="76"/>
    </row>
    <row r="12" spans="2:39">
      <c r="B12" s="23"/>
      <c r="C12" s="25" t="s">
        <v>76</v>
      </c>
      <c r="D12" s="133">
        <v>16576</v>
      </c>
      <c r="E12" s="133"/>
      <c r="F12" s="133"/>
      <c r="G12" s="133"/>
      <c r="H12" s="133"/>
      <c r="I12" s="134"/>
      <c r="J12" s="129">
        <f>SUM(D12:H12)</f>
        <v>16576</v>
      </c>
      <c r="K12" s="76"/>
    </row>
    <row r="13" spans="2:39">
      <c r="B13" s="23"/>
      <c r="C13" s="25" t="s">
        <v>78</v>
      </c>
      <c r="D13" s="133">
        <v>5493</v>
      </c>
      <c r="E13" s="133"/>
      <c r="F13" s="133"/>
      <c r="G13" s="133"/>
      <c r="H13" s="133"/>
      <c r="I13" s="134"/>
      <c r="J13" s="129">
        <f t="shared" ref="J13" si="0">SUM(D13:H13)</f>
        <v>5493</v>
      </c>
      <c r="K13" s="76"/>
    </row>
    <row r="14" spans="2:39">
      <c r="B14" s="23"/>
      <c r="C14" s="9" t="s">
        <v>12</v>
      </c>
      <c r="D14" s="135">
        <f>SUM(D12:D13)</f>
        <v>22069</v>
      </c>
      <c r="E14" s="135">
        <f>SUM(E12:E13)</f>
        <v>0</v>
      </c>
      <c r="F14" s="135">
        <f>SUM(F12:F13)</f>
        <v>0</v>
      </c>
      <c r="G14" s="135">
        <f>SUM(G12:G13)</f>
        <v>0</v>
      </c>
      <c r="H14" s="135">
        <f>SUM(H12:H13)</f>
        <v>0</v>
      </c>
      <c r="I14" s="134"/>
      <c r="J14" s="130">
        <f>SUM(J12:J13)</f>
        <v>22069</v>
      </c>
      <c r="K14" s="76"/>
    </row>
    <row r="15" spans="2:39">
      <c r="B15" s="23"/>
      <c r="C15" s="14" t="s">
        <v>61</v>
      </c>
      <c r="D15" s="133" t="s">
        <v>51</v>
      </c>
      <c r="E15" s="136"/>
      <c r="F15" s="136"/>
      <c r="G15" s="136"/>
      <c r="H15" s="136"/>
      <c r="I15" s="134"/>
      <c r="J15" s="137" t="s">
        <v>51</v>
      </c>
      <c r="K15" s="76"/>
    </row>
    <row r="16" spans="2:39">
      <c r="B16" s="23"/>
      <c r="C16" s="28" t="s">
        <v>80</v>
      </c>
      <c r="D16" s="133"/>
      <c r="E16" s="136"/>
      <c r="F16" s="136"/>
      <c r="G16" s="136"/>
      <c r="H16" s="136"/>
      <c r="I16" s="134"/>
      <c r="J16" s="129">
        <f>SUM(D16:H16)</f>
        <v>0</v>
      </c>
      <c r="K16" s="76"/>
    </row>
    <row r="17" spans="2:11">
      <c r="B17" s="23"/>
      <c r="C17" s="28"/>
      <c r="D17" s="133"/>
      <c r="E17" s="133"/>
      <c r="F17" s="133"/>
      <c r="G17" s="133"/>
      <c r="H17" s="133"/>
      <c r="I17" s="134"/>
      <c r="J17" s="129">
        <f>SUM(D17:H17)</f>
        <v>0</v>
      </c>
      <c r="K17" s="76"/>
    </row>
    <row r="18" spans="2:11">
      <c r="B18" s="23"/>
      <c r="C18" s="9" t="s">
        <v>13</v>
      </c>
      <c r="D18" s="135">
        <f>SUM(D16:D17)</f>
        <v>0</v>
      </c>
      <c r="E18" s="135">
        <f>SUM(E16:E17)</f>
        <v>0</v>
      </c>
      <c r="F18" s="135">
        <f>SUM(F16:F17)</f>
        <v>0</v>
      </c>
      <c r="G18" s="135">
        <f>SUM(G16:G17)</f>
        <v>0</v>
      </c>
      <c r="H18" s="135">
        <f>SUM(H16:H17)</f>
        <v>0</v>
      </c>
      <c r="I18" s="134"/>
      <c r="J18" s="135">
        <f>SUM(J16:J17)</f>
        <v>0</v>
      </c>
      <c r="K18" s="76"/>
    </row>
    <row r="19" spans="2:11">
      <c r="B19" s="23"/>
      <c r="C19" s="14" t="s">
        <v>62</v>
      </c>
      <c r="D19" s="133"/>
      <c r="E19" s="136"/>
      <c r="F19" s="136"/>
      <c r="G19" s="136"/>
      <c r="H19" s="136"/>
      <c r="I19" s="134"/>
      <c r="J19" s="129" t="s">
        <v>19</v>
      </c>
      <c r="K19" s="76"/>
    </row>
    <row r="20" spans="2:11">
      <c r="B20" s="23"/>
      <c r="C20" s="25" t="s">
        <v>81</v>
      </c>
      <c r="D20" s="133"/>
      <c r="E20" s="136"/>
      <c r="F20" s="136"/>
      <c r="G20" s="136"/>
      <c r="H20" s="136"/>
      <c r="I20" s="134"/>
      <c r="J20" s="129">
        <f>SUM(D20:H20)</f>
        <v>0</v>
      </c>
      <c r="K20" s="76"/>
    </row>
    <row r="21" spans="2:11">
      <c r="B21" s="23" t="s">
        <v>63</v>
      </c>
      <c r="C21" s="27" t="s">
        <v>63</v>
      </c>
      <c r="D21" s="133" t="s">
        <v>51</v>
      </c>
      <c r="E21" s="136"/>
      <c r="F21" s="136"/>
      <c r="G21" s="136"/>
      <c r="H21" s="136"/>
      <c r="I21" s="134"/>
      <c r="J21" s="129">
        <f t="shared" ref="J21:J32" si="1">SUM(D21:H21)</f>
        <v>0</v>
      </c>
      <c r="K21" s="76"/>
    </row>
    <row r="22" spans="2:11">
      <c r="B22" s="23"/>
      <c r="C22" s="9" t="s">
        <v>14</v>
      </c>
      <c r="D22" s="138">
        <f>SUM(D20:D21)</f>
        <v>0</v>
      </c>
      <c r="E22" s="138">
        <f t="shared" ref="E22:H22" si="2">SUM(E20:E21)</f>
        <v>0</v>
      </c>
      <c r="F22" s="138">
        <f t="shared" si="2"/>
        <v>0</v>
      </c>
      <c r="G22" s="138">
        <f t="shared" si="2"/>
        <v>0</v>
      </c>
      <c r="H22" s="138">
        <f t="shared" si="2"/>
        <v>0</v>
      </c>
      <c r="I22" s="134"/>
      <c r="J22" s="130">
        <f>SUM(J20:J21)</f>
        <v>0</v>
      </c>
      <c r="K22" s="76"/>
    </row>
    <row r="23" spans="2:11">
      <c r="B23" s="23"/>
      <c r="C23" s="14" t="s">
        <v>64</v>
      </c>
      <c r="D23" s="133" t="s">
        <v>51</v>
      </c>
      <c r="E23" s="136"/>
      <c r="F23" s="136"/>
      <c r="G23" s="136"/>
      <c r="H23" s="136"/>
      <c r="I23" s="134"/>
      <c r="J23" s="129"/>
      <c r="K23" s="76"/>
    </row>
    <row r="24" spans="2:11">
      <c r="B24" s="23"/>
      <c r="C24" s="25"/>
      <c r="D24" s="133"/>
      <c r="E24" s="133"/>
      <c r="F24" s="133"/>
      <c r="G24" s="133"/>
      <c r="H24" s="133"/>
      <c r="I24" s="134"/>
      <c r="J24" s="129">
        <f t="shared" si="1"/>
        <v>0</v>
      </c>
      <c r="K24" s="76"/>
    </row>
    <row r="25" spans="2:11">
      <c r="B25" s="23"/>
      <c r="C25" s="25"/>
      <c r="D25" s="133"/>
      <c r="E25" s="136"/>
      <c r="F25" s="136"/>
      <c r="G25" s="136"/>
      <c r="H25" s="136"/>
      <c r="I25" s="134"/>
      <c r="J25" s="129">
        <f t="shared" si="1"/>
        <v>0</v>
      </c>
      <c r="K25" s="76"/>
    </row>
    <row r="26" spans="2:11">
      <c r="B26" s="23"/>
      <c r="C26" s="9" t="s">
        <v>15</v>
      </c>
      <c r="D26" s="135">
        <f>SUM(D24:D25)</f>
        <v>0</v>
      </c>
      <c r="E26" s="135">
        <f t="shared" ref="E26:H26" si="3">SUM(E24:E25)</f>
        <v>0</v>
      </c>
      <c r="F26" s="135">
        <f t="shared" si="3"/>
        <v>0</v>
      </c>
      <c r="G26" s="135">
        <f t="shared" si="3"/>
        <v>0</v>
      </c>
      <c r="H26" s="135">
        <f t="shared" si="3"/>
        <v>0</v>
      </c>
      <c r="I26" s="134"/>
      <c r="J26" s="130">
        <f>SUM(J24:J25)</f>
        <v>0</v>
      </c>
      <c r="K26" s="76"/>
    </row>
    <row r="27" spans="2:11">
      <c r="B27" s="23"/>
      <c r="C27" s="14" t="s">
        <v>67</v>
      </c>
      <c r="D27" s="133" t="s">
        <v>51</v>
      </c>
      <c r="E27" s="136"/>
      <c r="F27" s="136"/>
      <c r="G27" s="136"/>
      <c r="H27" s="136"/>
      <c r="I27" s="134"/>
      <c r="J27" s="129"/>
      <c r="K27" s="76"/>
    </row>
    <row r="28" spans="2:11" ht="45">
      <c r="B28" s="23"/>
      <c r="C28" s="25" t="s">
        <v>82</v>
      </c>
      <c r="D28" s="133">
        <f>(3352+1111)*55</f>
        <v>245465</v>
      </c>
      <c r="E28" s="133"/>
      <c r="F28" s="133"/>
      <c r="G28" s="133"/>
      <c r="H28" s="133"/>
      <c r="I28" s="134"/>
      <c r="J28" s="129">
        <f t="shared" si="1"/>
        <v>245465</v>
      </c>
      <c r="K28" s="76" t="s">
        <v>83</v>
      </c>
    </row>
    <row r="29" spans="2:11" ht="30">
      <c r="B29" s="23"/>
      <c r="C29" s="25" t="s">
        <v>84</v>
      </c>
      <c r="D29" s="133">
        <v>100000</v>
      </c>
      <c r="E29" s="133"/>
      <c r="F29" s="133"/>
      <c r="G29" s="133"/>
      <c r="H29" s="133"/>
      <c r="I29" s="134"/>
      <c r="J29" s="129">
        <f t="shared" si="1"/>
        <v>100000</v>
      </c>
      <c r="K29" s="76" t="s">
        <v>85</v>
      </c>
    </row>
    <row r="30" spans="2:11">
      <c r="B30" s="23"/>
      <c r="C30" s="9" t="s">
        <v>16</v>
      </c>
      <c r="D30" s="135">
        <f>SUM(D28:D29)</f>
        <v>345465</v>
      </c>
      <c r="E30" s="135">
        <f>SUM(E28:E29)</f>
        <v>0</v>
      </c>
      <c r="F30" s="135">
        <f>SUM(F28:F29)</f>
        <v>0</v>
      </c>
      <c r="G30" s="135">
        <f>SUM(G28:G29)</f>
        <v>0</v>
      </c>
      <c r="H30" s="135">
        <f>SUM(H28:H29)</f>
        <v>0</v>
      </c>
      <c r="I30" s="134"/>
      <c r="J30" s="130">
        <f>SUM(J28:J29)</f>
        <v>345465</v>
      </c>
      <c r="K30" s="76"/>
    </row>
    <row r="31" spans="2:11">
      <c r="B31" s="23"/>
      <c r="C31" s="14" t="s">
        <v>68</v>
      </c>
      <c r="D31" s="133" t="s">
        <v>51</v>
      </c>
      <c r="E31" s="136"/>
      <c r="F31" s="136"/>
      <c r="G31" s="136"/>
      <c r="H31" s="136"/>
      <c r="I31" s="134"/>
      <c r="J31" s="129"/>
      <c r="K31" s="76"/>
    </row>
    <row r="32" spans="2:11" ht="45">
      <c r="B32" s="23"/>
      <c r="C32" s="25" t="s">
        <v>86</v>
      </c>
      <c r="D32" s="133">
        <f>(3222*7500)+(130*6500)+(1111*5000)</f>
        <v>30565000</v>
      </c>
      <c r="E32" s="139"/>
      <c r="F32" s="139"/>
      <c r="G32" s="139"/>
      <c r="H32" s="139"/>
      <c r="I32" s="134"/>
      <c r="J32" s="129">
        <f t="shared" si="1"/>
        <v>30565000</v>
      </c>
      <c r="K32" s="76" t="s">
        <v>87</v>
      </c>
    </row>
    <row r="33" spans="2:11">
      <c r="B33" s="24"/>
      <c r="C33" s="9" t="s">
        <v>17</v>
      </c>
      <c r="D33" s="135">
        <f>SUM(D32:D32)</f>
        <v>30565000</v>
      </c>
      <c r="E33" s="135">
        <f>SUM(E32:E32)</f>
        <v>0</v>
      </c>
      <c r="F33" s="135">
        <f>SUM(F32:F32)</f>
        <v>0</v>
      </c>
      <c r="G33" s="135">
        <f>SUM(G32:G32)</f>
        <v>0</v>
      </c>
      <c r="H33" s="135">
        <f>SUM(H32:H32)</f>
        <v>0</v>
      </c>
      <c r="I33" s="134"/>
      <c r="J33" s="130">
        <f>SUM(J32:J32)</f>
        <v>30565000</v>
      </c>
      <c r="K33" s="76"/>
    </row>
    <row r="34" spans="2:11">
      <c r="B34" s="24"/>
      <c r="C34" s="9" t="s">
        <v>18</v>
      </c>
      <c r="D34" s="135">
        <f>SUM(D33,D30,D26,D22,D18,D14,D10)</f>
        <v>30979294</v>
      </c>
      <c r="E34" s="135">
        <f>SUM(E33,E30,E26,E22,E18,E14,E10)</f>
        <v>0</v>
      </c>
      <c r="F34" s="135">
        <f>SUM(F33,F30,F26,F22,F18,F14,F10)</f>
        <v>0</v>
      </c>
      <c r="G34" s="135">
        <f>SUM(G33,G30,G26,G22,G18,G14,G10)</f>
        <v>0</v>
      </c>
      <c r="H34" s="135">
        <f>SUM(H33,H30,H26,H22,H18,H14,H10)</f>
        <v>0</v>
      </c>
      <c r="I34" s="134"/>
      <c r="J34" s="130">
        <f>SUM(D34:H34)</f>
        <v>30979294</v>
      </c>
      <c r="K34" s="76"/>
    </row>
    <row r="35" spans="2:11">
      <c r="B35" s="6"/>
      <c r="D35" s="115"/>
      <c r="E35" s="115"/>
      <c r="F35" s="115"/>
      <c r="G35" s="115"/>
      <c r="H35" s="115"/>
      <c r="I35" s="115"/>
      <c r="J35" s="115" t="s">
        <v>19</v>
      </c>
      <c r="K35" s="76"/>
    </row>
    <row r="36" spans="2:11" ht="30">
      <c r="B36" s="61" t="s">
        <v>73</v>
      </c>
      <c r="C36" s="17" t="s">
        <v>73</v>
      </c>
      <c r="D36" s="140"/>
      <c r="E36" s="140"/>
      <c r="F36" s="140"/>
      <c r="G36" s="140"/>
      <c r="H36" s="140"/>
      <c r="I36" s="115"/>
      <c r="J36" s="131" t="s">
        <v>19</v>
      </c>
      <c r="K36" s="76"/>
    </row>
    <row r="37" spans="2:11" ht="30">
      <c r="B37" s="23"/>
      <c r="C37" s="25" t="s">
        <v>74</v>
      </c>
      <c r="D37" s="133">
        <f>ROUND(SUM(D14,D10)*0.2476,0)</f>
        <v>17042</v>
      </c>
      <c r="E37" s="133">
        <f>ROUND(SUM(E14,E10)*0.2476,0)</f>
        <v>0</v>
      </c>
      <c r="F37" s="133">
        <f>ROUND(SUM(F14,F10)*0.2476,0)</f>
        <v>0</v>
      </c>
      <c r="G37" s="133">
        <f>ROUND(SUM(G14,G10)*0.2476,0)</f>
        <v>0</v>
      </c>
      <c r="H37" s="133">
        <f>ROUND(SUM(H14,H10)*0.2476,0)</f>
        <v>0</v>
      </c>
      <c r="I37" s="134"/>
      <c r="J37" s="129">
        <f>SUM(D37:H37)</f>
        <v>17042</v>
      </c>
      <c r="K37" s="76"/>
    </row>
    <row r="38" spans="2:11">
      <c r="B38" s="23"/>
      <c r="C38" s="25"/>
      <c r="D38" s="133"/>
      <c r="E38" s="136"/>
      <c r="F38" s="136"/>
      <c r="G38" s="136"/>
      <c r="H38" s="136"/>
      <c r="I38" s="134"/>
      <c r="J38" s="129">
        <f t="shared" ref="J38" si="4">SUM(D38:H38)</f>
        <v>0</v>
      </c>
      <c r="K38" s="76"/>
    </row>
    <row r="39" spans="2:11">
      <c r="B39" s="24"/>
      <c r="C39" s="9" t="s">
        <v>20</v>
      </c>
      <c r="D39" s="135">
        <f>SUM(D37:D38)</f>
        <v>17042</v>
      </c>
      <c r="E39" s="135">
        <f t="shared" ref="E39:H39" si="5">SUM(E37:E38)</f>
        <v>0</v>
      </c>
      <c r="F39" s="135">
        <f t="shared" si="5"/>
        <v>0</v>
      </c>
      <c r="G39" s="135">
        <f t="shared" si="5"/>
        <v>0</v>
      </c>
      <c r="H39" s="135">
        <f t="shared" si="5"/>
        <v>0</v>
      </c>
      <c r="I39" s="134"/>
      <c r="J39" s="130">
        <f>SUM(J37:J38)</f>
        <v>17042</v>
      </c>
      <c r="K39" s="76"/>
    </row>
    <row r="40" spans="2:11">
      <c r="B40" s="6"/>
      <c r="D40" s="115"/>
      <c r="E40" s="115"/>
      <c r="F40" s="115"/>
      <c r="G40" s="115"/>
      <c r="H40" s="115"/>
      <c r="I40" s="115"/>
      <c r="J40" s="115" t="s">
        <v>19</v>
      </c>
      <c r="K40" s="76"/>
    </row>
    <row r="41" spans="2:11" s="1" customFormat="1" ht="30">
      <c r="B41" s="19" t="s">
        <v>21</v>
      </c>
      <c r="C41" s="19"/>
      <c r="D41" s="141">
        <f>SUM(D39,D34)</f>
        <v>30996336</v>
      </c>
      <c r="E41" s="141">
        <f t="shared" ref="E41:H41" si="6">SUM(E39,E34)</f>
        <v>0</v>
      </c>
      <c r="F41" s="141">
        <f t="shared" si="6"/>
        <v>0</v>
      </c>
      <c r="G41" s="141">
        <f t="shared" si="6"/>
        <v>0</v>
      </c>
      <c r="H41" s="141">
        <f t="shared" si="6"/>
        <v>0</v>
      </c>
      <c r="I41" s="134"/>
      <c r="J41" s="132">
        <f>SUM(J39,J34)</f>
        <v>30996336</v>
      </c>
      <c r="K41" s="76"/>
    </row>
    <row r="42" spans="2:11">
      <c r="B42" s="6"/>
    </row>
    <row r="43" spans="2:11">
      <c r="B43" s="6"/>
      <c r="E43" s="75"/>
      <c r="G43" s="72"/>
    </row>
    <row r="44" spans="2:11">
      <c r="B44" s="6"/>
      <c r="E44" s="75"/>
      <c r="G44" s="72"/>
    </row>
    <row r="45" spans="2:11">
      <c r="B45" s="6"/>
      <c r="E45" s="75"/>
      <c r="G45" s="72"/>
    </row>
    <row r="46" spans="2:11">
      <c r="B46" s="6"/>
      <c r="E46" s="75"/>
      <c r="G46" s="72"/>
    </row>
    <row r="47" spans="2:11">
      <c r="B47" s="6"/>
      <c r="D47" s="71"/>
      <c r="G47" s="33"/>
      <c r="H47" s="73"/>
    </row>
    <row r="48" spans="2:11">
      <c r="B48" s="6"/>
      <c r="D48" s="71"/>
      <c r="F48" s="72"/>
      <c r="G48" s="72"/>
      <c r="H48" s="73"/>
    </row>
    <row r="49" spans="2:8">
      <c r="B49" s="6"/>
      <c r="D49" s="74"/>
      <c r="E49" s="75"/>
      <c r="F49" s="77"/>
      <c r="H49" s="73"/>
    </row>
    <row r="50" spans="2:8">
      <c r="B50" s="6"/>
      <c r="F50" s="77"/>
    </row>
    <row r="51" spans="2:8">
      <c r="B51" s="6"/>
    </row>
    <row r="52" spans="2:8">
      <c r="B52" s="6"/>
    </row>
    <row r="53" spans="2:8">
      <c r="B53" s="6"/>
    </row>
    <row r="54" spans="2:8">
      <c r="B54" s="6"/>
    </row>
    <row r="55" spans="2:8">
      <c r="B55" s="6"/>
    </row>
    <row r="56" spans="2:8">
      <c r="B56" s="6"/>
    </row>
    <row r="57" spans="2:8">
      <c r="B57" s="6"/>
    </row>
  </sheetData>
  <pageMargins left="0.7" right="0.7" top="0.75" bottom="0.75" header="0.3" footer="0.3"/>
  <pageSetup scale="97" fitToHeight="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9BCA6-00E8-466E-B7CB-7CE5A657A5FA}">
  <sheetPr>
    <tabColor theme="8" tint="0.79998168889431442"/>
    <pageSetUpPr fitToPage="1"/>
  </sheetPr>
  <dimension ref="A2:AM63"/>
  <sheetViews>
    <sheetView topLeftCell="K35" workbookViewId="0">
      <selection activeCell="K8" sqref="K8"/>
    </sheetView>
  </sheetViews>
  <sheetFormatPr defaultColWidth="9.140625" defaultRowHeight="15"/>
  <cols>
    <col min="1" max="1" width="3.140625" customWidth="1"/>
    <col min="2" max="2" width="11.140625" customWidth="1"/>
    <col min="3" max="3" width="46.42578125" customWidth="1"/>
    <col min="4" max="4" width="14.85546875" style="6" bestFit="1" customWidth="1"/>
    <col min="5" max="5" width="14.85546875" style="2" bestFit="1" customWidth="1"/>
    <col min="6" max="6" width="14.85546875" bestFit="1" customWidth="1"/>
    <col min="7" max="7" width="13.140625" customWidth="1"/>
    <col min="8" max="8" width="12.85546875" style="2" customWidth="1"/>
    <col min="9" max="9" width="0.85546875" style="7" customWidth="1"/>
    <col min="10" max="10" width="17.28515625" customWidth="1"/>
    <col min="11" max="11" width="63.85546875" style="54" customWidth="1"/>
  </cols>
  <sheetData>
    <row r="2" spans="1:39" ht="23.25">
      <c r="B2" s="29" t="s">
        <v>88</v>
      </c>
    </row>
    <row r="3" spans="1:39">
      <c r="B3" s="55"/>
    </row>
    <row r="4" spans="1:39">
      <c r="B4" s="5"/>
    </row>
    <row r="5" spans="1:39" ht="18.75">
      <c r="B5" s="35" t="s">
        <v>1</v>
      </c>
      <c r="C5" s="36"/>
      <c r="D5" s="36"/>
      <c r="E5" s="36"/>
      <c r="F5" s="36"/>
      <c r="G5" s="36"/>
      <c r="H5" s="36"/>
      <c r="I5" s="36"/>
      <c r="J5" s="37"/>
      <c r="K5" s="80"/>
    </row>
    <row r="6" spans="1:39">
      <c r="B6" s="38" t="s">
        <v>2</v>
      </c>
      <c r="C6" s="38" t="s">
        <v>3</v>
      </c>
      <c r="D6" s="38" t="s">
        <v>4</v>
      </c>
      <c r="E6" s="39" t="s">
        <v>5</v>
      </c>
      <c r="F6" s="39" t="s">
        <v>6</v>
      </c>
      <c r="G6" s="39" t="s">
        <v>7</v>
      </c>
      <c r="H6" s="40" t="s">
        <v>8</v>
      </c>
      <c r="I6" s="41"/>
      <c r="J6" s="42" t="s">
        <v>9</v>
      </c>
      <c r="K6" s="68" t="s">
        <v>49</v>
      </c>
    </row>
    <row r="7" spans="1:39" s="5" customFormat="1">
      <c r="B7" s="22" t="s">
        <v>10</v>
      </c>
      <c r="C7" s="26" t="s">
        <v>50</v>
      </c>
      <c r="D7" s="10" t="s">
        <v>51</v>
      </c>
      <c r="E7" s="10" t="s">
        <v>51</v>
      </c>
      <c r="F7" s="10" t="s">
        <v>51</v>
      </c>
      <c r="G7" s="10"/>
      <c r="H7" s="10" t="s">
        <v>51</v>
      </c>
      <c r="I7" s="7"/>
      <c r="J7" s="8" t="s">
        <v>51</v>
      </c>
      <c r="K7" s="68"/>
      <c r="L7"/>
      <c r="M7"/>
      <c r="N7"/>
      <c r="O7"/>
      <c r="P7"/>
      <c r="Q7"/>
      <c r="R7"/>
      <c r="S7"/>
      <c r="T7"/>
      <c r="U7"/>
      <c r="V7"/>
      <c r="W7"/>
      <c r="X7"/>
      <c r="Y7"/>
      <c r="Z7"/>
      <c r="AA7"/>
      <c r="AB7"/>
      <c r="AC7"/>
      <c r="AD7"/>
      <c r="AE7"/>
      <c r="AF7"/>
      <c r="AG7"/>
      <c r="AH7"/>
      <c r="AI7"/>
      <c r="AJ7"/>
      <c r="AK7"/>
      <c r="AL7"/>
      <c r="AM7"/>
    </row>
    <row r="8" spans="1:39" ht="33.75" customHeight="1">
      <c r="A8" s="116"/>
      <c r="B8" s="117" t="s">
        <v>51</v>
      </c>
      <c r="C8" s="118" t="s">
        <v>89</v>
      </c>
      <c r="D8" s="142">
        <v>161856</v>
      </c>
      <c r="E8" s="142">
        <v>161856</v>
      </c>
      <c r="F8" s="142">
        <v>161856</v>
      </c>
      <c r="G8" s="143">
        <v>0</v>
      </c>
      <c r="H8" s="143">
        <v>0</v>
      </c>
      <c r="I8" s="144"/>
      <c r="J8" s="145">
        <f>D8+E8+F8+G8+H8</f>
        <v>485568</v>
      </c>
      <c r="K8" s="122" t="s">
        <v>90</v>
      </c>
      <c r="L8" s="116"/>
      <c r="M8" s="116"/>
      <c r="N8" s="116"/>
      <c r="O8" s="116"/>
      <c r="P8" s="116"/>
      <c r="Q8" s="116"/>
      <c r="R8" s="116"/>
      <c r="S8" s="116"/>
      <c r="T8" s="116"/>
      <c r="U8" s="116"/>
      <c r="V8" s="116"/>
      <c r="W8" s="116"/>
      <c r="X8" s="116"/>
      <c r="Y8" s="116"/>
      <c r="Z8" s="116"/>
      <c r="AA8" s="116"/>
      <c r="AB8" s="116"/>
      <c r="AC8" s="116"/>
      <c r="AD8" s="116"/>
      <c r="AE8" s="116"/>
      <c r="AF8" s="116"/>
      <c r="AG8" s="116"/>
      <c r="AH8" s="116"/>
      <c r="AI8" s="116"/>
      <c r="AJ8" s="116"/>
      <c r="AK8" s="116"/>
      <c r="AL8" s="116"/>
      <c r="AM8" s="116"/>
    </row>
    <row r="9" spans="1:39">
      <c r="B9" s="23"/>
      <c r="C9" s="25"/>
      <c r="D9" s="142"/>
      <c r="E9" s="142"/>
      <c r="F9" s="142"/>
      <c r="G9" s="142"/>
      <c r="H9" s="142"/>
      <c r="I9" s="146"/>
      <c r="J9" s="142">
        <f>SUM(D9:H9)</f>
        <v>0</v>
      </c>
      <c r="K9" s="68"/>
    </row>
    <row r="10" spans="1:39">
      <c r="B10" s="23"/>
      <c r="C10" s="9" t="s">
        <v>11</v>
      </c>
      <c r="D10" s="147">
        <f t="shared" ref="D10:J10" si="0">SUM(D8:D9)</f>
        <v>161856</v>
      </c>
      <c r="E10" s="147">
        <f t="shared" si="0"/>
        <v>161856</v>
      </c>
      <c r="F10" s="147">
        <f t="shared" si="0"/>
        <v>161856</v>
      </c>
      <c r="G10" s="147">
        <f t="shared" si="0"/>
        <v>0</v>
      </c>
      <c r="H10" s="147">
        <f t="shared" si="0"/>
        <v>0</v>
      </c>
      <c r="I10" s="146">
        <f t="shared" si="0"/>
        <v>0</v>
      </c>
      <c r="J10" s="147">
        <f t="shared" si="0"/>
        <v>485568</v>
      </c>
      <c r="K10" s="68"/>
    </row>
    <row r="11" spans="1:39">
      <c r="B11" s="23"/>
      <c r="C11" s="14" t="s">
        <v>60</v>
      </c>
      <c r="D11" s="142" t="s">
        <v>51</v>
      </c>
      <c r="E11" s="148"/>
      <c r="F11" s="148"/>
      <c r="G11" s="148"/>
      <c r="H11" s="148"/>
      <c r="I11" s="146"/>
      <c r="J11" s="149" t="s">
        <v>51</v>
      </c>
      <c r="K11" s="68"/>
    </row>
    <row r="12" spans="1:39">
      <c r="A12" s="116"/>
      <c r="B12" s="117" t="s">
        <v>51</v>
      </c>
      <c r="C12" s="118" t="s">
        <v>91</v>
      </c>
      <c r="D12" s="142">
        <v>82976</v>
      </c>
      <c r="E12" s="142">
        <v>82976</v>
      </c>
      <c r="F12" s="142">
        <v>82976</v>
      </c>
      <c r="G12" s="143">
        <v>0</v>
      </c>
      <c r="H12" s="143">
        <v>0</v>
      </c>
      <c r="I12" s="144"/>
      <c r="J12" s="145">
        <f>D12+E12+F12+G12+H12</f>
        <v>248928</v>
      </c>
      <c r="K12" s="122"/>
      <c r="L12" s="116"/>
      <c r="M12" s="116"/>
      <c r="N12" s="116"/>
      <c r="O12" s="116"/>
      <c r="P12" s="116"/>
      <c r="Q12" s="116"/>
      <c r="R12" s="116"/>
      <c r="S12" s="116"/>
      <c r="T12" s="116"/>
      <c r="U12" s="116"/>
      <c r="V12" s="116"/>
      <c r="W12" s="116"/>
      <c r="X12" s="116"/>
      <c r="Y12" s="116"/>
      <c r="Z12" s="116"/>
      <c r="AA12" s="116"/>
      <c r="AB12" s="116"/>
      <c r="AC12" s="116"/>
      <c r="AD12" s="116"/>
      <c r="AE12" s="116"/>
      <c r="AF12" s="116"/>
      <c r="AG12" s="116"/>
      <c r="AH12" s="116"/>
      <c r="AI12" s="116"/>
      <c r="AJ12" s="116"/>
      <c r="AK12" s="116"/>
      <c r="AL12" s="116"/>
      <c r="AM12" s="116"/>
    </row>
    <row r="13" spans="1:39">
      <c r="B13" s="23"/>
      <c r="C13" s="25"/>
      <c r="D13" s="142"/>
      <c r="E13" s="142"/>
      <c r="F13" s="142"/>
      <c r="G13" s="142"/>
      <c r="H13" s="142"/>
      <c r="I13" s="146"/>
      <c r="J13" s="142">
        <f t="shared" ref="J13" si="1">SUM(D13:H13)</f>
        <v>0</v>
      </c>
      <c r="K13" s="68"/>
    </row>
    <row r="14" spans="1:39">
      <c r="B14" s="23"/>
      <c r="C14" s="9" t="s">
        <v>12</v>
      </c>
      <c r="D14" s="147">
        <f t="shared" ref="D14:J14" si="2">SUM(D12:D13)</f>
        <v>82976</v>
      </c>
      <c r="E14" s="147">
        <f t="shared" si="2"/>
        <v>82976</v>
      </c>
      <c r="F14" s="147">
        <f t="shared" si="2"/>
        <v>82976</v>
      </c>
      <c r="G14" s="147">
        <f t="shared" si="2"/>
        <v>0</v>
      </c>
      <c r="H14" s="147">
        <f t="shared" si="2"/>
        <v>0</v>
      </c>
      <c r="I14" s="146">
        <f t="shared" si="2"/>
        <v>0</v>
      </c>
      <c r="J14" s="147">
        <f t="shared" si="2"/>
        <v>248928</v>
      </c>
      <c r="K14" s="68"/>
    </row>
    <row r="15" spans="1:39">
      <c r="B15" s="23"/>
      <c r="C15" s="14" t="s">
        <v>61</v>
      </c>
      <c r="D15" s="142"/>
      <c r="E15" s="148"/>
      <c r="F15" s="148"/>
      <c r="G15" s="148"/>
      <c r="H15" s="148"/>
      <c r="I15" s="146"/>
      <c r="J15" s="149" t="s">
        <v>51</v>
      </c>
      <c r="K15" s="68"/>
    </row>
    <row r="16" spans="1:39">
      <c r="B16" s="23"/>
      <c r="C16" s="25" t="s">
        <v>80</v>
      </c>
      <c r="D16" s="142"/>
      <c r="E16" s="148"/>
      <c r="F16" s="148"/>
      <c r="G16" s="148"/>
      <c r="H16" s="148"/>
      <c r="I16" s="146"/>
      <c r="J16" s="142">
        <f t="shared" ref="J16:J17" si="3">SUM(D16:H16)</f>
        <v>0</v>
      </c>
      <c r="K16" s="68"/>
    </row>
    <row r="17" spans="1:39">
      <c r="B17" s="23"/>
      <c r="C17" s="28"/>
      <c r="D17" s="142"/>
      <c r="E17" s="148"/>
      <c r="F17" s="148"/>
      <c r="G17" s="148"/>
      <c r="H17" s="148"/>
      <c r="I17" s="146"/>
      <c r="J17" s="142">
        <f t="shared" si="3"/>
        <v>0</v>
      </c>
      <c r="K17" s="68"/>
    </row>
    <row r="18" spans="1:39">
      <c r="B18" s="23"/>
      <c r="C18" s="9" t="s">
        <v>13</v>
      </c>
      <c r="D18" s="147">
        <f>SUM(D16:D17)</f>
        <v>0</v>
      </c>
      <c r="E18" s="147">
        <f>SUM(E16:E17)</f>
        <v>0</v>
      </c>
      <c r="F18" s="147">
        <f>SUM(F16:F17)</f>
        <v>0</v>
      </c>
      <c r="G18" s="147">
        <f>SUM(G16:G17)</f>
        <v>0</v>
      </c>
      <c r="H18" s="147">
        <f>SUM(H16:H17)</f>
        <v>0</v>
      </c>
      <c r="I18" s="146"/>
      <c r="J18" s="147">
        <f>SUM(D18:H18)</f>
        <v>0</v>
      </c>
      <c r="K18" s="68"/>
    </row>
    <row r="19" spans="1:39">
      <c r="B19" s="23"/>
      <c r="C19" s="14" t="s">
        <v>62</v>
      </c>
      <c r="D19" s="142"/>
      <c r="E19" s="148"/>
      <c r="F19" s="148"/>
      <c r="G19" s="148"/>
      <c r="H19" s="148"/>
      <c r="I19" s="146"/>
      <c r="J19" s="142" t="s">
        <v>19</v>
      </c>
      <c r="K19" s="68"/>
    </row>
    <row r="20" spans="1:39">
      <c r="B20" s="23"/>
      <c r="C20" s="25" t="s">
        <v>80</v>
      </c>
      <c r="D20" s="142"/>
      <c r="E20" s="148"/>
      <c r="F20" s="148"/>
      <c r="G20" s="148"/>
      <c r="H20" s="148"/>
      <c r="I20" s="146"/>
      <c r="J20" s="142">
        <f>SUM(D20:H20)</f>
        <v>0</v>
      </c>
      <c r="K20" s="68"/>
    </row>
    <row r="21" spans="1:39">
      <c r="B21" s="23" t="s">
        <v>63</v>
      </c>
      <c r="C21" s="27" t="s">
        <v>63</v>
      </c>
      <c r="D21" s="142" t="s">
        <v>51</v>
      </c>
      <c r="E21" s="148"/>
      <c r="F21" s="148"/>
      <c r="G21" s="148"/>
      <c r="H21" s="148"/>
      <c r="I21" s="146"/>
      <c r="J21" s="142">
        <f t="shared" ref="J21:J41" si="4">SUM(D21:H21)</f>
        <v>0</v>
      </c>
      <c r="K21" s="68"/>
    </row>
    <row r="22" spans="1:39">
      <c r="B22" s="23"/>
      <c r="C22" s="9" t="s">
        <v>14</v>
      </c>
      <c r="D22" s="150">
        <f>SUM(D20:D21)</f>
        <v>0</v>
      </c>
      <c r="E22" s="150">
        <f t="shared" ref="E22:H22" si="5">SUM(E20:E21)</f>
        <v>0</v>
      </c>
      <c r="F22" s="150">
        <f t="shared" si="5"/>
        <v>0</v>
      </c>
      <c r="G22" s="150">
        <f t="shared" si="5"/>
        <v>0</v>
      </c>
      <c r="H22" s="150">
        <f t="shared" si="5"/>
        <v>0</v>
      </c>
      <c r="I22" s="146"/>
      <c r="J22" s="147">
        <f t="shared" si="4"/>
        <v>0</v>
      </c>
      <c r="K22" s="68"/>
    </row>
    <row r="23" spans="1:39">
      <c r="B23" s="23"/>
      <c r="C23" s="14" t="s">
        <v>64</v>
      </c>
      <c r="D23" s="142" t="s">
        <v>51</v>
      </c>
      <c r="E23" s="148"/>
      <c r="F23" s="148"/>
      <c r="G23" s="148"/>
      <c r="H23" s="148"/>
      <c r="I23" s="146"/>
      <c r="J23" s="142"/>
      <c r="K23" s="68"/>
    </row>
    <row r="24" spans="1:39" ht="45">
      <c r="A24" s="116"/>
      <c r="B24" s="117" t="s">
        <v>51</v>
      </c>
      <c r="C24" s="118" t="s">
        <v>92</v>
      </c>
      <c r="D24" s="142">
        <v>22035</v>
      </c>
      <c r="E24" s="142">
        <v>22035</v>
      </c>
      <c r="F24" s="142">
        <v>22035</v>
      </c>
      <c r="G24" s="143">
        <v>0</v>
      </c>
      <c r="H24" s="143">
        <v>0</v>
      </c>
      <c r="I24" s="144"/>
      <c r="J24" s="145">
        <f>D24+E24+F24+G24+H24</f>
        <v>66105</v>
      </c>
      <c r="K24" s="122" t="s">
        <v>93</v>
      </c>
      <c r="L24" s="116"/>
      <c r="M24" s="116"/>
      <c r="N24" s="116"/>
      <c r="O24" s="116"/>
      <c r="P24" s="116"/>
      <c r="Q24" s="116"/>
      <c r="R24" s="116"/>
      <c r="S24" s="116"/>
      <c r="T24" s="116"/>
      <c r="U24" s="116"/>
      <c r="V24" s="116"/>
      <c r="W24" s="116"/>
      <c r="X24" s="116"/>
      <c r="Y24" s="116"/>
      <c r="Z24" s="116"/>
      <c r="AA24" s="116"/>
      <c r="AB24" s="116"/>
      <c r="AC24" s="116"/>
      <c r="AD24" s="116"/>
      <c r="AE24" s="116"/>
      <c r="AF24" s="116"/>
      <c r="AG24" s="116"/>
      <c r="AH24" s="116"/>
      <c r="AI24" s="116"/>
      <c r="AJ24" s="116"/>
      <c r="AK24" s="116"/>
      <c r="AL24" s="116"/>
      <c r="AM24" s="116"/>
    </row>
    <row r="25" spans="1:39">
      <c r="B25" s="23"/>
      <c r="C25" s="25"/>
      <c r="D25" s="142"/>
      <c r="E25" s="148"/>
      <c r="F25" s="148"/>
      <c r="G25" s="148"/>
      <c r="H25" s="148"/>
      <c r="I25" s="146"/>
      <c r="J25" s="142">
        <f t="shared" si="4"/>
        <v>0</v>
      </c>
      <c r="K25" s="68"/>
    </row>
    <row r="26" spans="1:39">
      <c r="B26" s="23"/>
      <c r="C26" s="9" t="s">
        <v>15</v>
      </c>
      <c r="D26" s="147">
        <f>SUM(D24:D25)</f>
        <v>22035</v>
      </c>
      <c r="E26" s="147">
        <f t="shared" ref="E26:H26" si="6">SUM(E24:E25)</f>
        <v>22035</v>
      </c>
      <c r="F26" s="147">
        <f t="shared" si="6"/>
        <v>22035</v>
      </c>
      <c r="G26" s="147">
        <f t="shared" si="6"/>
        <v>0</v>
      </c>
      <c r="H26" s="147">
        <f t="shared" si="6"/>
        <v>0</v>
      </c>
      <c r="I26" s="146"/>
      <c r="J26" s="147">
        <f t="shared" si="4"/>
        <v>66105</v>
      </c>
      <c r="K26" s="68"/>
    </row>
    <row r="27" spans="1:39">
      <c r="B27" s="23"/>
      <c r="C27" s="14" t="s">
        <v>67</v>
      </c>
      <c r="D27" s="142" t="s">
        <v>51</v>
      </c>
      <c r="E27" s="148"/>
      <c r="F27" s="148"/>
      <c r="G27" s="148"/>
      <c r="H27" s="148"/>
      <c r="I27" s="146"/>
      <c r="J27" s="142"/>
      <c r="K27" s="68"/>
    </row>
    <row r="28" spans="1:39" ht="30">
      <c r="A28" s="116"/>
      <c r="B28" s="117" t="s">
        <v>51</v>
      </c>
      <c r="C28" s="118" t="s">
        <v>94</v>
      </c>
      <c r="D28" s="143">
        <v>30000</v>
      </c>
      <c r="E28" s="143">
        <v>30000</v>
      </c>
      <c r="F28" s="143">
        <v>40000</v>
      </c>
      <c r="G28" s="143">
        <v>0</v>
      </c>
      <c r="H28" s="143">
        <v>0</v>
      </c>
      <c r="I28" s="144"/>
      <c r="J28" s="145">
        <f>D28+E28+F28+G28+H28</f>
        <v>100000</v>
      </c>
      <c r="K28" s="122" t="s">
        <v>95</v>
      </c>
      <c r="L28" s="116"/>
      <c r="M28" s="116"/>
      <c r="N28" s="116"/>
      <c r="O28" s="116"/>
      <c r="P28" s="116"/>
      <c r="Q28" s="116"/>
      <c r="R28" s="116"/>
      <c r="S28" s="116"/>
      <c r="T28" s="116"/>
      <c r="U28" s="116"/>
      <c r="V28" s="116"/>
      <c r="W28" s="116"/>
      <c r="X28" s="116"/>
      <c r="Y28" s="116"/>
      <c r="Z28" s="116"/>
      <c r="AA28" s="116"/>
      <c r="AB28" s="116"/>
      <c r="AC28" s="116"/>
      <c r="AD28" s="116"/>
      <c r="AE28" s="116"/>
      <c r="AF28" s="116"/>
      <c r="AG28" s="116"/>
      <c r="AH28" s="116"/>
      <c r="AI28" s="116"/>
      <c r="AJ28" s="116"/>
      <c r="AK28" s="116"/>
      <c r="AL28" s="116"/>
      <c r="AM28" s="116"/>
    </row>
    <row r="29" spans="1:39">
      <c r="B29" s="23"/>
      <c r="C29" s="25"/>
      <c r="D29" s="142"/>
      <c r="E29" s="142"/>
      <c r="F29" s="142"/>
      <c r="G29" s="142"/>
      <c r="H29" s="142"/>
      <c r="I29" s="146">
        <v>22500000</v>
      </c>
      <c r="J29" s="142">
        <f t="shared" si="4"/>
        <v>0</v>
      </c>
      <c r="K29" s="68"/>
    </row>
    <row r="30" spans="1:39">
      <c r="B30" s="23"/>
      <c r="C30" s="25"/>
      <c r="D30" s="142"/>
      <c r="E30" s="142"/>
      <c r="F30" s="142"/>
      <c r="G30" s="142"/>
      <c r="H30" s="142"/>
      <c r="I30" s="146">
        <v>75000000</v>
      </c>
      <c r="J30" s="142">
        <f t="shared" si="4"/>
        <v>0</v>
      </c>
      <c r="K30" s="68"/>
    </row>
    <row r="31" spans="1:39">
      <c r="B31" s="23"/>
      <c r="C31" s="25"/>
      <c r="D31" s="142"/>
      <c r="E31" s="148"/>
      <c r="F31" s="148"/>
      <c r="G31" s="148"/>
      <c r="H31" s="148"/>
      <c r="I31" s="146"/>
      <c r="J31" s="142">
        <f t="shared" si="4"/>
        <v>0</v>
      </c>
      <c r="K31" s="68"/>
    </row>
    <row r="32" spans="1:39">
      <c r="B32" s="23"/>
      <c r="C32" s="9" t="s">
        <v>16</v>
      </c>
      <c r="D32" s="147">
        <f>SUM(D28:D31)</f>
        <v>30000</v>
      </c>
      <c r="E32" s="147">
        <f t="shared" ref="E32:H32" si="7">SUM(E28:E31)</f>
        <v>30000</v>
      </c>
      <c r="F32" s="147">
        <f t="shared" si="7"/>
        <v>40000</v>
      </c>
      <c r="G32" s="147">
        <f t="shared" si="7"/>
        <v>0</v>
      </c>
      <c r="H32" s="147">
        <f t="shared" si="7"/>
        <v>0</v>
      </c>
      <c r="I32" s="146"/>
      <c r="J32" s="147">
        <f t="shared" si="4"/>
        <v>100000</v>
      </c>
      <c r="K32" s="68"/>
    </row>
    <row r="33" spans="2:11">
      <c r="B33" s="23"/>
      <c r="C33" s="14" t="s">
        <v>68</v>
      </c>
      <c r="D33" s="142" t="s">
        <v>51</v>
      </c>
      <c r="E33" s="148"/>
      <c r="F33" s="148"/>
      <c r="G33" s="148"/>
      <c r="H33" s="148"/>
      <c r="I33" s="146"/>
      <c r="J33" s="142"/>
      <c r="K33" s="68"/>
    </row>
    <row r="34" spans="2:11" ht="60">
      <c r="B34" s="23"/>
      <c r="C34" s="25" t="s">
        <v>96</v>
      </c>
      <c r="D34" s="142">
        <v>3000000</v>
      </c>
      <c r="E34" s="142">
        <v>3000000</v>
      </c>
      <c r="F34" s="142">
        <v>4000000</v>
      </c>
      <c r="G34" s="142"/>
      <c r="H34" s="142"/>
      <c r="I34" s="146">
        <v>375000</v>
      </c>
      <c r="J34" s="142">
        <f t="shared" si="4"/>
        <v>10000000</v>
      </c>
      <c r="K34" s="76" t="s">
        <v>97</v>
      </c>
    </row>
    <row r="35" spans="2:11">
      <c r="B35" s="23"/>
      <c r="C35" s="25"/>
      <c r="D35" s="142"/>
      <c r="E35" s="142"/>
      <c r="F35" s="142"/>
      <c r="G35" s="142"/>
      <c r="H35" s="142"/>
      <c r="I35" s="146">
        <v>781250</v>
      </c>
      <c r="J35" s="142">
        <f t="shared" si="4"/>
        <v>0</v>
      </c>
      <c r="K35" s="68"/>
    </row>
    <row r="36" spans="2:11">
      <c r="B36" s="23"/>
      <c r="C36" s="25"/>
      <c r="D36" s="142"/>
      <c r="E36" s="142"/>
      <c r="F36" s="142"/>
      <c r="G36" s="142"/>
      <c r="H36" s="142"/>
      <c r="I36" s="146">
        <v>2083335</v>
      </c>
      <c r="J36" s="142">
        <f t="shared" si="4"/>
        <v>0</v>
      </c>
      <c r="K36" s="68"/>
    </row>
    <row r="37" spans="2:11">
      <c r="B37" s="23"/>
      <c r="C37" s="25"/>
      <c r="D37" s="142"/>
      <c r="E37" s="148"/>
      <c r="F37" s="148"/>
      <c r="G37" s="148"/>
      <c r="H37" s="148"/>
      <c r="I37" s="146"/>
      <c r="J37" s="142">
        <f t="shared" si="4"/>
        <v>0</v>
      </c>
      <c r="K37" s="68"/>
    </row>
    <row r="38" spans="2:11">
      <c r="B38" s="23"/>
      <c r="C38" s="25"/>
      <c r="D38" s="142"/>
      <c r="E38" s="148"/>
      <c r="F38" s="148"/>
      <c r="G38" s="148"/>
      <c r="H38" s="148"/>
      <c r="I38" s="146"/>
      <c r="J38" s="142">
        <f t="shared" si="4"/>
        <v>0</v>
      </c>
      <c r="K38" s="68"/>
    </row>
    <row r="39" spans="2:11">
      <c r="B39" s="23"/>
      <c r="C39" s="10"/>
      <c r="D39" s="142"/>
      <c r="E39" s="148"/>
      <c r="F39" s="148"/>
      <c r="G39" s="148"/>
      <c r="H39" s="148"/>
      <c r="I39" s="146"/>
      <c r="J39" s="142">
        <f t="shared" si="4"/>
        <v>0</v>
      </c>
      <c r="K39" s="68"/>
    </row>
    <row r="40" spans="2:11">
      <c r="B40" s="24"/>
      <c r="C40" s="9" t="s">
        <v>17</v>
      </c>
      <c r="D40" s="147">
        <f>SUM(D34:D39)</f>
        <v>3000000</v>
      </c>
      <c r="E40" s="147">
        <f t="shared" ref="E40:H40" si="8">SUM(E34:E39)</f>
        <v>3000000</v>
      </c>
      <c r="F40" s="147">
        <f t="shared" si="8"/>
        <v>4000000</v>
      </c>
      <c r="G40" s="147">
        <f t="shared" si="8"/>
        <v>0</v>
      </c>
      <c r="H40" s="147">
        <f t="shared" si="8"/>
        <v>0</v>
      </c>
      <c r="I40" s="146"/>
      <c r="J40" s="147">
        <f t="shared" si="4"/>
        <v>10000000</v>
      </c>
      <c r="K40" s="68"/>
    </row>
    <row r="41" spans="2:11">
      <c r="B41" s="24"/>
      <c r="C41" s="9" t="s">
        <v>18</v>
      </c>
      <c r="D41" s="147">
        <f>SUM(D40,D32,D26,D22,D18,D14,D10)</f>
        <v>3296867</v>
      </c>
      <c r="E41" s="147">
        <f>SUM(E40,E32,E26,E22,E18,E14,E10)</f>
        <v>3296867</v>
      </c>
      <c r="F41" s="147">
        <f>SUM(F40,F32,F26,F22,F18,F14,F10)</f>
        <v>4306867</v>
      </c>
      <c r="G41" s="147">
        <f>SUM(G40,G32,G26,G22,G18,G14,G10)</f>
        <v>0</v>
      </c>
      <c r="H41" s="147">
        <f>SUM(H40,H32,H26,H22,H18,H14,H10)</f>
        <v>0</v>
      </c>
      <c r="I41" s="146"/>
      <c r="J41" s="147">
        <f t="shared" si="4"/>
        <v>10900601</v>
      </c>
      <c r="K41" s="68"/>
    </row>
    <row r="42" spans="2:11">
      <c r="B42" s="6"/>
      <c r="D42" s="151"/>
      <c r="E42" s="151"/>
      <c r="F42" s="151"/>
      <c r="G42" s="151"/>
      <c r="H42" s="151"/>
      <c r="I42" s="151"/>
      <c r="J42" s="151" t="s">
        <v>19</v>
      </c>
      <c r="K42" s="68"/>
    </row>
    <row r="43" spans="2:11" ht="30">
      <c r="B43" s="61" t="s">
        <v>73</v>
      </c>
      <c r="C43" s="17" t="s">
        <v>73</v>
      </c>
      <c r="D43" s="152"/>
      <c r="E43" s="152"/>
      <c r="F43" s="152"/>
      <c r="G43" s="152"/>
      <c r="H43" s="152"/>
      <c r="I43" s="151"/>
      <c r="J43" s="152" t="s">
        <v>19</v>
      </c>
      <c r="K43" s="68"/>
    </row>
    <row r="44" spans="2:11">
      <c r="B44" s="23"/>
      <c r="C44" s="25" t="s">
        <v>80</v>
      </c>
      <c r="D44" s="142"/>
      <c r="E44" s="148"/>
      <c r="F44" s="148"/>
      <c r="G44" s="148"/>
      <c r="H44" s="148"/>
      <c r="I44" s="146"/>
      <c r="J44" s="142">
        <f>SUM(D44:H44)</f>
        <v>0</v>
      </c>
      <c r="K44" s="68"/>
    </row>
    <row r="45" spans="2:11">
      <c r="B45" s="23"/>
      <c r="C45" s="25"/>
      <c r="D45" s="142"/>
      <c r="E45" s="148"/>
      <c r="F45" s="148"/>
      <c r="G45" s="148"/>
      <c r="H45" s="148"/>
      <c r="I45" s="146"/>
      <c r="J45" s="142">
        <f t="shared" ref="J45:J46" si="9">SUM(D45:H45)</f>
        <v>0</v>
      </c>
    </row>
    <row r="46" spans="2:11">
      <c r="B46" s="24"/>
      <c r="C46" s="9" t="s">
        <v>20</v>
      </c>
      <c r="D46" s="147">
        <f>SUM(D44:D45)</f>
        <v>0</v>
      </c>
      <c r="E46" s="147">
        <f t="shared" ref="E46:H46" si="10">SUM(E44:E45)</f>
        <v>0</v>
      </c>
      <c r="F46" s="147">
        <f t="shared" si="10"/>
        <v>0</v>
      </c>
      <c r="G46" s="147">
        <f t="shared" si="10"/>
        <v>0</v>
      </c>
      <c r="H46" s="147">
        <f t="shared" si="10"/>
        <v>0</v>
      </c>
      <c r="I46" s="146"/>
      <c r="J46" s="147">
        <f t="shared" si="9"/>
        <v>0</v>
      </c>
    </row>
    <row r="47" spans="2:11" ht="15.75" thickBot="1">
      <c r="B47" s="6"/>
      <c r="D47" s="151"/>
      <c r="E47" s="151"/>
      <c r="F47" s="151"/>
      <c r="G47" s="151"/>
      <c r="H47" s="151"/>
      <c r="I47" s="151"/>
      <c r="J47" s="151" t="s">
        <v>19</v>
      </c>
    </row>
    <row r="48" spans="2:11" s="1" customFormat="1" ht="30.75" thickBot="1">
      <c r="B48" s="19" t="s">
        <v>21</v>
      </c>
      <c r="C48" s="19"/>
      <c r="D48" s="153">
        <f>SUM(D46,D41)</f>
        <v>3296867</v>
      </c>
      <c r="E48" s="153">
        <f t="shared" ref="E48:J48" si="11">SUM(E46,E41)</f>
        <v>3296867</v>
      </c>
      <c r="F48" s="153">
        <f t="shared" si="11"/>
        <v>4306867</v>
      </c>
      <c r="G48" s="153">
        <f t="shared" si="11"/>
        <v>0</v>
      </c>
      <c r="H48" s="153">
        <f t="shared" si="11"/>
        <v>0</v>
      </c>
      <c r="I48" s="146">
        <f>SUM(I46,I41)</f>
        <v>0</v>
      </c>
      <c r="J48" s="153">
        <f t="shared" si="11"/>
        <v>10900601</v>
      </c>
      <c r="K48" s="54"/>
    </row>
    <row r="49" spans="2:2">
      <c r="B49" s="6"/>
    </row>
    <row r="50" spans="2:2">
      <c r="B50" s="6"/>
    </row>
    <row r="51" spans="2:2">
      <c r="B51" s="6"/>
    </row>
    <row r="52" spans="2:2">
      <c r="B52" s="6"/>
    </row>
    <row r="53" spans="2:2">
      <c r="B53" s="6"/>
    </row>
    <row r="54" spans="2:2">
      <c r="B54" s="6"/>
    </row>
    <row r="55" spans="2:2">
      <c r="B55" s="6"/>
    </row>
    <row r="56" spans="2:2">
      <c r="B56" s="6"/>
    </row>
    <row r="57" spans="2:2">
      <c r="B57" s="6"/>
    </row>
    <row r="58" spans="2:2">
      <c r="B58" s="6"/>
    </row>
    <row r="59" spans="2:2">
      <c r="B59" s="6"/>
    </row>
    <row r="60" spans="2:2">
      <c r="B60" s="6"/>
    </row>
    <row r="61" spans="2:2">
      <c r="B61" s="6"/>
    </row>
    <row r="62" spans="2:2">
      <c r="B62" s="6"/>
    </row>
    <row r="63" spans="2:2">
      <c r="B63" s="6"/>
    </row>
  </sheetData>
  <pageMargins left="0.7" right="0.7" top="0.75" bottom="0.75" header="0.3" footer="0.3"/>
  <pageSetup scale="86" fitToHeight="0" orientation="landscape" r:id="rId1"/>
  <ignoredErrors>
    <ignoredError sqref="J34:J36 J29:J30"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34C37-1548-4AC3-B53B-961AC359D6B3}">
  <sheetPr>
    <tabColor theme="8" tint="0.79998168889431442"/>
    <pageSetUpPr fitToPage="1"/>
  </sheetPr>
  <dimension ref="B2:AL63"/>
  <sheetViews>
    <sheetView topLeftCell="A38" workbookViewId="0">
      <selection activeCell="I28" sqref="I28"/>
    </sheetView>
  </sheetViews>
  <sheetFormatPr defaultColWidth="9.140625" defaultRowHeight="15" customHeight="1"/>
  <cols>
    <col min="1" max="1" width="3.140625" customWidth="1"/>
    <col min="2" max="2" width="10" customWidth="1"/>
    <col min="3" max="3" width="46.85546875" customWidth="1"/>
    <col min="4" max="4" width="12.7109375" style="6" customWidth="1"/>
    <col min="5" max="5" width="14.28515625" style="2" bestFit="1" customWidth="1"/>
    <col min="6" max="6" width="14.28515625" bestFit="1" customWidth="1"/>
    <col min="7" max="7" width="12.42578125" customWidth="1"/>
    <col min="8" max="8" width="12.7109375" style="2" customWidth="1"/>
    <col min="9" max="9" width="17.140625" customWidth="1"/>
    <col min="10" max="10" width="53.5703125" customWidth="1"/>
  </cols>
  <sheetData>
    <row r="2" spans="2:38" ht="23.25">
      <c r="B2" s="29" t="s">
        <v>98</v>
      </c>
    </row>
    <row r="3" spans="2:38">
      <c r="B3" s="55"/>
    </row>
    <row r="4" spans="2:38">
      <c r="B4" s="5"/>
    </row>
    <row r="5" spans="2:38" ht="18.75">
      <c r="B5" s="35" t="s">
        <v>1</v>
      </c>
      <c r="C5" s="36"/>
      <c r="D5" s="36"/>
      <c r="E5" s="36"/>
      <c r="F5" s="36"/>
      <c r="G5" s="36"/>
      <c r="H5" s="36"/>
      <c r="I5" s="37"/>
      <c r="J5" s="18"/>
    </row>
    <row r="6" spans="2:38" ht="30">
      <c r="B6" s="38" t="s">
        <v>2</v>
      </c>
      <c r="C6" s="38" t="s">
        <v>3</v>
      </c>
      <c r="D6" s="38" t="s">
        <v>4</v>
      </c>
      <c r="E6" s="39" t="s">
        <v>5</v>
      </c>
      <c r="F6" s="39" t="s">
        <v>6</v>
      </c>
      <c r="G6" s="39" t="s">
        <v>7</v>
      </c>
      <c r="H6" s="40" t="s">
        <v>8</v>
      </c>
      <c r="I6" s="42" t="s">
        <v>9</v>
      </c>
      <c r="J6" s="68" t="s">
        <v>49</v>
      </c>
    </row>
    <row r="7" spans="2:38" s="5" customFormat="1">
      <c r="B7" s="22" t="s">
        <v>10</v>
      </c>
      <c r="C7" s="26" t="s">
        <v>50</v>
      </c>
      <c r="D7" s="10" t="s">
        <v>51</v>
      </c>
      <c r="E7" s="10" t="s">
        <v>51</v>
      </c>
      <c r="F7" s="10" t="s">
        <v>51</v>
      </c>
      <c r="G7" s="10"/>
      <c r="H7" s="10" t="s">
        <v>51</v>
      </c>
      <c r="I7" s="8" t="s">
        <v>51</v>
      </c>
      <c r="J7" s="68"/>
      <c r="K7"/>
      <c r="L7"/>
      <c r="M7"/>
      <c r="N7"/>
      <c r="O7"/>
      <c r="P7"/>
      <c r="Q7"/>
      <c r="R7"/>
      <c r="S7"/>
      <c r="T7"/>
      <c r="U7"/>
      <c r="V7"/>
      <c r="W7"/>
      <c r="X7"/>
      <c r="Y7"/>
      <c r="Z7"/>
      <c r="AA7"/>
      <c r="AB7"/>
      <c r="AC7"/>
      <c r="AD7"/>
      <c r="AE7"/>
      <c r="AF7"/>
      <c r="AG7"/>
      <c r="AH7"/>
      <c r="AI7"/>
      <c r="AJ7"/>
      <c r="AK7"/>
      <c r="AL7"/>
    </row>
    <row r="8" spans="2:38" ht="30">
      <c r="B8" s="23"/>
      <c r="C8" s="25" t="s">
        <v>99</v>
      </c>
      <c r="D8" s="154">
        <v>86412</v>
      </c>
      <c r="E8" s="154">
        <v>89436</v>
      </c>
      <c r="F8" s="154">
        <v>92566</v>
      </c>
      <c r="G8" s="154"/>
      <c r="H8" s="154"/>
      <c r="I8" s="133">
        <f>SUM(D8:H8)</f>
        <v>268414</v>
      </c>
      <c r="J8" s="76" t="s">
        <v>100</v>
      </c>
    </row>
    <row r="9" spans="2:38">
      <c r="B9" s="23"/>
      <c r="C9" s="25"/>
      <c r="D9" s="133"/>
      <c r="E9" s="133"/>
      <c r="F9" s="133"/>
      <c r="G9" s="133"/>
      <c r="H9" s="133"/>
      <c r="I9" s="133">
        <f>SUM(D9:H9)</f>
        <v>0</v>
      </c>
      <c r="J9" s="68"/>
    </row>
    <row r="10" spans="2:38">
      <c r="B10" s="23"/>
      <c r="C10" s="9" t="s">
        <v>11</v>
      </c>
      <c r="D10" s="135">
        <f t="shared" ref="D10:I10" si="0">SUM(D8:D9)</f>
        <v>86412</v>
      </c>
      <c r="E10" s="135">
        <f t="shared" si="0"/>
        <v>89436</v>
      </c>
      <c r="F10" s="135">
        <f t="shared" si="0"/>
        <v>92566</v>
      </c>
      <c r="G10" s="135">
        <f t="shared" si="0"/>
        <v>0</v>
      </c>
      <c r="H10" s="135">
        <f t="shared" si="0"/>
        <v>0</v>
      </c>
      <c r="I10" s="135">
        <f t="shared" si="0"/>
        <v>268414</v>
      </c>
      <c r="J10" s="68"/>
    </row>
    <row r="11" spans="2:38">
      <c r="B11" s="23"/>
      <c r="C11" s="14" t="s">
        <v>60</v>
      </c>
      <c r="D11" s="133" t="s">
        <v>51</v>
      </c>
      <c r="E11" s="136"/>
      <c r="F11" s="136"/>
      <c r="G11" s="136"/>
      <c r="H11" s="136"/>
      <c r="I11" s="155" t="s">
        <v>51</v>
      </c>
      <c r="J11" s="68"/>
    </row>
    <row r="12" spans="2:38">
      <c r="B12" s="23"/>
      <c r="C12" s="25" t="s">
        <v>99</v>
      </c>
      <c r="D12" s="154">
        <v>42293</v>
      </c>
      <c r="E12" s="154">
        <v>43773</v>
      </c>
      <c r="F12" s="154">
        <v>45305</v>
      </c>
      <c r="G12" s="154"/>
      <c r="H12" s="154"/>
      <c r="I12" s="133">
        <f>SUM(D12:H12)</f>
        <v>131371</v>
      </c>
      <c r="J12" s="76"/>
    </row>
    <row r="13" spans="2:38">
      <c r="B13" s="23"/>
      <c r="C13" s="25"/>
      <c r="D13" s="133"/>
      <c r="E13" s="133"/>
      <c r="F13" s="133"/>
      <c r="G13" s="133"/>
      <c r="H13" s="133"/>
      <c r="I13" s="133">
        <f t="shared" ref="I13" si="1">SUM(D13:H13)</f>
        <v>0</v>
      </c>
      <c r="J13" s="68"/>
    </row>
    <row r="14" spans="2:38">
      <c r="B14" s="23"/>
      <c r="C14" s="9" t="s">
        <v>12</v>
      </c>
      <c r="D14" s="135">
        <f>SUM(D12:D13)</f>
        <v>42293</v>
      </c>
      <c r="E14" s="135">
        <f t="shared" ref="E14:I14" si="2">SUM(E12:E13)</f>
        <v>43773</v>
      </c>
      <c r="F14" s="135">
        <f t="shared" si="2"/>
        <v>45305</v>
      </c>
      <c r="G14" s="135">
        <f t="shared" si="2"/>
        <v>0</v>
      </c>
      <c r="H14" s="135">
        <f t="shared" si="2"/>
        <v>0</v>
      </c>
      <c r="I14" s="135">
        <f t="shared" si="2"/>
        <v>131371</v>
      </c>
      <c r="J14" s="68"/>
    </row>
    <row r="15" spans="2:38">
      <c r="B15" s="23"/>
      <c r="C15" s="14" t="s">
        <v>61</v>
      </c>
      <c r="D15" s="133" t="s">
        <v>51</v>
      </c>
      <c r="E15" s="136"/>
      <c r="F15" s="136"/>
      <c r="G15" s="136"/>
      <c r="H15" s="136"/>
      <c r="I15" s="155" t="s">
        <v>51</v>
      </c>
      <c r="J15" s="68"/>
    </row>
    <row r="16" spans="2:38">
      <c r="B16" s="23"/>
      <c r="C16" s="25" t="s">
        <v>80</v>
      </c>
      <c r="D16" s="133"/>
      <c r="E16" s="136"/>
      <c r="F16" s="136"/>
      <c r="G16" s="136"/>
      <c r="H16" s="136"/>
      <c r="I16" s="133">
        <f t="shared" ref="I16:I17" si="3">SUM(D16:H16)</f>
        <v>0</v>
      </c>
      <c r="J16" s="68"/>
    </row>
    <row r="17" spans="2:10">
      <c r="B17" s="23"/>
      <c r="C17" s="28"/>
      <c r="D17" s="133" t="s">
        <v>63</v>
      </c>
      <c r="E17" s="136" t="s">
        <v>63</v>
      </c>
      <c r="F17" s="136" t="s">
        <v>63</v>
      </c>
      <c r="G17" s="136"/>
      <c r="H17" s="136"/>
      <c r="I17" s="133">
        <f t="shared" si="3"/>
        <v>0</v>
      </c>
      <c r="J17" s="68"/>
    </row>
    <row r="18" spans="2:10">
      <c r="B18" s="23"/>
      <c r="C18" s="9" t="s">
        <v>13</v>
      </c>
      <c r="D18" s="135">
        <f>SUM(D16:D17)</f>
        <v>0</v>
      </c>
      <c r="E18" s="135">
        <f>SUM(E16:E17)</f>
        <v>0</v>
      </c>
      <c r="F18" s="135">
        <f>SUM(F16:F17)</f>
        <v>0</v>
      </c>
      <c r="G18" s="135">
        <f>SUM(G16:G17)</f>
        <v>0</v>
      </c>
      <c r="H18" s="135">
        <f>SUM(H16:H17)</f>
        <v>0</v>
      </c>
      <c r="I18" s="135">
        <f>SUM(D18:H18)</f>
        <v>0</v>
      </c>
      <c r="J18" s="68"/>
    </row>
    <row r="19" spans="2:10">
      <c r="B19" s="23"/>
      <c r="C19" s="14" t="s">
        <v>62</v>
      </c>
      <c r="D19" s="133"/>
      <c r="E19" s="136"/>
      <c r="F19" s="136"/>
      <c r="G19" s="136"/>
      <c r="H19" s="136"/>
      <c r="I19" s="133" t="s">
        <v>19</v>
      </c>
      <c r="J19" s="68"/>
    </row>
    <row r="20" spans="2:10">
      <c r="B20" s="23"/>
      <c r="C20" s="25" t="s">
        <v>80</v>
      </c>
      <c r="D20" s="156"/>
      <c r="E20" s="136"/>
      <c r="F20" s="136"/>
      <c r="G20" s="136"/>
      <c r="H20" s="136"/>
      <c r="I20" s="133">
        <f>SUM(D20:H20)</f>
        <v>0</v>
      </c>
      <c r="J20" s="68"/>
    </row>
    <row r="21" spans="2:10">
      <c r="B21" s="23" t="s">
        <v>63</v>
      </c>
      <c r="C21" s="27" t="s">
        <v>63</v>
      </c>
      <c r="D21" s="133" t="s">
        <v>51</v>
      </c>
      <c r="E21" s="157"/>
      <c r="F21" s="136"/>
      <c r="G21" s="136"/>
      <c r="H21" s="136"/>
      <c r="I21" s="133">
        <f t="shared" ref="I21:I41" si="4">SUM(D21:H21)</f>
        <v>0</v>
      </c>
      <c r="J21" s="68"/>
    </row>
    <row r="22" spans="2:10">
      <c r="B22" s="23"/>
      <c r="C22" s="9" t="s">
        <v>14</v>
      </c>
      <c r="D22" s="138">
        <f>SUM(D20:D21)</f>
        <v>0</v>
      </c>
      <c r="E22" s="138">
        <f>SUM(E20:E20)</f>
        <v>0</v>
      </c>
      <c r="F22" s="138">
        <f t="shared" ref="F22:H22" si="5">SUM(F20:F21)</f>
        <v>0</v>
      </c>
      <c r="G22" s="138">
        <f t="shared" si="5"/>
        <v>0</v>
      </c>
      <c r="H22" s="138">
        <f t="shared" si="5"/>
        <v>0</v>
      </c>
      <c r="I22" s="135">
        <f t="shared" si="4"/>
        <v>0</v>
      </c>
      <c r="J22" s="68"/>
    </row>
    <row r="23" spans="2:10">
      <c r="B23" s="23"/>
      <c r="C23" s="14" t="s">
        <v>64</v>
      </c>
      <c r="D23" s="133" t="s">
        <v>51</v>
      </c>
      <c r="E23" s="136"/>
      <c r="F23" s="136"/>
      <c r="G23" s="136"/>
      <c r="H23" s="136"/>
      <c r="I23" s="133"/>
      <c r="J23" s="68"/>
    </row>
    <row r="24" spans="2:10">
      <c r="B24" s="23"/>
      <c r="C24" s="25"/>
      <c r="D24" s="154"/>
      <c r="E24" s="154"/>
      <c r="F24" s="154"/>
      <c r="G24" s="154"/>
      <c r="H24" s="154"/>
      <c r="I24" s="133">
        <f t="shared" si="4"/>
        <v>0</v>
      </c>
      <c r="J24" s="76"/>
    </row>
    <row r="25" spans="2:10">
      <c r="B25" s="23"/>
      <c r="C25" s="25"/>
      <c r="D25" s="133"/>
      <c r="E25" s="136"/>
      <c r="F25" s="136"/>
      <c r="G25" s="136"/>
      <c r="H25" s="136"/>
      <c r="I25" s="133">
        <f t="shared" si="4"/>
        <v>0</v>
      </c>
      <c r="J25" s="68"/>
    </row>
    <row r="26" spans="2:10">
      <c r="B26" s="23"/>
      <c r="C26" s="9" t="s">
        <v>15</v>
      </c>
      <c r="D26" s="135">
        <f>SUM(D24:D25)</f>
        <v>0</v>
      </c>
      <c r="E26" s="135">
        <f t="shared" ref="E26:H26" si="6">SUM(E24:E25)</f>
        <v>0</v>
      </c>
      <c r="F26" s="135">
        <f t="shared" si="6"/>
        <v>0</v>
      </c>
      <c r="G26" s="135">
        <f t="shared" si="6"/>
        <v>0</v>
      </c>
      <c r="H26" s="135">
        <f t="shared" si="6"/>
        <v>0</v>
      </c>
      <c r="I26" s="135">
        <f t="shared" si="4"/>
        <v>0</v>
      </c>
      <c r="J26" s="68"/>
    </row>
    <row r="27" spans="2:10">
      <c r="B27" s="23"/>
      <c r="C27" s="14" t="s">
        <v>67</v>
      </c>
      <c r="D27" s="133" t="s">
        <v>51</v>
      </c>
      <c r="E27" s="136"/>
      <c r="F27" s="136"/>
      <c r="G27" s="136"/>
      <c r="H27" s="136"/>
      <c r="I27" s="133"/>
      <c r="J27" s="68"/>
    </row>
    <row r="28" spans="2:10" ht="75">
      <c r="B28" s="23"/>
      <c r="C28" s="25" t="s">
        <v>101</v>
      </c>
      <c r="D28" s="133">
        <v>225000</v>
      </c>
      <c r="E28" s="133">
        <v>60000</v>
      </c>
      <c r="F28" s="133">
        <v>60000</v>
      </c>
      <c r="G28" s="133"/>
      <c r="H28" s="133"/>
      <c r="I28" s="133">
        <f t="shared" si="4"/>
        <v>345000</v>
      </c>
      <c r="J28" s="76" t="s">
        <v>102</v>
      </c>
    </row>
    <row r="29" spans="2:10">
      <c r="B29" s="23"/>
      <c r="C29" s="25"/>
      <c r="D29" s="133"/>
      <c r="E29" s="133"/>
      <c r="F29" s="133"/>
      <c r="G29" s="133"/>
      <c r="H29" s="133"/>
      <c r="I29" s="133">
        <f t="shared" si="4"/>
        <v>0</v>
      </c>
      <c r="J29" s="68"/>
    </row>
    <row r="30" spans="2:10">
      <c r="B30" s="23"/>
      <c r="C30" s="25"/>
      <c r="D30" s="133"/>
      <c r="E30" s="133"/>
      <c r="F30" s="133"/>
      <c r="G30" s="133"/>
      <c r="H30" s="133"/>
      <c r="I30" s="133">
        <f t="shared" si="4"/>
        <v>0</v>
      </c>
      <c r="J30" s="68"/>
    </row>
    <row r="31" spans="2:10">
      <c r="B31" s="23"/>
      <c r="C31" s="25"/>
      <c r="D31" s="133"/>
      <c r="E31" s="136"/>
      <c r="F31" s="136"/>
      <c r="G31" s="136"/>
      <c r="H31" s="136"/>
      <c r="I31" s="133">
        <f t="shared" si="4"/>
        <v>0</v>
      </c>
      <c r="J31" s="68"/>
    </row>
    <row r="32" spans="2:10">
      <c r="B32" s="23"/>
      <c r="C32" s="9" t="s">
        <v>103</v>
      </c>
      <c r="D32" s="135">
        <f>SUM(D28:D31)</f>
        <v>225000</v>
      </c>
      <c r="E32" s="135">
        <f t="shared" ref="E32:H32" si="7">SUM(E28:E31)</f>
        <v>60000</v>
      </c>
      <c r="F32" s="135">
        <f t="shared" si="7"/>
        <v>60000</v>
      </c>
      <c r="G32" s="135">
        <f t="shared" si="7"/>
        <v>0</v>
      </c>
      <c r="H32" s="135">
        <f t="shared" si="7"/>
        <v>0</v>
      </c>
      <c r="I32" s="135">
        <f t="shared" si="4"/>
        <v>345000</v>
      </c>
      <c r="J32" s="68"/>
    </row>
    <row r="33" spans="2:10">
      <c r="B33" s="23"/>
      <c r="C33" s="14" t="s">
        <v>104</v>
      </c>
      <c r="D33" s="133" t="s">
        <v>51</v>
      </c>
      <c r="E33" s="136"/>
      <c r="F33" s="136"/>
      <c r="G33" s="136"/>
      <c r="H33" s="136"/>
      <c r="I33" s="133"/>
      <c r="J33" s="68"/>
    </row>
    <row r="34" spans="2:10" ht="45">
      <c r="B34" s="23"/>
      <c r="C34" s="25" t="s">
        <v>105</v>
      </c>
      <c r="D34" s="133"/>
      <c r="E34" s="133">
        <v>7000000</v>
      </c>
      <c r="F34" s="133">
        <v>7000000</v>
      </c>
      <c r="G34" s="133"/>
      <c r="H34" s="133"/>
      <c r="I34" s="133">
        <f>SUM(D34:H34)</f>
        <v>14000000</v>
      </c>
      <c r="J34" s="82" t="s">
        <v>106</v>
      </c>
    </row>
    <row r="35" spans="2:10">
      <c r="B35" s="23"/>
      <c r="C35" s="25"/>
      <c r="D35" s="133"/>
      <c r="E35" s="133"/>
      <c r="F35" s="133"/>
      <c r="G35" s="133"/>
      <c r="H35" s="133"/>
      <c r="I35" s="133">
        <f t="shared" si="4"/>
        <v>0</v>
      </c>
      <c r="J35" s="68"/>
    </row>
    <row r="36" spans="2:10">
      <c r="B36" s="23"/>
      <c r="C36" s="25"/>
      <c r="D36" s="133"/>
      <c r="E36" s="133"/>
      <c r="F36" s="133"/>
      <c r="G36" s="133"/>
      <c r="H36" s="133"/>
      <c r="I36" s="133">
        <f t="shared" si="4"/>
        <v>0</v>
      </c>
      <c r="J36" s="68"/>
    </row>
    <row r="37" spans="2:10">
      <c r="B37" s="23"/>
      <c r="C37" s="25"/>
      <c r="D37" s="133"/>
      <c r="E37" s="136"/>
      <c r="F37" s="136"/>
      <c r="G37" s="136"/>
      <c r="H37" s="136"/>
      <c r="I37" s="133">
        <f t="shared" si="4"/>
        <v>0</v>
      </c>
      <c r="J37" s="68"/>
    </row>
    <row r="38" spans="2:10">
      <c r="B38" s="23"/>
      <c r="C38" s="25"/>
      <c r="D38" s="133"/>
      <c r="E38" s="136"/>
      <c r="F38" s="136"/>
      <c r="G38" s="136"/>
      <c r="H38" s="136"/>
      <c r="I38" s="133">
        <f t="shared" si="4"/>
        <v>0</v>
      </c>
      <c r="J38" s="68"/>
    </row>
    <row r="39" spans="2:10">
      <c r="B39" s="23"/>
      <c r="C39" s="10"/>
      <c r="D39" s="133"/>
      <c r="E39" s="136"/>
      <c r="F39" s="136"/>
      <c r="G39" s="136"/>
      <c r="H39" s="136"/>
      <c r="I39" s="133">
        <f t="shared" si="4"/>
        <v>0</v>
      </c>
      <c r="J39" s="68"/>
    </row>
    <row r="40" spans="2:10">
      <c r="B40" s="24"/>
      <c r="C40" s="9" t="s">
        <v>17</v>
      </c>
      <c r="D40" s="135">
        <f>SUM(D34:D39)</f>
        <v>0</v>
      </c>
      <c r="E40" s="135">
        <f>SUM(E34:E39)</f>
        <v>7000000</v>
      </c>
      <c r="F40" s="135">
        <f>SUM(F34:F39)</f>
        <v>7000000</v>
      </c>
      <c r="G40" s="135">
        <f t="shared" ref="G40:H40" si="8">SUM(G34:G39)</f>
        <v>0</v>
      </c>
      <c r="H40" s="135">
        <f t="shared" si="8"/>
        <v>0</v>
      </c>
      <c r="I40" s="135">
        <f t="shared" si="4"/>
        <v>14000000</v>
      </c>
      <c r="J40" s="68"/>
    </row>
    <row r="41" spans="2:10">
      <c r="B41" s="24"/>
      <c r="C41" s="9" t="s">
        <v>18</v>
      </c>
      <c r="D41" s="135">
        <f>SUM(D40,D32,D26,D22,D18,D14,D10)</f>
        <v>353705</v>
      </c>
      <c r="E41" s="135">
        <f>SUM(E40,E32,E26,E22,E18,E14,E10)</f>
        <v>7193209</v>
      </c>
      <c r="F41" s="135">
        <f>SUM(F40,F32,F26,F22,F18,F14,F10)</f>
        <v>7197871</v>
      </c>
      <c r="G41" s="135">
        <f>SUM(G40,G32,G26,G22,G18,G14,G10)</f>
        <v>0</v>
      </c>
      <c r="H41" s="135">
        <f>SUM(H40,H32,H26,H22,H18,H14,H10)</f>
        <v>0</v>
      </c>
      <c r="I41" s="135">
        <f t="shared" si="4"/>
        <v>14744785</v>
      </c>
      <c r="J41" s="68"/>
    </row>
    <row r="42" spans="2:10">
      <c r="B42" s="6"/>
      <c r="D42"/>
      <c r="E42"/>
      <c r="H42"/>
      <c r="I42" t="s">
        <v>19</v>
      </c>
      <c r="J42" s="68"/>
    </row>
    <row r="43" spans="2:10" ht="30">
      <c r="B43" s="61" t="s">
        <v>73</v>
      </c>
      <c r="C43" s="17" t="s">
        <v>73</v>
      </c>
      <c r="D43" s="18"/>
      <c r="E43" s="18"/>
      <c r="F43" s="18"/>
      <c r="G43" s="18"/>
      <c r="H43" s="18"/>
      <c r="I43" s="18" t="s">
        <v>19</v>
      </c>
      <c r="J43" s="68"/>
    </row>
    <row r="44" spans="2:10" ht="30">
      <c r="B44" s="23"/>
      <c r="C44" s="25" t="s">
        <v>74</v>
      </c>
      <c r="D44" s="70">
        <f>ROUND(SUM(D14,D10)*0.2476,0)</f>
        <v>31867</v>
      </c>
      <c r="E44" s="70">
        <f>ROUND(SUM(E14,E10)*0.2476,0)</f>
        <v>32983</v>
      </c>
      <c r="F44" s="70">
        <f>ROUND(SUM(F14,F10)*0.2476,0)</f>
        <v>34137</v>
      </c>
      <c r="G44" s="70">
        <f>ROUND(SUM(G14,G10)*0.2476,0)</f>
        <v>0</v>
      </c>
      <c r="H44" s="70">
        <f>ROUND(SUM(H14,H10)*0.2476,0)</f>
        <v>0</v>
      </c>
      <c r="I44" s="15">
        <f>SUM(D44:H44)</f>
        <v>98987</v>
      </c>
      <c r="J44" s="68"/>
    </row>
    <row r="45" spans="2:10">
      <c r="B45" s="23"/>
      <c r="C45" s="25"/>
      <c r="D45" s="13"/>
      <c r="E45" s="10"/>
      <c r="F45" s="10"/>
      <c r="G45" s="10"/>
      <c r="H45" s="10"/>
      <c r="I45" s="15">
        <f t="shared" ref="I45:I46" si="9">SUM(D45:H45)</f>
        <v>0</v>
      </c>
    </row>
    <row r="46" spans="2:10">
      <c r="B46" s="24"/>
      <c r="C46" s="9" t="s">
        <v>20</v>
      </c>
      <c r="D46" s="16">
        <f>SUM(D44:D45)</f>
        <v>31867</v>
      </c>
      <c r="E46" s="16">
        <f t="shared" ref="E46:H46" si="10">SUM(E44:E45)</f>
        <v>32983</v>
      </c>
      <c r="F46" s="16">
        <f t="shared" si="10"/>
        <v>34137</v>
      </c>
      <c r="G46" s="16">
        <f t="shared" si="10"/>
        <v>0</v>
      </c>
      <c r="H46" s="16">
        <f t="shared" si="10"/>
        <v>0</v>
      </c>
      <c r="I46" s="16">
        <f t="shared" si="9"/>
        <v>98987</v>
      </c>
    </row>
    <row r="47" spans="2:10" ht="15.75" thickBot="1">
      <c r="B47" s="6"/>
      <c r="D47"/>
      <c r="E47"/>
      <c r="H47"/>
      <c r="I47" t="s">
        <v>19</v>
      </c>
    </row>
    <row r="48" spans="2:10" s="1" customFormat="1" ht="30">
      <c r="B48" s="19" t="s">
        <v>21</v>
      </c>
      <c r="C48" s="19"/>
      <c r="D48" s="20">
        <f>SUM(D46,D41)</f>
        <v>385572</v>
      </c>
      <c r="E48" s="20">
        <f t="shared" ref="E48:I48" si="11">SUM(E46,E41)</f>
        <v>7226192</v>
      </c>
      <c r="F48" s="20">
        <f t="shared" si="11"/>
        <v>7232008</v>
      </c>
      <c r="G48" s="20">
        <f t="shared" si="11"/>
        <v>0</v>
      </c>
      <c r="H48" s="20">
        <f t="shared" si="11"/>
        <v>0</v>
      </c>
      <c r="I48" s="141">
        <f t="shared" si="11"/>
        <v>14843772</v>
      </c>
      <c r="J48"/>
    </row>
    <row r="49" spans="2:2">
      <c r="B49" s="6"/>
    </row>
    <row r="50" spans="2:2">
      <c r="B50" s="6"/>
    </row>
    <row r="51" spans="2:2">
      <c r="B51" s="6"/>
    </row>
    <row r="52" spans="2:2">
      <c r="B52" s="6"/>
    </row>
    <row r="53" spans="2:2">
      <c r="B53" s="6"/>
    </row>
    <row r="54" spans="2:2">
      <c r="B54" s="6"/>
    </row>
    <row r="55" spans="2:2">
      <c r="B55" s="6"/>
    </row>
    <row r="56" spans="2:2">
      <c r="B56" s="6"/>
    </row>
    <row r="57" spans="2:2">
      <c r="B57" s="6"/>
    </row>
    <row r="58" spans="2:2">
      <c r="B58" s="6"/>
    </row>
    <row r="59" spans="2:2">
      <c r="B59" s="6"/>
    </row>
    <row r="60" spans="2:2">
      <c r="B60" s="6"/>
    </row>
    <row r="61" spans="2:2">
      <c r="B61" s="6"/>
    </row>
    <row r="62" spans="2:2">
      <c r="B62" s="6"/>
    </row>
    <row r="63" spans="2:2">
      <c r="B63" s="6"/>
    </row>
  </sheetData>
  <pageMargins left="0.7" right="0.7" top="0.75" bottom="0.75" header="0.3" footer="0.3"/>
  <pageSetup scale="89" fitToHeight="0" orientation="landscape" r:id="rId1"/>
  <ignoredErrors>
    <ignoredError sqref="I8 I24 I28:I30 I34:I36" formulaRang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7590D-4C23-44B0-B6B9-2EA12DF57FEF}">
  <sheetPr>
    <tabColor theme="8" tint="0.79998168889431442"/>
    <pageSetUpPr fitToPage="1"/>
  </sheetPr>
  <dimension ref="B2:AK69"/>
  <sheetViews>
    <sheetView topLeftCell="A40" workbookViewId="0">
      <selection activeCell="J50" sqref="J50"/>
    </sheetView>
  </sheetViews>
  <sheetFormatPr defaultColWidth="9.140625" defaultRowHeight="15" customHeight="1"/>
  <cols>
    <col min="1" max="2" width="9.140625" customWidth="1"/>
    <col min="3" max="3" width="38.85546875" customWidth="1"/>
    <col min="4" max="4" width="13.140625" style="6" customWidth="1"/>
    <col min="5" max="5" width="14.85546875" style="2" customWidth="1"/>
    <col min="6" max="6" width="14.5703125" customWidth="1"/>
    <col min="7" max="7" width="12.5703125" customWidth="1"/>
    <col min="8" max="8" width="11.85546875" style="2" customWidth="1"/>
    <col min="9" max="9" width="17.85546875" customWidth="1"/>
    <col min="10" max="10" width="52.85546875" customWidth="1"/>
    <col min="11" max="16382" width="9.140625" customWidth="1"/>
  </cols>
  <sheetData>
    <row r="2" spans="2:37" ht="23.25">
      <c r="B2" s="29" t="s">
        <v>107</v>
      </c>
    </row>
    <row r="3" spans="2:37">
      <c r="B3" s="5"/>
    </row>
    <row r="4" spans="2:37">
      <c r="B4" s="5"/>
    </row>
    <row r="5" spans="2:37" ht="18.75">
      <c r="B5" s="35" t="s">
        <v>1</v>
      </c>
      <c r="C5" s="36"/>
      <c r="D5" s="36"/>
      <c r="E5" s="36"/>
      <c r="F5" s="36"/>
      <c r="G5" s="36"/>
      <c r="H5" s="36"/>
      <c r="I5" s="37"/>
      <c r="J5" s="18"/>
    </row>
    <row r="6" spans="2:37" ht="30">
      <c r="B6" s="38" t="s">
        <v>2</v>
      </c>
      <c r="C6" s="38" t="s">
        <v>3</v>
      </c>
      <c r="D6" s="38" t="s">
        <v>4</v>
      </c>
      <c r="E6" s="39" t="s">
        <v>5</v>
      </c>
      <c r="F6" s="39" t="s">
        <v>6</v>
      </c>
      <c r="G6" s="39" t="s">
        <v>7</v>
      </c>
      <c r="H6" s="40" t="s">
        <v>8</v>
      </c>
      <c r="I6" s="42" t="s">
        <v>9</v>
      </c>
      <c r="J6" s="68" t="s">
        <v>49</v>
      </c>
    </row>
    <row r="7" spans="2:37" s="5" customFormat="1">
      <c r="B7" s="22" t="s">
        <v>10</v>
      </c>
      <c r="C7" s="26" t="s">
        <v>50</v>
      </c>
      <c r="D7" s="10" t="s">
        <v>51</v>
      </c>
      <c r="E7" s="10" t="s">
        <v>51</v>
      </c>
      <c r="F7" s="10" t="s">
        <v>51</v>
      </c>
      <c r="G7" s="10"/>
      <c r="H7" s="10" t="s">
        <v>51</v>
      </c>
      <c r="I7" s="8" t="s">
        <v>51</v>
      </c>
      <c r="J7" s="68"/>
      <c r="K7"/>
      <c r="L7"/>
      <c r="M7"/>
      <c r="N7"/>
      <c r="O7"/>
      <c r="P7"/>
      <c r="Q7"/>
      <c r="R7"/>
      <c r="S7"/>
      <c r="T7"/>
      <c r="U7"/>
      <c r="V7"/>
      <c r="W7"/>
      <c r="X7"/>
      <c r="Y7"/>
      <c r="Z7"/>
      <c r="AA7"/>
      <c r="AB7"/>
      <c r="AC7"/>
      <c r="AD7"/>
      <c r="AE7"/>
      <c r="AF7"/>
      <c r="AG7"/>
      <c r="AH7"/>
      <c r="AI7"/>
      <c r="AJ7"/>
      <c r="AK7"/>
    </row>
    <row r="8" spans="2:37" s="5" customFormat="1" ht="30">
      <c r="B8" s="127"/>
      <c r="C8" s="25" t="s">
        <v>99</v>
      </c>
      <c r="D8" s="133">
        <v>49854</v>
      </c>
      <c r="E8" s="133">
        <v>51599</v>
      </c>
      <c r="F8" s="133">
        <v>53405</v>
      </c>
      <c r="G8" s="136"/>
      <c r="H8" s="136"/>
      <c r="I8" s="133">
        <f>SUM(D8:H8)</f>
        <v>154858</v>
      </c>
      <c r="J8" s="76" t="s">
        <v>108</v>
      </c>
      <c r="K8"/>
      <c r="L8"/>
      <c r="M8"/>
      <c r="N8"/>
      <c r="O8"/>
      <c r="P8"/>
      <c r="Q8"/>
      <c r="R8"/>
      <c r="S8"/>
      <c r="T8"/>
      <c r="U8"/>
      <c r="V8"/>
      <c r="W8"/>
      <c r="X8"/>
      <c r="Y8"/>
      <c r="Z8"/>
      <c r="AA8"/>
      <c r="AB8"/>
      <c r="AC8"/>
      <c r="AD8"/>
      <c r="AE8"/>
      <c r="AF8"/>
      <c r="AG8"/>
      <c r="AH8"/>
      <c r="AI8"/>
      <c r="AJ8"/>
      <c r="AK8"/>
    </row>
    <row r="9" spans="2:37" s="5" customFormat="1" ht="30">
      <c r="B9" s="127"/>
      <c r="C9" s="25" t="s">
        <v>109</v>
      </c>
      <c r="D9" s="133">
        <v>57522</v>
      </c>
      <c r="E9" s="133">
        <v>59535</v>
      </c>
      <c r="F9" s="133">
        <v>61619</v>
      </c>
      <c r="G9" s="136"/>
      <c r="H9" s="136"/>
      <c r="I9" s="133">
        <f>SUM(D9:H9)</f>
        <v>178676</v>
      </c>
      <c r="J9" s="76" t="s">
        <v>108</v>
      </c>
      <c r="K9"/>
      <c r="L9"/>
      <c r="M9"/>
      <c r="N9"/>
      <c r="O9"/>
      <c r="P9"/>
      <c r="Q9"/>
      <c r="R9"/>
      <c r="S9"/>
      <c r="T9"/>
      <c r="U9"/>
      <c r="V9"/>
      <c r="W9"/>
      <c r="X9"/>
      <c r="Y9"/>
      <c r="Z9"/>
      <c r="AA9"/>
      <c r="AB9"/>
      <c r="AC9"/>
      <c r="AD9"/>
      <c r="AE9"/>
      <c r="AF9"/>
      <c r="AG9"/>
      <c r="AH9"/>
      <c r="AI9"/>
      <c r="AJ9"/>
      <c r="AK9"/>
    </row>
    <row r="10" spans="2:37" ht="30">
      <c r="B10" s="23"/>
      <c r="C10" s="25" t="s">
        <v>99</v>
      </c>
      <c r="D10" s="133">
        <v>43206</v>
      </c>
      <c r="E10" s="133">
        <v>44718</v>
      </c>
      <c r="F10" s="133">
        <v>46283</v>
      </c>
      <c r="G10" s="154"/>
      <c r="H10" s="154"/>
      <c r="I10" s="133">
        <f>SUM(D10:H10)</f>
        <v>134207</v>
      </c>
      <c r="J10" s="76" t="s">
        <v>108</v>
      </c>
    </row>
    <row r="11" spans="2:37" ht="30">
      <c r="B11" s="23"/>
      <c r="C11" s="25" t="s">
        <v>99</v>
      </c>
      <c r="D11" s="133">
        <v>49854</v>
      </c>
      <c r="E11" s="133">
        <v>51599</v>
      </c>
      <c r="F11" s="133">
        <v>53405</v>
      </c>
      <c r="G11" s="133"/>
      <c r="H11" s="133"/>
      <c r="I11" s="133">
        <f>SUM(D11:H11)</f>
        <v>154858</v>
      </c>
      <c r="J11" s="76" t="s">
        <v>108</v>
      </c>
    </row>
    <row r="12" spans="2:37">
      <c r="B12" s="23"/>
      <c r="C12" s="9" t="s">
        <v>11</v>
      </c>
      <c r="D12" s="135">
        <f t="shared" ref="D12:I12" si="0">SUM(D8:D11)</f>
        <v>200436</v>
      </c>
      <c r="E12" s="135">
        <f t="shared" si="0"/>
        <v>207451</v>
      </c>
      <c r="F12" s="135">
        <f t="shared" si="0"/>
        <v>214712</v>
      </c>
      <c r="G12" s="135">
        <f t="shared" si="0"/>
        <v>0</v>
      </c>
      <c r="H12" s="135">
        <f t="shared" si="0"/>
        <v>0</v>
      </c>
      <c r="I12" s="135">
        <f t="shared" si="0"/>
        <v>622599</v>
      </c>
      <c r="J12" s="68"/>
    </row>
    <row r="13" spans="2:37" ht="30">
      <c r="B13" s="23"/>
      <c r="C13" s="14" t="s">
        <v>60</v>
      </c>
      <c r="D13" s="156"/>
      <c r="E13" s="157"/>
      <c r="F13" s="136"/>
      <c r="G13" s="136"/>
      <c r="H13" s="136"/>
      <c r="I13" s="133"/>
      <c r="J13" s="76" t="s">
        <v>108</v>
      </c>
    </row>
    <row r="14" spans="2:37" ht="30">
      <c r="B14" s="23"/>
      <c r="C14" s="25" t="s">
        <v>99</v>
      </c>
      <c r="D14" s="133">
        <v>22873</v>
      </c>
      <c r="E14" s="133">
        <v>23674</v>
      </c>
      <c r="F14" s="133">
        <v>24503</v>
      </c>
      <c r="G14" s="136"/>
      <c r="H14" s="136"/>
      <c r="I14" s="133">
        <f>SUM(D14:H14)</f>
        <v>71050</v>
      </c>
      <c r="J14" s="76" t="s">
        <v>108</v>
      </c>
    </row>
    <row r="15" spans="2:37" ht="30">
      <c r="B15" s="23"/>
      <c r="C15" s="25" t="s">
        <v>109</v>
      </c>
      <c r="D15" s="133">
        <v>24864</v>
      </c>
      <c r="E15" s="133">
        <v>25734</v>
      </c>
      <c r="F15" s="133">
        <v>26635</v>
      </c>
      <c r="G15" s="136"/>
      <c r="H15" s="136"/>
      <c r="I15" s="133">
        <f>SUM(D15:H15)</f>
        <v>77233</v>
      </c>
      <c r="J15" s="76" t="s">
        <v>108</v>
      </c>
    </row>
    <row r="16" spans="2:37" ht="30">
      <c r="B16" s="23"/>
      <c r="C16" s="25" t="s">
        <v>99</v>
      </c>
      <c r="D16" s="133">
        <v>21146</v>
      </c>
      <c r="E16" s="133">
        <v>21886</v>
      </c>
      <c r="F16" s="133">
        <v>22652</v>
      </c>
      <c r="G16" s="136"/>
      <c r="H16" s="136"/>
      <c r="I16" s="133">
        <f>SUM(D16:H16)</f>
        <v>65684</v>
      </c>
      <c r="J16" s="76" t="s">
        <v>108</v>
      </c>
    </row>
    <row r="17" spans="2:10" ht="30">
      <c r="B17" s="23"/>
      <c r="C17" s="25" t="s">
        <v>99</v>
      </c>
      <c r="D17" s="133">
        <v>22873</v>
      </c>
      <c r="E17" s="133">
        <v>23674</v>
      </c>
      <c r="F17" s="133">
        <v>24503</v>
      </c>
      <c r="G17" s="154"/>
      <c r="H17" s="154"/>
      <c r="I17" s="133">
        <f>SUM(D17:H17)</f>
        <v>71050</v>
      </c>
      <c r="J17" s="76" t="s">
        <v>108</v>
      </c>
    </row>
    <row r="18" spans="2:10">
      <c r="B18" s="23"/>
      <c r="C18" s="25"/>
      <c r="D18" s="133"/>
      <c r="E18" s="133"/>
      <c r="F18" s="133"/>
      <c r="G18" s="133"/>
      <c r="H18" s="133"/>
      <c r="I18" s="133">
        <f t="shared" ref="I18" si="1">SUM(D18:H18)</f>
        <v>0</v>
      </c>
      <c r="J18" s="68"/>
    </row>
    <row r="19" spans="2:10">
      <c r="B19" s="23"/>
      <c r="C19" s="9" t="s">
        <v>12</v>
      </c>
      <c r="D19" s="135">
        <f>SUM(D14:D18)</f>
        <v>91756</v>
      </c>
      <c r="E19" s="135">
        <f>SUM(E14:E18)</f>
        <v>94968</v>
      </c>
      <c r="F19" s="135">
        <f>SUM(F14:F18)</f>
        <v>98293</v>
      </c>
      <c r="G19" s="135">
        <f>SUM(G14:G18)</f>
        <v>0</v>
      </c>
      <c r="H19" s="135">
        <f>SUM(H14:H18)</f>
        <v>0</v>
      </c>
      <c r="I19" s="135">
        <f>SUM(I13:I18)</f>
        <v>285017</v>
      </c>
      <c r="J19" s="68"/>
    </row>
    <row r="20" spans="2:10">
      <c r="B20" s="23"/>
      <c r="C20" s="14" t="s">
        <v>61</v>
      </c>
      <c r="D20" s="13" t="s">
        <v>51</v>
      </c>
      <c r="E20" s="10"/>
      <c r="F20" s="10"/>
      <c r="G20" s="10"/>
      <c r="H20" s="10"/>
      <c r="I20" s="8" t="s">
        <v>51</v>
      </c>
      <c r="J20" s="68"/>
    </row>
    <row r="21" spans="2:10">
      <c r="B21" s="23"/>
      <c r="C21" s="25"/>
      <c r="D21" s="13"/>
      <c r="E21" s="10"/>
      <c r="F21" s="10"/>
      <c r="G21" s="10"/>
      <c r="H21" s="10"/>
      <c r="I21" s="15">
        <f>SUM(D21:H21)</f>
        <v>0</v>
      </c>
      <c r="J21" s="68"/>
    </row>
    <row r="22" spans="2:10">
      <c r="B22" s="23"/>
      <c r="C22" s="28"/>
      <c r="D22" s="15"/>
      <c r="E22" s="11"/>
      <c r="F22" s="11"/>
      <c r="G22" s="11"/>
      <c r="H22" s="11"/>
      <c r="I22" s="15">
        <f>SUM(D22:H22)</f>
        <v>0</v>
      </c>
      <c r="J22" s="68"/>
    </row>
    <row r="23" spans="2:10">
      <c r="B23" s="23"/>
      <c r="C23" s="9" t="s">
        <v>13</v>
      </c>
      <c r="D23" s="16">
        <f t="shared" ref="D23:I23" si="2">SUM(D21:D22)</f>
        <v>0</v>
      </c>
      <c r="E23" s="16">
        <f t="shared" si="2"/>
        <v>0</v>
      </c>
      <c r="F23" s="16">
        <f t="shared" si="2"/>
        <v>0</v>
      </c>
      <c r="G23" s="16">
        <f t="shared" si="2"/>
        <v>0</v>
      </c>
      <c r="H23" s="16">
        <f t="shared" si="2"/>
        <v>0</v>
      </c>
      <c r="I23" s="16">
        <f t="shared" si="2"/>
        <v>0</v>
      </c>
      <c r="J23" s="68"/>
    </row>
    <row r="24" spans="2:10">
      <c r="B24" s="23"/>
      <c r="C24" s="14" t="s">
        <v>62</v>
      </c>
      <c r="D24" s="15"/>
      <c r="E24" s="10"/>
      <c r="F24" s="10"/>
      <c r="G24" s="10"/>
      <c r="H24" s="10"/>
      <c r="I24" s="15" t="s">
        <v>19</v>
      </c>
      <c r="J24" s="68"/>
    </row>
    <row r="25" spans="2:10">
      <c r="B25" s="23"/>
      <c r="C25" s="25" t="s">
        <v>80</v>
      </c>
      <c r="E25" s="10"/>
      <c r="F25" s="10"/>
      <c r="G25" s="10"/>
      <c r="H25" s="10"/>
      <c r="I25" s="15">
        <f>SUM(D25:H25)</f>
        <v>0</v>
      </c>
      <c r="J25" s="68"/>
    </row>
    <row r="26" spans="2:10">
      <c r="B26" s="23" t="s">
        <v>63</v>
      </c>
      <c r="C26" s="27" t="s">
        <v>63</v>
      </c>
      <c r="D26" s="13" t="s">
        <v>51</v>
      </c>
      <c r="E26" s="10"/>
      <c r="F26" s="10"/>
      <c r="G26" s="10"/>
      <c r="H26" s="10"/>
      <c r="I26" s="15">
        <f t="shared" ref="I26:I45" si="3">SUM(D26:H26)</f>
        <v>0</v>
      </c>
      <c r="J26" s="68"/>
    </row>
    <row r="27" spans="2:10">
      <c r="B27" s="23"/>
      <c r="C27" s="9" t="s">
        <v>14</v>
      </c>
      <c r="D27" s="12">
        <f>SUM(D25:D26)</f>
        <v>0</v>
      </c>
      <c r="E27" s="12">
        <f t="shared" ref="E27:H27" si="4">SUM(E25:E26)</f>
        <v>0</v>
      </c>
      <c r="F27" s="12">
        <f t="shared" si="4"/>
        <v>0</v>
      </c>
      <c r="G27" s="12">
        <f t="shared" si="4"/>
        <v>0</v>
      </c>
      <c r="H27" s="12">
        <f t="shared" si="4"/>
        <v>0</v>
      </c>
      <c r="I27" s="16">
        <f>SUM(I25:I26)</f>
        <v>0</v>
      </c>
      <c r="J27" s="68"/>
    </row>
    <row r="28" spans="2:10">
      <c r="B28" s="23"/>
      <c r="C28" s="14" t="s">
        <v>64</v>
      </c>
      <c r="D28" s="13" t="s">
        <v>51</v>
      </c>
      <c r="E28" s="10"/>
      <c r="F28" s="10"/>
      <c r="G28" s="10"/>
      <c r="H28" s="10"/>
      <c r="I28" s="15"/>
      <c r="J28" s="68"/>
    </row>
    <row r="29" spans="2:10">
      <c r="B29" s="23"/>
      <c r="C29" s="25"/>
      <c r="D29" s="70"/>
      <c r="E29" s="70"/>
      <c r="F29" s="70"/>
      <c r="G29" s="70"/>
      <c r="H29" s="70"/>
      <c r="I29" s="15">
        <f t="shared" si="3"/>
        <v>0</v>
      </c>
      <c r="J29" s="76"/>
    </row>
    <row r="30" spans="2:10">
      <c r="B30" s="23"/>
      <c r="C30" s="25"/>
      <c r="D30" s="15"/>
      <c r="E30" s="11"/>
      <c r="F30" s="11"/>
      <c r="G30" s="11"/>
      <c r="H30" s="11"/>
      <c r="I30" s="15">
        <f t="shared" si="3"/>
        <v>0</v>
      </c>
      <c r="J30" s="68"/>
    </row>
    <row r="31" spans="2:10">
      <c r="B31" s="23"/>
      <c r="C31" s="9" t="s">
        <v>15</v>
      </c>
      <c r="D31" s="16">
        <f>SUM(D29:D30)</f>
        <v>0</v>
      </c>
      <c r="E31" s="16">
        <f t="shared" ref="E31:H31" si="5">SUM(E29:E30)</f>
        <v>0</v>
      </c>
      <c r="F31" s="16">
        <f t="shared" si="5"/>
        <v>0</v>
      </c>
      <c r="G31" s="16">
        <f t="shared" si="5"/>
        <v>0</v>
      </c>
      <c r="H31" s="16">
        <f t="shared" si="5"/>
        <v>0</v>
      </c>
      <c r="I31" s="16">
        <f>SUM(I29:I30)</f>
        <v>0</v>
      </c>
      <c r="J31" s="68"/>
    </row>
    <row r="32" spans="2:10">
      <c r="B32" s="23"/>
      <c r="C32" s="14" t="s">
        <v>67</v>
      </c>
      <c r="D32" s="13" t="s">
        <v>51</v>
      </c>
      <c r="E32" s="10"/>
      <c r="F32" s="10"/>
      <c r="G32" s="10"/>
      <c r="H32" s="10"/>
      <c r="I32" s="15"/>
      <c r="J32" s="68"/>
    </row>
    <row r="33" spans="2:10">
      <c r="B33" s="23"/>
      <c r="C33" s="13"/>
      <c r="D33" s="15"/>
      <c r="E33" s="15"/>
      <c r="F33" s="15"/>
      <c r="G33" s="15"/>
      <c r="H33" s="15"/>
      <c r="I33" s="15">
        <f t="shared" si="3"/>
        <v>0</v>
      </c>
      <c r="J33" s="68"/>
    </row>
    <row r="34" spans="2:10">
      <c r="B34" s="23"/>
      <c r="C34" s="13"/>
      <c r="D34" s="15"/>
      <c r="E34" s="15"/>
      <c r="F34" s="15"/>
      <c r="G34" s="15"/>
      <c r="H34" s="15"/>
      <c r="I34" s="15">
        <f t="shared" si="3"/>
        <v>0</v>
      </c>
      <c r="J34" s="68"/>
    </row>
    <row r="35" spans="2:10">
      <c r="B35" s="23"/>
      <c r="C35" s="13"/>
      <c r="D35" s="15"/>
      <c r="E35" s="15"/>
      <c r="F35" s="15"/>
      <c r="G35" s="15"/>
      <c r="H35" s="15"/>
      <c r="I35" s="15">
        <f t="shared" si="3"/>
        <v>0</v>
      </c>
      <c r="J35" s="68"/>
    </row>
    <row r="36" spans="2:10">
      <c r="B36" s="23"/>
      <c r="C36" s="52"/>
      <c r="D36" s="15"/>
      <c r="E36" s="15"/>
      <c r="F36" s="15"/>
      <c r="G36" s="15"/>
      <c r="H36" s="15"/>
      <c r="I36" s="15">
        <f t="shared" si="3"/>
        <v>0</v>
      </c>
      <c r="J36" s="68"/>
    </row>
    <row r="37" spans="2:10">
      <c r="B37" s="23"/>
      <c r="C37" s="25"/>
      <c r="D37" s="15"/>
      <c r="E37" s="11"/>
      <c r="F37" s="11"/>
      <c r="G37" s="11"/>
      <c r="H37" s="11"/>
      <c r="I37" s="15">
        <f t="shared" si="3"/>
        <v>0</v>
      </c>
      <c r="J37" s="68"/>
    </row>
    <row r="38" spans="2:10">
      <c r="B38" s="23"/>
      <c r="C38" s="9" t="s">
        <v>16</v>
      </c>
      <c r="D38" s="16">
        <f>SUM(D33:D37)</f>
        <v>0</v>
      </c>
      <c r="E38" s="16">
        <f t="shared" ref="E38:H38" si="6">SUM(E33:E37)</f>
        <v>0</v>
      </c>
      <c r="F38" s="16">
        <f t="shared" si="6"/>
        <v>0</v>
      </c>
      <c r="G38" s="16">
        <f t="shared" si="6"/>
        <v>0</v>
      </c>
      <c r="H38" s="16">
        <f t="shared" si="6"/>
        <v>0</v>
      </c>
      <c r="I38" s="16">
        <f>SUM(I33:I37)</f>
        <v>0</v>
      </c>
      <c r="J38" s="68"/>
    </row>
    <row r="39" spans="2:10">
      <c r="B39" s="23"/>
      <c r="C39" s="14" t="s">
        <v>68</v>
      </c>
      <c r="D39" s="13" t="s">
        <v>51</v>
      </c>
      <c r="E39" s="10"/>
      <c r="F39" s="10"/>
      <c r="G39" s="10"/>
      <c r="H39" s="10"/>
      <c r="I39" s="15"/>
      <c r="J39" s="68"/>
    </row>
    <row r="40" spans="2:10" ht="60">
      <c r="B40" s="23"/>
      <c r="C40" s="25" t="s">
        <v>110</v>
      </c>
      <c r="D40" s="15">
        <v>0</v>
      </c>
      <c r="E40" s="15"/>
      <c r="F40" s="70">
        <v>4857000</v>
      </c>
      <c r="G40" s="15"/>
      <c r="H40" s="15"/>
      <c r="I40" s="15">
        <f>SUM(D40:H40)</f>
        <v>4857000</v>
      </c>
      <c r="J40" s="82" t="s">
        <v>111</v>
      </c>
    </row>
    <row r="41" spans="2:10">
      <c r="B41" s="23"/>
      <c r="C41" s="25"/>
      <c r="D41" s="15"/>
      <c r="E41" s="15"/>
      <c r="F41" s="15"/>
      <c r="G41" s="15"/>
      <c r="H41" s="15"/>
      <c r="I41" s="15">
        <f t="shared" si="3"/>
        <v>0</v>
      </c>
      <c r="J41" s="68"/>
    </row>
    <row r="42" spans="2:10">
      <c r="B42" s="23"/>
      <c r="C42" s="25"/>
      <c r="D42" s="15"/>
      <c r="E42" s="15"/>
      <c r="F42" s="15"/>
      <c r="G42" s="15"/>
      <c r="H42" s="15"/>
      <c r="I42" s="15">
        <f t="shared" si="3"/>
        <v>0</v>
      </c>
      <c r="J42" s="68"/>
    </row>
    <row r="43" spans="2:10">
      <c r="B43" s="23"/>
      <c r="C43" s="25"/>
      <c r="D43" s="15"/>
      <c r="E43" s="11"/>
      <c r="F43" s="11"/>
      <c r="G43" s="11"/>
      <c r="H43" s="11"/>
      <c r="I43" s="15">
        <f t="shared" si="3"/>
        <v>0</v>
      </c>
      <c r="J43" s="68"/>
    </row>
    <row r="44" spans="2:10">
      <c r="B44" s="23"/>
      <c r="C44" s="25"/>
      <c r="D44" s="15"/>
      <c r="E44" s="11"/>
      <c r="F44" s="11"/>
      <c r="G44" s="11"/>
      <c r="H44" s="11"/>
      <c r="I44" s="15">
        <f t="shared" si="3"/>
        <v>0</v>
      </c>
      <c r="J44" s="68"/>
    </row>
    <row r="45" spans="2:10">
      <c r="B45" s="23"/>
      <c r="C45" s="10"/>
      <c r="D45" s="15"/>
      <c r="E45" s="11"/>
      <c r="F45" s="11"/>
      <c r="G45" s="11"/>
      <c r="H45" s="11"/>
      <c r="I45" s="15">
        <f t="shared" si="3"/>
        <v>0</v>
      </c>
      <c r="J45" s="68"/>
    </row>
    <row r="46" spans="2:10">
      <c r="B46" s="24"/>
      <c r="C46" s="9" t="s">
        <v>17</v>
      </c>
      <c r="D46" s="16">
        <v>0</v>
      </c>
      <c r="E46" s="16">
        <f t="shared" ref="E46:H46" si="7">SUM(E40:E45)</f>
        <v>0</v>
      </c>
      <c r="F46" s="16">
        <f>SUM(F40:F45)</f>
        <v>4857000</v>
      </c>
      <c r="G46" s="16">
        <f t="shared" si="7"/>
        <v>0</v>
      </c>
      <c r="H46" s="16">
        <f t="shared" si="7"/>
        <v>0</v>
      </c>
      <c r="I46" s="16">
        <f>SUM(I40:I45)</f>
        <v>4857000</v>
      </c>
      <c r="J46" s="68"/>
    </row>
    <row r="47" spans="2:10">
      <c r="B47" s="24"/>
      <c r="C47" s="9" t="s">
        <v>18</v>
      </c>
      <c r="D47" s="16">
        <f>SUM(D46,D38,D31,D27,D23,D19,D12)</f>
        <v>292192</v>
      </c>
      <c r="E47" s="16">
        <f>SUM(E46,E38,E31,E27,E23,E19,E12)</f>
        <v>302419</v>
      </c>
      <c r="F47" s="16">
        <f>SUM(F46,F31,F27,F23,F19,F12)</f>
        <v>5170005</v>
      </c>
      <c r="G47" s="16">
        <f>SUM(G46,G38,G31,G27,G23,G19,G12)</f>
        <v>0</v>
      </c>
      <c r="H47" s="16">
        <f>SUM(H46,H38,H31,H27,H23,H19,H12)</f>
        <v>0</v>
      </c>
      <c r="I47" s="16">
        <f>SUM(D47:H47)</f>
        <v>5764616</v>
      </c>
      <c r="J47" s="68"/>
    </row>
    <row r="48" spans="2:10">
      <c r="B48" s="6"/>
      <c r="D48"/>
      <c r="E48"/>
      <c r="H48"/>
      <c r="I48" t="s">
        <v>19</v>
      </c>
      <c r="J48" s="68"/>
    </row>
    <row r="49" spans="2:10">
      <c r="B49" s="22" t="s">
        <v>73</v>
      </c>
      <c r="C49" s="17" t="s">
        <v>73</v>
      </c>
      <c r="D49" s="18"/>
      <c r="E49" s="18"/>
      <c r="F49" s="18"/>
      <c r="G49" s="18"/>
      <c r="H49" s="18"/>
      <c r="I49" s="18" t="s">
        <v>19</v>
      </c>
      <c r="J49" s="68"/>
    </row>
    <row r="50" spans="2:10" ht="30">
      <c r="B50" s="23"/>
      <c r="C50" s="25" t="s">
        <v>74</v>
      </c>
      <c r="D50" s="89">
        <f>ROUND(SUM(D19,D12)*0.2476,0)</f>
        <v>72347</v>
      </c>
      <c r="E50" s="89">
        <f>ROUND(SUM(E19,E12)*0.2476,0)</f>
        <v>74879</v>
      </c>
      <c r="F50" s="89">
        <f>ROUND(SUM(F19,F12)*0.2476,0)</f>
        <v>77500</v>
      </c>
      <c r="G50" s="128">
        <f>ROUND(SUM(G19,G12)*0.2476,0)</f>
        <v>0</v>
      </c>
      <c r="H50" s="128">
        <f>ROUND(SUM(H19,H12)*0.2476,0)</f>
        <v>0</v>
      </c>
      <c r="I50" s="15">
        <f>SUM(D50:H50)</f>
        <v>224726</v>
      </c>
      <c r="J50" s="76"/>
    </row>
    <row r="51" spans="2:10">
      <c r="B51" s="23"/>
      <c r="C51" s="25"/>
      <c r="D51" s="13"/>
      <c r="E51" s="10"/>
      <c r="F51" s="10"/>
      <c r="G51" s="10"/>
      <c r="H51" s="10"/>
      <c r="I51" s="15">
        <f t="shared" ref="I51:I52" si="8">SUM(D51:H51)</f>
        <v>0</v>
      </c>
      <c r="J51" s="68"/>
    </row>
    <row r="52" spans="2:10">
      <c r="B52" s="24"/>
      <c r="C52" s="9" t="s">
        <v>20</v>
      </c>
      <c r="D52" s="16">
        <f>SUM(D50:D51)</f>
        <v>72347</v>
      </c>
      <c r="E52" s="16">
        <f t="shared" ref="E52:H52" si="9">SUM(E50:E51)</f>
        <v>74879</v>
      </c>
      <c r="F52" s="16">
        <f t="shared" si="9"/>
        <v>77500</v>
      </c>
      <c r="G52" s="16">
        <f t="shared" si="9"/>
        <v>0</v>
      </c>
      <c r="H52" s="16">
        <f t="shared" si="9"/>
        <v>0</v>
      </c>
      <c r="I52" s="16">
        <f t="shared" si="8"/>
        <v>224726</v>
      </c>
      <c r="J52" s="68"/>
    </row>
    <row r="53" spans="2:10" ht="15.75" thickBot="1">
      <c r="B53" s="6"/>
      <c r="D53"/>
      <c r="E53"/>
      <c r="H53"/>
      <c r="I53" t="s">
        <v>19</v>
      </c>
      <c r="J53" s="68"/>
    </row>
    <row r="54" spans="2:10" s="1" customFormat="1" ht="45.75" thickBot="1">
      <c r="B54" s="19" t="s">
        <v>21</v>
      </c>
      <c r="C54" s="19"/>
      <c r="D54" s="20">
        <f>SUM(D52,D47)</f>
        <v>364539</v>
      </c>
      <c r="E54" s="20">
        <f t="shared" ref="E54:H54" si="10">SUM(E52,E47)</f>
        <v>377298</v>
      </c>
      <c r="F54" s="20">
        <f t="shared" si="10"/>
        <v>5247505</v>
      </c>
      <c r="G54" s="20">
        <f t="shared" si="10"/>
        <v>0</v>
      </c>
      <c r="H54" s="20">
        <f t="shared" si="10"/>
        <v>0</v>
      </c>
      <c r="I54" s="141">
        <f>SUM(I52,I47)</f>
        <v>5989342</v>
      </c>
      <c r="J54" s="68"/>
    </row>
    <row r="55" spans="2:10">
      <c r="B55" s="6"/>
    </row>
    <row r="56" spans="2:10">
      <c r="B56" s="6"/>
    </row>
    <row r="57" spans="2:10">
      <c r="B57" s="6"/>
    </row>
    <row r="58" spans="2:10">
      <c r="B58" s="6"/>
    </row>
    <row r="59" spans="2:10">
      <c r="B59" s="6"/>
    </row>
    <row r="60" spans="2:10">
      <c r="B60" s="6"/>
    </row>
    <row r="61" spans="2:10">
      <c r="B61" s="6"/>
    </row>
    <row r="62" spans="2:10">
      <c r="B62" s="6"/>
    </row>
    <row r="63" spans="2:10">
      <c r="B63" s="6"/>
    </row>
    <row r="64" spans="2:10">
      <c r="B64" s="6"/>
    </row>
    <row r="65" spans="2:2">
      <c r="B65" s="6"/>
    </row>
    <row r="66" spans="2:2">
      <c r="B66" s="6"/>
    </row>
    <row r="67" spans="2:2">
      <c r="B67" s="6"/>
    </row>
    <row r="68" spans="2:2">
      <c r="B68" s="6"/>
    </row>
    <row r="69" spans="2:2">
      <c r="B69" s="6"/>
    </row>
  </sheetData>
  <pageMargins left="0.7" right="0.7" top="0.75" bottom="0.75" header="0.3" footer="0.3"/>
  <pageSetup scale="89" fitToHeight="0" orientation="landscape" r:id="rId1"/>
  <ignoredErrors>
    <ignoredError sqref="I10 I29 I41:I42" formulaRang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A2F6B-0E17-4DEC-91FE-233D04B5BDA4}">
  <sheetPr>
    <tabColor theme="8" tint="0.79998168889431442"/>
    <pageSetUpPr fitToPage="1"/>
  </sheetPr>
  <dimension ref="B2:AL64"/>
  <sheetViews>
    <sheetView topLeftCell="A48" workbookViewId="0">
      <selection activeCell="J45" sqref="J45"/>
    </sheetView>
  </sheetViews>
  <sheetFormatPr defaultColWidth="9.140625" defaultRowHeight="15" customHeight="1"/>
  <cols>
    <col min="1" max="1" width="3.140625" customWidth="1"/>
    <col min="2" max="2" width="10.7109375" customWidth="1"/>
    <col min="3" max="3" width="45.5703125" customWidth="1"/>
    <col min="4" max="4" width="12.7109375" style="6" customWidth="1"/>
    <col min="5" max="5" width="12.5703125" style="2" customWidth="1"/>
    <col min="6" max="7" width="12.42578125" customWidth="1"/>
    <col min="8" max="8" width="12.5703125" style="2" customWidth="1"/>
    <col min="9" max="9" width="15.42578125" customWidth="1"/>
    <col min="10" max="10" width="37.85546875" customWidth="1"/>
  </cols>
  <sheetData>
    <row r="2" spans="2:38" ht="23.25">
      <c r="B2" s="29" t="s">
        <v>112</v>
      </c>
    </row>
    <row r="3" spans="2:38">
      <c r="B3" s="55"/>
    </row>
    <row r="4" spans="2:38">
      <c r="B4" s="5"/>
    </row>
    <row r="5" spans="2:38" ht="18.75">
      <c r="B5" s="35" t="s">
        <v>1</v>
      </c>
      <c r="C5" s="36"/>
      <c r="D5" s="36"/>
      <c r="E5" s="36"/>
      <c r="F5" s="36"/>
      <c r="G5" s="36"/>
      <c r="H5" s="36"/>
      <c r="I5" s="37"/>
      <c r="J5" s="18"/>
    </row>
    <row r="6" spans="2:38">
      <c r="B6" s="38" t="s">
        <v>2</v>
      </c>
      <c r="C6" s="38" t="s">
        <v>3</v>
      </c>
      <c r="D6" s="38" t="s">
        <v>4</v>
      </c>
      <c r="E6" s="39" t="s">
        <v>5</v>
      </c>
      <c r="F6" s="39" t="s">
        <v>6</v>
      </c>
      <c r="G6" s="39" t="s">
        <v>7</v>
      </c>
      <c r="H6" s="40" t="s">
        <v>8</v>
      </c>
      <c r="I6" s="42" t="s">
        <v>9</v>
      </c>
      <c r="J6" s="68" t="s">
        <v>49</v>
      </c>
    </row>
    <row r="7" spans="2:38" s="5" customFormat="1">
      <c r="B7" s="22" t="s">
        <v>10</v>
      </c>
      <c r="C7" s="26" t="s">
        <v>50</v>
      </c>
      <c r="D7" s="10" t="s">
        <v>51</v>
      </c>
      <c r="E7" s="10" t="s">
        <v>51</v>
      </c>
      <c r="F7" s="10" t="s">
        <v>51</v>
      </c>
      <c r="G7" s="10"/>
      <c r="H7" s="10" t="s">
        <v>51</v>
      </c>
      <c r="I7" s="8" t="s">
        <v>51</v>
      </c>
      <c r="J7" s="68"/>
      <c r="K7"/>
      <c r="L7"/>
      <c r="M7"/>
      <c r="N7"/>
      <c r="O7"/>
      <c r="P7"/>
      <c r="Q7"/>
      <c r="R7"/>
      <c r="S7"/>
      <c r="T7"/>
      <c r="U7"/>
      <c r="V7"/>
      <c r="W7"/>
      <c r="X7"/>
      <c r="Y7"/>
      <c r="Z7"/>
      <c r="AA7"/>
      <c r="AB7"/>
      <c r="AC7"/>
      <c r="AD7"/>
      <c r="AE7"/>
      <c r="AF7"/>
      <c r="AG7"/>
      <c r="AH7"/>
      <c r="AI7"/>
      <c r="AJ7"/>
      <c r="AK7"/>
      <c r="AL7"/>
    </row>
    <row r="8" spans="2:38" ht="60">
      <c r="B8" s="23"/>
      <c r="C8" s="25" t="s">
        <v>76</v>
      </c>
      <c r="D8" s="177">
        <v>47508</v>
      </c>
      <c r="E8" s="177">
        <v>49171</v>
      </c>
      <c r="F8" s="177">
        <v>50892</v>
      </c>
      <c r="G8" s="177"/>
      <c r="H8" s="154"/>
      <c r="I8" s="133">
        <f>SUM(D8:H8)</f>
        <v>147571</v>
      </c>
      <c r="J8" s="76" t="s">
        <v>113</v>
      </c>
    </row>
    <row r="9" spans="2:38">
      <c r="B9" s="23"/>
      <c r="C9" s="25"/>
      <c r="D9" s="178"/>
      <c r="E9" s="178"/>
      <c r="F9" s="178"/>
      <c r="G9" s="178"/>
      <c r="H9" s="133"/>
      <c r="I9" s="133">
        <f>SUM(D9:H9)</f>
        <v>0</v>
      </c>
      <c r="J9" s="68"/>
    </row>
    <row r="10" spans="2:38">
      <c r="B10" s="23"/>
      <c r="C10" s="9" t="s">
        <v>11</v>
      </c>
      <c r="D10" s="179">
        <f t="shared" ref="D10:I10" si="0">SUM(D8:D9)</f>
        <v>47508</v>
      </c>
      <c r="E10" s="179">
        <f t="shared" si="0"/>
        <v>49171</v>
      </c>
      <c r="F10" s="179">
        <f t="shared" si="0"/>
        <v>50892</v>
      </c>
      <c r="G10" s="179">
        <f t="shared" si="0"/>
        <v>0</v>
      </c>
      <c r="H10" s="135">
        <f t="shared" si="0"/>
        <v>0</v>
      </c>
      <c r="I10" s="135">
        <f t="shared" si="0"/>
        <v>147571</v>
      </c>
      <c r="J10" s="68"/>
    </row>
    <row r="11" spans="2:38">
      <c r="B11" s="23"/>
      <c r="C11" s="14" t="s">
        <v>60</v>
      </c>
      <c r="D11" s="178" t="s">
        <v>51</v>
      </c>
      <c r="E11" s="178"/>
      <c r="F11" s="178"/>
      <c r="G11" s="178"/>
      <c r="H11" s="136"/>
      <c r="I11" s="155" t="s">
        <v>51</v>
      </c>
      <c r="J11" s="68"/>
    </row>
    <row r="12" spans="2:38" ht="60">
      <c r="B12" s="23"/>
      <c r="C12" s="25" t="s">
        <v>76</v>
      </c>
      <c r="D12" s="177">
        <v>22264</v>
      </c>
      <c r="E12" s="177">
        <v>23043</v>
      </c>
      <c r="F12" s="177">
        <v>23850</v>
      </c>
      <c r="G12" s="177"/>
      <c r="H12" s="154"/>
      <c r="I12" s="133">
        <f>SUM(D12:H12)</f>
        <v>69157</v>
      </c>
      <c r="J12" s="76" t="s">
        <v>113</v>
      </c>
    </row>
    <row r="13" spans="2:38">
      <c r="B13" s="23"/>
      <c r="C13" s="25"/>
      <c r="D13" s="133"/>
      <c r="E13" s="133"/>
      <c r="F13" s="133"/>
      <c r="G13" s="133"/>
      <c r="H13" s="133"/>
      <c r="I13" s="133">
        <f t="shared" ref="I13" si="1">SUM(D13:H13)</f>
        <v>0</v>
      </c>
      <c r="J13" s="68"/>
    </row>
    <row r="14" spans="2:38">
      <c r="B14" s="23"/>
      <c r="C14" s="9" t="s">
        <v>12</v>
      </c>
      <c r="D14" s="135">
        <f>SUM(D12:D13)</f>
        <v>22264</v>
      </c>
      <c r="E14" s="135">
        <f t="shared" ref="E14:I14" si="2">SUM(E12:E13)</f>
        <v>23043</v>
      </c>
      <c r="F14" s="135">
        <f t="shared" si="2"/>
        <v>23850</v>
      </c>
      <c r="G14" s="135">
        <f t="shared" si="2"/>
        <v>0</v>
      </c>
      <c r="H14" s="135">
        <f t="shared" si="2"/>
        <v>0</v>
      </c>
      <c r="I14" s="135">
        <f t="shared" si="2"/>
        <v>69157</v>
      </c>
      <c r="J14" s="68"/>
    </row>
    <row r="15" spans="2:38">
      <c r="B15" s="23"/>
      <c r="C15" s="14" t="s">
        <v>61</v>
      </c>
      <c r="D15" s="13" t="s">
        <v>51</v>
      </c>
      <c r="E15" s="10"/>
      <c r="F15" s="10"/>
      <c r="G15" s="10"/>
      <c r="H15" s="10"/>
      <c r="I15" s="8" t="s">
        <v>51</v>
      </c>
      <c r="J15" s="68"/>
    </row>
    <row r="16" spans="2:38">
      <c r="B16" s="23"/>
      <c r="C16" s="25"/>
      <c r="D16" s="13"/>
      <c r="E16" s="10"/>
      <c r="F16" s="10"/>
      <c r="G16" s="10"/>
      <c r="H16" s="10"/>
      <c r="I16" s="15">
        <f t="shared" ref="I16:I17" si="3">SUM(D16:H16)</f>
        <v>0</v>
      </c>
      <c r="J16" s="68"/>
    </row>
    <row r="17" spans="2:10">
      <c r="B17" s="23"/>
      <c r="C17" s="28"/>
      <c r="D17" s="15"/>
      <c r="E17" s="11"/>
      <c r="F17" s="11"/>
      <c r="G17" s="11"/>
      <c r="H17" s="11"/>
      <c r="I17" s="15">
        <f t="shared" si="3"/>
        <v>0</v>
      </c>
      <c r="J17" s="68"/>
    </row>
    <row r="18" spans="2:10">
      <c r="B18" s="23"/>
      <c r="C18" s="9" t="s">
        <v>13</v>
      </c>
      <c r="D18" s="16">
        <f>SUM(D16:D17)</f>
        <v>0</v>
      </c>
      <c r="E18" s="16">
        <f>SUM(E16:E17)</f>
        <v>0</v>
      </c>
      <c r="F18" s="16">
        <f>SUM(F16:F17)</f>
        <v>0</v>
      </c>
      <c r="G18" s="16">
        <f>SUM(G16:G17)</f>
        <v>0</v>
      </c>
      <c r="H18" s="16">
        <f>SUM(H16:H17)</f>
        <v>0</v>
      </c>
      <c r="I18" s="16">
        <f>SUM(D18:H18)</f>
        <v>0</v>
      </c>
      <c r="J18" s="68"/>
    </row>
    <row r="19" spans="2:10">
      <c r="B19" s="23"/>
      <c r="C19" s="14" t="s">
        <v>62</v>
      </c>
      <c r="D19" s="15"/>
      <c r="E19" s="10"/>
      <c r="F19" s="10"/>
      <c r="G19" s="10"/>
      <c r="H19" s="10"/>
      <c r="I19" s="15" t="s">
        <v>19</v>
      </c>
      <c r="J19" s="68"/>
    </row>
    <row r="20" spans="2:10">
      <c r="B20" s="23"/>
      <c r="C20" s="25" t="s">
        <v>80</v>
      </c>
      <c r="D20" s="15">
        <v>0</v>
      </c>
      <c r="E20" s="10"/>
      <c r="F20" s="10"/>
      <c r="G20" s="10"/>
      <c r="H20" s="10"/>
      <c r="I20" s="15"/>
      <c r="J20" s="68"/>
    </row>
    <row r="21" spans="2:10">
      <c r="B21" s="23" t="s">
        <v>63</v>
      </c>
      <c r="C21" s="27" t="s">
        <v>63</v>
      </c>
      <c r="D21" s="13" t="s">
        <v>51</v>
      </c>
      <c r="E21" s="10"/>
      <c r="F21" s="10"/>
      <c r="G21" s="10"/>
      <c r="H21" s="10"/>
      <c r="I21" s="15"/>
      <c r="J21" s="68"/>
    </row>
    <row r="22" spans="2:10">
      <c r="B22" s="23"/>
      <c r="C22" s="9" t="s">
        <v>14</v>
      </c>
      <c r="D22" s="12">
        <f>SUM(D20:D21)</f>
        <v>0</v>
      </c>
      <c r="E22" s="12">
        <f t="shared" ref="E22:H22" si="4">SUM(E20:E21)</f>
        <v>0</v>
      </c>
      <c r="F22" s="12">
        <f t="shared" si="4"/>
        <v>0</v>
      </c>
      <c r="G22" s="12">
        <f t="shared" si="4"/>
        <v>0</v>
      </c>
      <c r="H22" s="12">
        <f t="shared" si="4"/>
        <v>0</v>
      </c>
      <c r="I22" s="16">
        <v>0</v>
      </c>
      <c r="J22" s="68"/>
    </row>
    <row r="23" spans="2:10">
      <c r="B23" s="23"/>
      <c r="C23" s="14" t="s">
        <v>64</v>
      </c>
      <c r="D23" s="13" t="s">
        <v>51</v>
      </c>
      <c r="E23" s="10"/>
      <c r="F23" s="10"/>
      <c r="G23" s="10"/>
      <c r="H23" s="10"/>
      <c r="I23" s="15"/>
      <c r="J23" s="68"/>
    </row>
    <row r="24" spans="2:10">
      <c r="B24" s="23"/>
      <c r="C24" s="25"/>
      <c r="D24" s="70"/>
      <c r="E24" s="70"/>
      <c r="F24" s="70"/>
      <c r="G24" s="70"/>
      <c r="H24" s="70"/>
      <c r="I24" s="15">
        <f t="shared" ref="I24:I42" si="5">SUM(D24:H24)</f>
        <v>0</v>
      </c>
      <c r="J24" s="76"/>
    </row>
    <row r="25" spans="2:10">
      <c r="B25" s="23"/>
      <c r="C25" s="25"/>
      <c r="D25" s="15"/>
      <c r="E25" s="11"/>
      <c r="F25" s="11"/>
      <c r="G25" s="11"/>
      <c r="H25" s="11"/>
      <c r="I25" s="15">
        <f t="shared" si="5"/>
        <v>0</v>
      </c>
      <c r="J25" s="68"/>
    </row>
    <row r="26" spans="2:10">
      <c r="B26" s="23"/>
      <c r="C26" s="9" t="s">
        <v>15</v>
      </c>
      <c r="D26" s="16">
        <f>SUM(D24:D25)</f>
        <v>0</v>
      </c>
      <c r="E26" s="16">
        <f t="shared" ref="E26:H26" si="6">SUM(E24:E25)</f>
        <v>0</v>
      </c>
      <c r="F26" s="16">
        <f t="shared" si="6"/>
        <v>0</v>
      </c>
      <c r="G26" s="16">
        <f t="shared" si="6"/>
        <v>0</v>
      </c>
      <c r="H26" s="16">
        <f t="shared" si="6"/>
        <v>0</v>
      </c>
      <c r="I26" s="16">
        <f t="shared" si="5"/>
        <v>0</v>
      </c>
      <c r="J26" s="68"/>
    </row>
    <row r="27" spans="2:10">
      <c r="B27" s="23"/>
      <c r="C27" s="14" t="s">
        <v>67</v>
      </c>
      <c r="D27" s="13" t="s">
        <v>51</v>
      </c>
      <c r="E27" s="10"/>
      <c r="F27" s="10"/>
      <c r="G27" s="10"/>
      <c r="H27" s="10"/>
      <c r="I27" s="15"/>
      <c r="J27" s="68"/>
    </row>
    <row r="28" spans="2:10">
      <c r="B28" s="23"/>
      <c r="C28" s="51"/>
      <c r="D28" s="15"/>
      <c r="E28" s="15"/>
      <c r="F28" s="15"/>
      <c r="G28" s="15"/>
      <c r="H28" s="15"/>
      <c r="I28" s="15">
        <f t="shared" si="5"/>
        <v>0</v>
      </c>
      <c r="J28" s="68"/>
    </row>
    <row r="29" spans="2:10">
      <c r="B29" s="23"/>
      <c r="C29" s="25"/>
      <c r="D29" s="15"/>
      <c r="E29" s="15"/>
      <c r="F29" s="15"/>
      <c r="G29" s="15"/>
      <c r="H29" s="15"/>
      <c r="I29" s="15">
        <f t="shared" si="5"/>
        <v>0</v>
      </c>
      <c r="J29" s="68"/>
    </row>
    <row r="30" spans="2:10">
      <c r="B30" s="23"/>
      <c r="C30" s="25"/>
      <c r="D30" s="15"/>
      <c r="E30" s="15"/>
      <c r="F30" s="15"/>
      <c r="G30" s="15"/>
      <c r="H30" s="15"/>
      <c r="I30" s="15">
        <f t="shared" si="5"/>
        <v>0</v>
      </c>
      <c r="J30" s="68"/>
    </row>
    <row r="31" spans="2:10">
      <c r="B31" s="23"/>
      <c r="C31" s="25"/>
      <c r="D31" s="15"/>
      <c r="E31" s="15"/>
      <c r="F31" s="15"/>
      <c r="G31" s="15"/>
      <c r="H31" s="15"/>
      <c r="I31" s="15">
        <f t="shared" si="5"/>
        <v>0</v>
      </c>
      <c r="J31" s="68"/>
    </row>
    <row r="32" spans="2:10">
      <c r="B32" s="23"/>
      <c r="C32" s="25"/>
      <c r="D32" s="15"/>
      <c r="E32" s="15"/>
      <c r="F32" s="15"/>
      <c r="G32" s="15"/>
      <c r="H32" s="15"/>
      <c r="I32" s="15">
        <f t="shared" si="5"/>
        <v>0</v>
      </c>
      <c r="J32" s="68"/>
    </row>
    <row r="33" spans="2:10">
      <c r="B33" s="23"/>
      <c r="C33" s="9" t="s">
        <v>16</v>
      </c>
      <c r="D33" s="16">
        <f>SUM(D28:D32)</f>
        <v>0</v>
      </c>
      <c r="E33" s="16">
        <f t="shared" ref="E33:H33" si="7">SUM(E28:E32)</f>
        <v>0</v>
      </c>
      <c r="F33" s="16">
        <f t="shared" si="7"/>
        <v>0</v>
      </c>
      <c r="G33" s="16">
        <f t="shared" si="7"/>
        <v>0</v>
      </c>
      <c r="H33" s="16">
        <f t="shared" si="7"/>
        <v>0</v>
      </c>
      <c r="I33" s="16">
        <f t="shared" si="5"/>
        <v>0</v>
      </c>
      <c r="J33" s="68"/>
    </row>
    <row r="34" spans="2:10">
      <c r="B34" s="23"/>
      <c r="C34" s="14" t="s">
        <v>68</v>
      </c>
      <c r="D34" s="13" t="s">
        <v>51</v>
      </c>
      <c r="E34" s="10"/>
      <c r="F34" s="10"/>
      <c r="G34" s="10"/>
      <c r="H34" s="10"/>
      <c r="I34" s="15"/>
      <c r="J34" s="68"/>
    </row>
    <row r="35" spans="2:10" ht="60">
      <c r="B35" s="23"/>
      <c r="C35" s="83" t="s">
        <v>114</v>
      </c>
      <c r="D35" s="57"/>
      <c r="E35" s="175"/>
      <c r="F35" s="15">
        <v>2750000</v>
      </c>
      <c r="G35" s="15"/>
      <c r="H35" s="15"/>
      <c r="I35" s="15">
        <f>SUM(E35:H35)</f>
        <v>2750000</v>
      </c>
      <c r="J35" s="82" t="s">
        <v>115</v>
      </c>
    </row>
    <row r="36" spans="2:10">
      <c r="B36" s="23"/>
      <c r="C36" s="25"/>
      <c r="D36" s="15"/>
      <c r="E36" s="15"/>
      <c r="F36" s="15"/>
      <c r="G36" s="15"/>
      <c r="H36" s="15"/>
      <c r="I36" s="15">
        <f t="shared" si="5"/>
        <v>0</v>
      </c>
      <c r="J36" s="68"/>
    </row>
    <row r="37" spans="2:10">
      <c r="B37" s="23"/>
      <c r="C37" s="25"/>
      <c r="D37" s="15"/>
      <c r="E37" s="15"/>
      <c r="F37" s="15"/>
      <c r="G37" s="15"/>
      <c r="H37" s="15"/>
      <c r="I37" s="15">
        <f t="shared" si="5"/>
        <v>0</v>
      </c>
      <c r="J37" s="68"/>
    </row>
    <row r="38" spans="2:10">
      <c r="B38" s="23"/>
      <c r="C38" s="25"/>
      <c r="D38" s="15"/>
      <c r="E38" s="11"/>
      <c r="F38" s="11"/>
      <c r="G38" s="11"/>
      <c r="H38" s="11"/>
      <c r="I38" s="15">
        <f t="shared" si="5"/>
        <v>0</v>
      </c>
      <c r="J38" s="68"/>
    </row>
    <row r="39" spans="2:10">
      <c r="B39" s="23"/>
      <c r="C39" s="25"/>
      <c r="D39" s="15"/>
      <c r="E39" s="11"/>
      <c r="F39" s="11"/>
      <c r="G39" s="11"/>
      <c r="H39" s="11"/>
      <c r="I39" s="15">
        <f t="shared" si="5"/>
        <v>0</v>
      </c>
      <c r="J39" s="68"/>
    </row>
    <row r="40" spans="2:10">
      <c r="B40" s="23"/>
      <c r="C40" s="10"/>
      <c r="D40" s="15"/>
      <c r="E40" s="11"/>
      <c r="F40" s="11"/>
      <c r="G40" s="11"/>
      <c r="H40" s="11"/>
      <c r="I40" s="15">
        <f t="shared" si="5"/>
        <v>0</v>
      </c>
      <c r="J40" s="68"/>
    </row>
    <row r="41" spans="2:10">
      <c r="B41" s="24"/>
      <c r="C41" s="9" t="s">
        <v>17</v>
      </c>
      <c r="D41" s="16">
        <f>SUM(D35:D40)</f>
        <v>0</v>
      </c>
      <c r="E41" s="16"/>
      <c r="F41" s="16">
        <f>SUM(F35:F40)</f>
        <v>2750000</v>
      </c>
      <c r="G41" s="16">
        <f t="shared" ref="G41:H41" si="8">SUM(G35:G40)</f>
        <v>0</v>
      </c>
      <c r="H41" s="16">
        <f t="shared" si="8"/>
        <v>0</v>
      </c>
      <c r="I41" s="16">
        <f t="shared" si="5"/>
        <v>2750000</v>
      </c>
      <c r="J41" s="68"/>
    </row>
    <row r="42" spans="2:10">
      <c r="B42" s="24"/>
      <c r="C42" s="9" t="s">
        <v>18</v>
      </c>
      <c r="D42" s="16">
        <f>SUM(D41,D33,D26,D22,D18,D14,D10)</f>
        <v>69772</v>
      </c>
      <c r="E42" s="16">
        <f>SUM(E41,E33,E26,E22,E18,E14,E10)</f>
        <v>72214</v>
      </c>
      <c r="F42" s="16">
        <f>SUM(F41,F33,F26,F22,F18,F14,F10)</f>
        <v>2824742</v>
      </c>
      <c r="G42" s="16">
        <f>SUM(G41,G33,G26,G22,G18,G14,G10)</f>
        <v>0</v>
      </c>
      <c r="H42" s="16">
        <f>SUM(H41,H33,H26,H22,H18,H14,H10)</f>
        <v>0</v>
      </c>
      <c r="I42" s="16">
        <f t="shared" si="5"/>
        <v>2966728</v>
      </c>
      <c r="J42" s="68"/>
    </row>
    <row r="43" spans="2:10">
      <c r="B43" s="6"/>
      <c r="D43"/>
      <c r="E43"/>
      <c r="H43"/>
      <c r="I43" t="s">
        <v>19</v>
      </c>
      <c r="J43" s="68"/>
    </row>
    <row r="44" spans="2:10" ht="30">
      <c r="B44" s="61" t="s">
        <v>73</v>
      </c>
      <c r="C44" s="17" t="s">
        <v>73</v>
      </c>
      <c r="D44" s="18"/>
      <c r="E44" s="18"/>
      <c r="F44" s="18"/>
      <c r="G44" s="18"/>
      <c r="H44" s="18"/>
      <c r="I44" s="18" t="s">
        <v>19</v>
      </c>
      <c r="J44" s="68"/>
    </row>
    <row r="45" spans="2:10" ht="30">
      <c r="B45" s="23"/>
      <c r="C45" s="25" t="s">
        <v>74</v>
      </c>
      <c r="D45" s="176">
        <f>ROUND(SUM(D14,D10)*0.2476,0)</f>
        <v>17276</v>
      </c>
      <c r="E45" s="176">
        <f>ROUND(SUM(E14,E10)*0.2476,0)</f>
        <v>17880</v>
      </c>
      <c r="F45" s="176">
        <f>ROUND(SUM(F14,F10)*0.2476,0)</f>
        <v>18506</v>
      </c>
      <c r="G45" s="176">
        <f>ROUND(SUM(G14,G10)*0.2476,0)</f>
        <v>0</v>
      </c>
      <c r="H45" s="176">
        <f>ROUND(SUM(H14,H10)*0.2476,0)</f>
        <v>0</v>
      </c>
      <c r="I45" s="15">
        <f>SUM(D45:H45)</f>
        <v>53662</v>
      </c>
      <c r="J45" s="76"/>
    </row>
    <row r="46" spans="2:10">
      <c r="B46" s="23"/>
      <c r="C46" s="25"/>
      <c r="D46" s="13"/>
      <c r="E46" s="10"/>
      <c r="F46" s="10"/>
      <c r="G46" s="10"/>
      <c r="H46" s="10"/>
      <c r="I46" s="15">
        <f t="shared" ref="I46:I47" si="9">SUM(D46:H46)</f>
        <v>0</v>
      </c>
      <c r="J46" s="68"/>
    </row>
    <row r="47" spans="2:10">
      <c r="B47" s="24"/>
      <c r="C47" s="9" t="s">
        <v>20</v>
      </c>
      <c r="D47" s="16">
        <f>SUM(D45:D46)</f>
        <v>17276</v>
      </c>
      <c r="E47" s="16">
        <f t="shared" ref="E47:H47" si="10">SUM(E45:E46)</f>
        <v>17880</v>
      </c>
      <c r="F47" s="16">
        <f t="shared" si="10"/>
        <v>18506</v>
      </c>
      <c r="G47" s="16">
        <f t="shared" si="10"/>
        <v>0</v>
      </c>
      <c r="H47" s="16">
        <f t="shared" si="10"/>
        <v>0</v>
      </c>
      <c r="I47" s="16">
        <f t="shared" si="9"/>
        <v>53662</v>
      </c>
      <c r="J47" s="68"/>
    </row>
    <row r="48" spans="2:10" ht="15.75" thickBot="1">
      <c r="B48" s="6"/>
      <c r="D48"/>
      <c r="E48"/>
      <c r="H48"/>
      <c r="I48" t="s">
        <v>19</v>
      </c>
      <c r="J48" s="68"/>
    </row>
    <row r="49" spans="2:10" s="1" customFormat="1" ht="30">
      <c r="B49" s="19" t="s">
        <v>21</v>
      </c>
      <c r="C49" s="19"/>
      <c r="D49" s="20">
        <f>SUM(D47,D42)</f>
        <v>87048</v>
      </c>
      <c r="E49" s="20">
        <f t="shared" ref="E49:I49" si="11">SUM(E47,E42)</f>
        <v>90094</v>
      </c>
      <c r="F49" s="20">
        <f t="shared" si="11"/>
        <v>2843248</v>
      </c>
      <c r="G49" s="20">
        <f t="shared" si="11"/>
        <v>0</v>
      </c>
      <c r="H49" s="20">
        <f t="shared" si="11"/>
        <v>0</v>
      </c>
      <c r="I49" s="141">
        <f t="shared" si="11"/>
        <v>3020390</v>
      </c>
      <c r="J49" s="68"/>
    </row>
    <row r="50" spans="2:10">
      <c r="B50" s="6"/>
    </row>
    <row r="51" spans="2:10">
      <c r="B51" s="6"/>
    </row>
    <row r="52" spans="2:10">
      <c r="B52" s="6"/>
    </row>
    <row r="53" spans="2:10">
      <c r="B53" s="6"/>
    </row>
    <row r="54" spans="2:10">
      <c r="B54" s="6"/>
    </row>
    <row r="55" spans="2:10">
      <c r="B55" s="6"/>
    </row>
    <row r="56" spans="2:10">
      <c r="B56" s="6"/>
    </row>
    <row r="57" spans="2:10">
      <c r="B57" s="6"/>
    </row>
    <row r="58" spans="2:10">
      <c r="B58" s="6"/>
    </row>
    <row r="59" spans="2:10">
      <c r="B59" s="6"/>
    </row>
    <row r="60" spans="2:10">
      <c r="B60" s="6"/>
    </row>
    <row r="61" spans="2:10">
      <c r="B61" s="6"/>
    </row>
    <row r="62" spans="2:10">
      <c r="B62" s="6"/>
    </row>
    <row r="63" spans="2:10">
      <c r="B63" s="6"/>
    </row>
    <row r="64" spans="2:10">
      <c r="B64" s="6"/>
    </row>
  </sheetData>
  <pageMargins left="0.7" right="0.7" top="0.75" bottom="0.75" header="0.3" footer="0.3"/>
  <pageSetup scale="89" fitToHeight="0" orientation="landscape" r:id="rId1"/>
  <ignoredErrors>
    <ignoredError sqref="I35:I37 I29:I30 I24 I8"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1 6 " ? > < D a t a M a s h u p   x m l n s = " h t t p : / / s c h e m a s . m i c r o s o f t . c o m / D a t a M a s h u p " > A A A A A B Q D A A B Q S w M E F A A C A A g A x H l R V m / 8 c y u k A A A A 9 g A A A B I A H A B D b 2 5 m a W c v U G F j a 2 F n Z S 5 4 b W w g o h g A K K A U A A A A A A A A A A A A A A A A A A A A A A A A A A A A h Y 9 B D o I w F E S v Q r q n L Z g Y J J + y c C u J C d G 4 J a V C I 3 w M L Z a 7 u f B I X k G M o u 5 c z p u 3 m L l f b 5 C O b e N d V G 9 0 h w k J K C e e Q t m V G q u E D P b o R y Q V s C 3 k q a i U N 8 l o 4 t G U C a m t P c e M O e e o W 9 C u r 1 j I e c A O 2 S a X t W o L 8 p H 1 f 9 n X a G y B U h E B + 9 c Y E d K A R 3 Q V L S k H N k P I N H 6 F c N r 7 b H 8 g r I f G D r 0 S C v 1 d D m y O w N 4 f x A N Q S w M E F A A C A A g A x H l R 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R 5 U V Y o i k e 4 D g A A A B E A A A A T A B w A R m 9 y b X V s Y X M v U 2 V j d G l v b j E u b S C i G A A o o B Q A A A A A A A A A A A A A A A A A A A A A A A A A A A A r T k 0 u y c z P U w i G 0 I b W A F B L A Q I t A B Q A A g A I A M R 5 U V Z v / H M r p A A A A P Y A A A A S A A A A A A A A A A A A A A A A A A A A A A B D b 2 5 m a W c v U G F j a 2 F n Z S 5 4 b W x Q S w E C L Q A U A A I A C A D E e V F W D 8 r p q 6 Q A A A D p A A A A E w A A A A A A A A A A A A A A A A D w A A A A W 0 N v b n R l b n R f V H l w Z X N d L n h t b F B L A Q I t A B Q A A g A I A M R 5 U V Y 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f + N u s U B N x T Y 4 1 b J H D j Y h A A A A A A A I A A A A A A A N m A A D A A A A A E A A A A D 3 I C z P r m s s 1 a Z + f U 6 Z F X X I A A A A A B I A A A K A A A A A Q A A A A + a n v P 3 N Y 9 B 1 F F r z y Q p n F P l A A A A D R f B j M 7 8 t N w t H M s R 9 u G t K H 0 + f M g 1 w Z h O B R N h e m y m j O a D A 7 5 E R m t b z L 1 h A V m S k H v v I j x n i M l U + T 6 K 5 E H M Z 8 Q C 1 A s l U i m P + 1 l r j C g l s C s j C 3 N B Q A A A C 2 O U D u 4 O I x F g Z j 3 L 0 s 0 t 1 3 k 5 J 0 o w = = < / D a t a M a s h u p > 
</file>

<file path=customXml/item2.xml><?xml version="1.0" encoding="utf-8"?>
<p:properties xmlns:p="http://schemas.microsoft.com/office/2006/metadata/properties" xmlns:xsi="http://www.w3.org/2001/XMLSchema-instance" xmlns:pc="http://schemas.microsoft.com/office/infopath/2007/PartnerControls">
  <documentManagement>
    <_Coverage xmlns="http://schemas.microsoft.com/sharepoint/v3/fields" xsi:nil="true"/>
    <Record xmlns="4ffa91fb-a0ff-4ac5-b2db-65c790d184a4">Shared</Record>
    <EPA_x0020_Office xmlns="4ffa91fb-a0ff-4ac5-b2db-65c790d184a4" xsi:nil="true"/>
    <Document_x0020_Creation_x0020_Date xmlns="4ffa91fb-a0ff-4ac5-b2db-65c790d184a4">2020-05-27T16:20:32+00:00</Document_x0020_Creation_x0020_Date>
    <EPA_x0020_Related_x0020_Documents xmlns="4ffa91fb-a0ff-4ac5-b2db-65c790d184a4" xsi:nil="true"/>
    <_Source xmlns="http://schemas.microsoft.com/sharepoint/v3/fields" xsi:nil="true"/>
    <CategoryDescription xmlns="http://schemas.microsoft.com/sharepoint.v3" xsi:nil="true"/>
    <EPA_x0020_Contributor xmlns="4ffa91fb-a0ff-4ac5-b2db-65c790d184a4">
      <UserInfo>
        <DisplayName/>
        <AccountId xsi:nil="true"/>
        <AccountType/>
      </UserInfo>
    </EPA_x0020_Contributor>
    <TaxKeywordTaxHTField xmlns="4ffa91fb-a0ff-4ac5-b2db-65c790d184a4">
      <Terms xmlns="http://schemas.microsoft.com/office/infopath/2007/PartnerControls"/>
    </TaxKeywordTaxHTField>
    <Rights xmlns="4ffa91fb-a0ff-4ac5-b2db-65c790d184a4" xsi:nil="true"/>
    <External_x0020_Contributor xmlns="4ffa91fb-a0ff-4ac5-b2db-65c790d184a4" xsi:nil="true"/>
    <Identifier xmlns="4ffa91fb-a0ff-4ac5-b2db-65c790d184a4" xsi:nil="true"/>
    <Creator xmlns="4ffa91fb-a0ff-4ac5-b2db-65c790d184a4">
      <UserInfo>
        <DisplayName/>
        <AccountId xsi:nil="true"/>
        <AccountType/>
      </UserInfo>
    </Creator>
    <Language xmlns="http://schemas.microsoft.com/sharepoint/v3">English</Language>
    <j747ac98061d40f0aa7bd47e1db5675d xmlns="4ffa91fb-a0ff-4ac5-b2db-65c790d184a4">
      <Terms xmlns="http://schemas.microsoft.com/office/infopath/2007/PartnerControls"/>
    </j747ac98061d40f0aa7bd47e1db5675d>
    <SharedWithUsers xmlns="2755580c-7c5f-43cf-bd85-5c868b718937">
      <UserInfo>
        <DisplayName>SharingLinks.cd7199e0-3019-4770-af23-1ba8c35e4a37.OrganizationEdit.b1237b01-ca64-4605-b4c3-e192acc355d5</DisplayName>
        <AccountId>204</AccountId>
        <AccountType/>
      </UserInfo>
      <UserInfo>
        <DisplayName>Butler, Elizabeth (she/her/hers)</DisplayName>
        <AccountId>313</AccountId>
        <AccountType/>
      </UserInfo>
      <UserInfo>
        <DisplayName>SharingLinks.c429da80-75db-48b8-ac2c-b8b8d35a7f8d.OrganizationEdit.8c06e9f9-c4a2-42b6-8195-9fbcfda7ee4f</DisplayName>
        <AccountId>223</AccountId>
        <AccountType/>
      </UserInfo>
      <UserInfo>
        <DisplayName>Loutan, Reema (she/her/hers)</DisplayName>
        <AccountId>314</AccountId>
        <AccountType/>
      </UserInfo>
      <UserInfo>
        <DisplayName>SharingLinks.4046d22a-99a7-4d38-96fd-c2a5402ab433.OrganizationEdit.045493fe-632a-411c-b5ba-4812fc49926a</DisplayName>
        <AccountId>222</AccountId>
        <AccountType/>
      </UserInfo>
      <UserInfo>
        <DisplayName>Bitalac, Emily</DisplayName>
        <AccountId>804</AccountId>
        <AccountType/>
      </UserInfo>
      <UserInfo>
        <DisplayName>Roberts, Timothy-P</DisplayName>
        <AccountId>50</AccountId>
        <AccountType/>
      </UserInfo>
      <UserInfo>
        <DisplayName>O'Sullivan, Caitlin (she/her/hers)</DisplayName>
        <AccountId>248</AccountId>
        <AccountType/>
      </UserInfo>
      <UserInfo>
        <DisplayName>January, Elizabeth (she/her/hers)</DisplayName>
        <AccountId>1114</AccountId>
        <AccountType/>
      </UserInfo>
      <UserInfo>
        <DisplayName>Ng, Allison</DisplayName>
        <AccountId>221</AccountId>
        <AccountType/>
      </UserInfo>
      <UserInfo>
        <DisplayName>Thompson, Ashley (she/her/hers)</DisplayName>
        <AccountId>62</AccountId>
        <AccountType/>
      </UserInfo>
      <UserInfo>
        <DisplayName>Damberg, Rich</DisplayName>
        <AccountId>16</AccountId>
        <AccountType/>
      </UserInfo>
      <UserInfo>
        <DisplayName>Brachtl, Megan</DisplayName>
        <AccountId>17</AccountId>
        <AccountType/>
      </UserInfo>
      <UserInfo>
        <DisplayName>Denny, Andrea</DisplayName>
        <AccountId>14</AccountId>
        <AccountType/>
      </UserInfo>
      <UserInfo>
        <DisplayName>Hansel, Peter</DisplayName>
        <AccountId>202</AccountId>
        <AccountType/>
      </UserInfo>
    </SharedWithUsers>
    <lcf76f155ced4ddcb4097134ff3c332f xmlns="3d00cabe-74f9-499f-ba26-1e0076cbc6cc">
      <Terms xmlns="http://schemas.microsoft.com/office/infopath/2007/PartnerControls"/>
    </lcf76f155ced4ddcb4097134ff3c332f>
    <TaxCatchAll xmlns="4ffa91fb-a0ff-4ac5-b2db-65c790d184a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29f62856-1543-49d4-a736-4569d363f533" ContentTypeId="0x0101" PreviousValue="false"/>
</file>

<file path=customXml/item5.xml><?xml version="1.0" encoding="utf-8"?>
<ct:contentTypeSchema xmlns:ct="http://schemas.microsoft.com/office/2006/metadata/contentType" xmlns:ma="http://schemas.microsoft.com/office/2006/metadata/properties/metaAttributes" ct:_="" ma:_="" ma:contentTypeName="Document" ma:contentTypeID="0x0101005B8B916ED2FB6A47AFA4E05A3E606BD3" ma:contentTypeVersion="14" ma:contentTypeDescription="Create a new document." ma:contentTypeScope="" ma:versionID="6cbc99e8fec3dd5b6ee5ca63ebcc4091">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3d00cabe-74f9-499f-ba26-1e0076cbc6cc" xmlns:ns6="2755580c-7c5f-43cf-bd85-5c868b718937" targetNamespace="http://schemas.microsoft.com/office/2006/metadata/properties" ma:root="true" ma:fieldsID="3aa7d8e8c7ca11d395824ff336f21ddc" ns1:_="" ns2:_="" ns3:_="" ns4:_="" ns5:_="" ns6:_="">
    <xsd:import namespace="http://schemas.microsoft.com/sharepoint/v3"/>
    <xsd:import namespace="4ffa91fb-a0ff-4ac5-b2db-65c790d184a4"/>
    <xsd:import namespace="http://schemas.microsoft.com/sharepoint.v3"/>
    <xsd:import namespace="http://schemas.microsoft.com/sharepoint/v3/fields"/>
    <xsd:import namespace="3d00cabe-74f9-499f-ba26-1e0076cbc6cc"/>
    <xsd:import namespace="2755580c-7c5f-43cf-bd85-5c868b718937"/>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5:lcf76f155ced4ddcb4097134ff3c332f" minOccurs="0"/>
                <xsd:element ref="ns5:MediaServiceOCR" minOccurs="0"/>
                <xsd:element ref="ns5:MediaServiceGenerationTime" minOccurs="0"/>
                <xsd:element ref="ns5:MediaServiceEventHashCode" minOccurs="0"/>
                <xsd:element ref="ns5:MediaServiceDateTaken" minOccurs="0"/>
                <xsd:element ref="ns5:MediaLengthInSeconds"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2582a83a-5ba4-475b-879f-7d1d20bd718f}" ma:internalName="TaxCatchAllLabel" ma:readOnly="true" ma:showField="CatchAllDataLabel" ma:web="2755580c-7c5f-43cf-bd85-5c868b718937">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2582a83a-5ba4-475b-879f-7d1d20bd718f}" ma:internalName="TaxCatchAll" ma:showField="CatchAllData" ma:web="2755580c-7c5f-43cf-bd85-5c868b71893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d00cabe-74f9-499f-ba26-1e0076cbc6cc"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lcf76f155ced4ddcb4097134ff3c332f" ma:index="33"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DateTaken" ma:index="37" nillable="true" ma:displayName="MediaServiceDateTaken" ma:hidden="true" ma:indexed="true" ma:internalName="MediaServiceDateTaken" ma:readOnly="true">
      <xsd:simpleType>
        <xsd:restriction base="dms:Text"/>
      </xsd:simpleType>
    </xsd:element>
    <xsd:element name="MediaLengthInSeconds" ma:index="38" nillable="true" ma:displayName="MediaLengthInSeconds" ma:hidden="true" ma:internalName="MediaLengthInSeconds" ma:readOnly="true">
      <xsd:simpleType>
        <xsd:restriction base="dms:Unknown"/>
      </xsd:simpleType>
    </xsd:element>
    <xsd:element name="MediaServiceObjectDetectorVersions" ma:index="3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55580c-7c5f-43cf-bd85-5c868b718937"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A2572C9-94E8-4C6B-8BD4-9D0B9DF7E5AC}"/>
</file>

<file path=customXml/itemProps2.xml><?xml version="1.0" encoding="utf-8"?>
<ds:datastoreItem xmlns:ds="http://schemas.openxmlformats.org/officeDocument/2006/customXml" ds:itemID="{68222176-22B4-47AB-AB9E-BB248AC3A7F3}"/>
</file>

<file path=customXml/itemProps3.xml><?xml version="1.0" encoding="utf-8"?>
<ds:datastoreItem xmlns:ds="http://schemas.openxmlformats.org/officeDocument/2006/customXml" ds:itemID="{E61D5935-F179-4A89-95E0-C99AE243BFAE}"/>
</file>

<file path=customXml/itemProps4.xml><?xml version="1.0" encoding="utf-8"?>
<ds:datastoreItem xmlns:ds="http://schemas.openxmlformats.org/officeDocument/2006/customXml" ds:itemID="{3E962A3E-8547-4A07-881C-EB4E7EE4CB97}"/>
</file>

<file path=customXml/itemProps5.xml><?xml version="1.0" encoding="utf-8"?>
<ds:datastoreItem xmlns:ds="http://schemas.openxmlformats.org/officeDocument/2006/customXml" ds:itemID="{3CB63306-D6A3-4242-864E-F008A5928EB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RIVERA-HERNANDEZ Juan * DEQ</cp:lastModifiedBy>
  <cp:revision>1</cp:revision>
  <dcterms:created xsi:type="dcterms:W3CDTF">2023-09-19T16:36:01Z</dcterms:created>
  <dcterms:modified xsi:type="dcterms:W3CDTF">2024-03-29T21:09:07Z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MediaServiceImageTags">
    <vt:lpwstr/>
  </property>
  <property fmtid="{D5CDD505-2E9C-101B-9397-08002B2CF9AE}" pid="4" name="ContentTypeId">
    <vt:lpwstr>0x0101005B8B916ED2FB6A47AFA4E05A3E606BD3</vt:lpwstr>
  </property>
  <property fmtid="{D5CDD505-2E9C-101B-9397-08002B2CF9AE}" pid="5" name="e3f09c3df709400db2417a7161762d62">
    <vt:lpwstr/>
  </property>
  <property fmtid="{D5CDD505-2E9C-101B-9397-08002B2CF9AE}" pid="6" name="EPA Subject">
    <vt:lpwstr/>
  </property>
  <property fmtid="{D5CDD505-2E9C-101B-9397-08002B2CF9AE}" pid="7" name="Document Type">
    <vt:lpwstr/>
  </property>
  <property fmtid="{D5CDD505-2E9C-101B-9397-08002B2CF9AE}" pid="8" name="MSIP_Label_09b73270-2993-4076-be47-9c78f42a1e84_Enabled">
    <vt:lpwstr>true</vt:lpwstr>
  </property>
  <property fmtid="{D5CDD505-2E9C-101B-9397-08002B2CF9AE}" pid="9" name="MSIP_Label_09b73270-2993-4076-be47-9c78f42a1e84_SetDate">
    <vt:lpwstr>2024-01-09T17:50:20Z</vt:lpwstr>
  </property>
  <property fmtid="{D5CDD505-2E9C-101B-9397-08002B2CF9AE}" pid="10" name="MSIP_Label_09b73270-2993-4076-be47-9c78f42a1e84_Method">
    <vt:lpwstr>Privileged</vt:lpwstr>
  </property>
  <property fmtid="{D5CDD505-2E9C-101B-9397-08002B2CF9AE}" pid="11" name="MSIP_Label_09b73270-2993-4076-be47-9c78f42a1e84_Name">
    <vt:lpwstr>Level 1 - Published (Items)</vt:lpwstr>
  </property>
  <property fmtid="{D5CDD505-2E9C-101B-9397-08002B2CF9AE}" pid="12" name="MSIP_Label_09b73270-2993-4076-be47-9c78f42a1e84_SiteId">
    <vt:lpwstr>aa3f6932-fa7c-47b4-a0ce-a598cad161cf</vt:lpwstr>
  </property>
  <property fmtid="{D5CDD505-2E9C-101B-9397-08002B2CF9AE}" pid="13" name="MSIP_Label_09b73270-2993-4076-be47-9c78f42a1e84_ActionId">
    <vt:lpwstr>c1f730b5-b66d-45c3-ba68-ea5bb6f7ec65</vt:lpwstr>
  </property>
  <property fmtid="{D5CDD505-2E9C-101B-9397-08002B2CF9AE}" pid="14" name="MSIP_Label_09b73270-2993-4076-be47-9c78f42a1e84_ContentBits">
    <vt:lpwstr>0</vt:lpwstr>
  </property>
</Properties>
</file>