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66925"/>
  <xr:revisionPtr revIDLastSave="0" documentId="13_ncr:1_{A1E67449-C7D4-40FD-BAFD-C37FBC729D73}" xr6:coauthVersionLast="47" xr6:coauthVersionMax="47" xr10:uidLastSave="{00000000-0000-0000-0000-000000000000}"/>
  <bookViews>
    <workbookView xWindow="3030" yWindow="135" windowWidth="24285" windowHeight="15480" tabRatio="979" activeTab="1" xr2:uid="{AAC398A2-E95D-4231-A920-55B8B1C73F3F}"/>
  </bookViews>
  <sheets>
    <sheet name="Overview" sheetId="26" r:id="rId1"/>
    <sheet name="Consolidated Budget" sheetId="30" r:id="rId2"/>
    <sheet name="Pala EV Program" sheetId="16" r:id="rId3"/>
    <sheet name="Pala EV Charging Stations" sheetId="27" r:id="rId4"/>
    <sheet name="Pala Energy Audits &amp; Retrofits" sheetId="28" r:id="rId5"/>
    <sheet name="Pala Community Compost" sheetId="29" r:id="rId6"/>
    <sheet name="Jamul EV Charging Station" sheetId="31" r:id="rId7"/>
    <sheet name="Jamul Casino Microgrid" sheetId="40" r:id="rId8"/>
    <sheet name="Viejas Energy Audits &amp; Retrofit" sheetId="41" r:id="rId9"/>
    <sheet name="Viejas Recycling" sheetId="42" r:id="rId10"/>
    <sheet name="Viejas Solar" sheetId="43" r:id="rId11"/>
    <sheet name="La Posta Solar" sheetId="45" r:id="rId12"/>
    <sheet name="La Posta Erosion Control" sheetId="44" r:id="rId13"/>
    <sheet name="Sample Budget 1" sheetId="32" r:id="rId14"/>
    <sheet name="Sample Budget 2" sheetId="33" r:id="rId15"/>
    <sheet name="Sample Budget 3" sheetId="34" r:id="rId16"/>
  </sheets>
  <definedNames>
    <definedName name="_xlnm._FilterDatabase" localSheetId="1" hidden="1">'Consolidated Budget'!#REF!</definedName>
    <definedName name="_xlnm._FilterDatabase" localSheetId="7" hidden="1">'Jamul Casino Microgrid'!#REF!</definedName>
    <definedName name="_xlnm._FilterDatabase" localSheetId="6" hidden="1">'Jamul EV Charging Station'!#REF!</definedName>
    <definedName name="_xlnm._FilterDatabase" localSheetId="12" hidden="1">'La Posta Erosion Control'!#REF!</definedName>
    <definedName name="_xlnm._FilterDatabase" localSheetId="11" hidden="1">'La Posta Solar'!#REF!</definedName>
    <definedName name="_xlnm._FilterDatabase" localSheetId="5" hidden="1">'Pala Community Compost'!#REF!</definedName>
    <definedName name="_xlnm._FilterDatabase" localSheetId="4" hidden="1">'Pala Energy Audits &amp; Retrofits'!#REF!</definedName>
    <definedName name="_xlnm._FilterDatabase" localSheetId="3" hidden="1">'Pala EV Charging Stations'!#REF!</definedName>
    <definedName name="_xlnm._FilterDatabase" localSheetId="2" hidden="1">'Pala EV Program'!#REF!</definedName>
    <definedName name="_xlnm._FilterDatabase" localSheetId="13" hidden="1">'Sample Budget 1'!#REF!</definedName>
    <definedName name="_xlnm._FilterDatabase" localSheetId="14" hidden="1">'Sample Budget 2'!#REF!</definedName>
    <definedName name="_xlnm._FilterDatabase" localSheetId="15" hidden="1">'Sample Budget 3'!#REF!</definedName>
    <definedName name="_xlnm._FilterDatabase" localSheetId="8" hidden="1">'Viejas Energy Audits &amp; Retrofit'!#REF!</definedName>
    <definedName name="_xlnm._FilterDatabase" localSheetId="9" hidden="1">'Viejas Recycling'!#REF!</definedName>
    <definedName name="_xlnm._FilterDatabase" localSheetId="10" hidden="1">'Viejas Solar'!#REF!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30" l="1"/>
  <c r="J31" i="40"/>
  <c r="J30" i="40"/>
  <c r="J38" i="40"/>
  <c r="J37" i="40"/>
  <c r="D27" i="40"/>
  <c r="E27" i="40"/>
  <c r="F27" i="40"/>
  <c r="G27" i="40"/>
  <c r="H27" i="40"/>
  <c r="J27" i="40"/>
  <c r="J29" i="40"/>
  <c r="J32" i="40"/>
  <c r="J33" i="40"/>
  <c r="D35" i="40"/>
  <c r="E35" i="40"/>
  <c r="F35" i="40"/>
  <c r="J35" i="40" s="1"/>
  <c r="G35" i="40"/>
  <c r="H35" i="40"/>
  <c r="D39" i="40"/>
  <c r="E39" i="40"/>
  <c r="F39" i="40"/>
  <c r="G39" i="40"/>
  <c r="H39" i="40"/>
  <c r="D41" i="40"/>
  <c r="E41" i="40"/>
  <c r="F41" i="40"/>
  <c r="G41" i="40"/>
  <c r="H41" i="40"/>
  <c r="J41" i="40"/>
  <c r="J42" i="40"/>
  <c r="H37" i="43"/>
  <c r="G37" i="43"/>
  <c r="F37" i="43"/>
  <c r="E37" i="43"/>
  <c r="D37" i="43"/>
  <c r="H40" i="41"/>
  <c r="G40" i="41"/>
  <c r="F40" i="41"/>
  <c r="E40" i="41"/>
  <c r="D40" i="41"/>
  <c r="J19" i="31"/>
  <c r="J20" i="31"/>
  <c r="J21" i="31"/>
  <c r="J22" i="31"/>
  <c r="J23" i="31"/>
  <c r="J24" i="31"/>
  <c r="J25" i="31"/>
  <c r="J26" i="31"/>
  <c r="J42" i="31"/>
  <c r="D45" i="31"/>
  <c r="E45" i="27"/>
  <c r="J44" i="27"/>
  <c r="J43" i="27"/>
  <c r="J41" i="31"/>
  <c r="J39" i="40" l="1"/>
  <c r="J34" i="42"/>
  <c r="J35" i="42"/>
  <c r="J36" i="42"/>
  <c r="J33" i="42"/>
  <c r="D57" i="42" l="1"/>
  <c r="J8" i="44" l="1"/>
  <c r="D37" i="42" l="1"/>
  <c r="E11" i="42"/>
  <c r="D58" i="41"/>
  <c r="H16" i="41"/>
  <c r="E37" i="41"/>
  <c r="E31" i="41"/>
  <c r="D11" i="41"/>
  <c r="D16" i="41"/>
  <c r="D27" i="41"/>
  <c r="D31" i="41"/>
  <c r="J31" i="41" s="1"/>
  <c r="D37" i="41"/>
  <c r="D43" i="41"/>
  <c r="D52" i="41"/>
  <c r="J8" i="41"/>
  <c r="J11" i="41" s="1"/>
  <c r="J9" i="41"/>
  <c r="J10" i="41"/>
  <c r="E11" i="41"/>
  <c r="F11" i="41"/>
  <c r="G11" i="41"/>
  <c r="H11" i="41"/>
  <c r="I11" i="41"/>
  <c r="J13" i="41"/>
  <c r="J16" i="41" s="1"/>
  <c r="J14" i="41"/>
  <c r="J15" i="41"/>
  <c r="E16" i="41"/>
  <c r="F16" i="41"/>
  <c r="G16" i="41"/>
  <c r="I16" i="41"/>
  <c r="J18" i="41"/>
  <c r="J19" i="41"/>
  <c r="J20" i="41"/>
  <c r="J21" i="41"/>
  <c r="J22" i="41"/>
  <c r="J23" i="41"/>
  <c r="J24" i="41"/>
  <c r="J25" i="41"/>
  <c r="J26" i="41"/>
  <c r="E27" i="41"/>
  <c r="F27" i="41"/>
  <c r="G27" i="41"/>
  <c r="H27" i="41"/>
  <c r="J29" i="41"/>
  <c r="J30" i="41"/>
  <c r="F31" i="41"/>
  <c r="G31" i="41"/>
  <c r="H31" i="41"/>
  <c r="J33" i="41"/>
  <c r="J34" i="41"/>
  <c r="F37" i="41"/>
  <c r="G37" i="41"/>
  <c r="H37" i="41"/>
  <c r="J39" i="41"/>
  <c r="J40" i="41"/>
  <c r="J41" i="41"/>
  <c r="J42" i="41"/>
  <c r="E43" i="41"/>
  <c r="F43" i="41"/>
  <c r="G43" i="41"/>
  <c r="H43" i="41"/>
  <c r="J45" i="41"/>
  <c r="J46" i="41"/>
  <c r="J47" i="41"/>
  <c r="J48" i="41"/>
  <c r="J49" i="41"/>
  <c r="J50" i="41"/>
  <c r="E52" i="41"/>
  <c r="F52" i="41"/>
  <c r="G52" i="41"/>
  <c r="H52" i="41"/>
  <c r="J56" i="41"/>
  <c r="J57" i="41"/>
  <c r="E58" i="41"/>
  <c r="F58" i="41"/>
  <c r="G58" i="41"/>
  <c r="H58" i="41"/>
  <c r="I60" i="41"/>
  <c r="E53" i="41" l="1"/>
  <c r="E60" i="41" s="1"/>
  <c r="J43" i="41"/>
  <c r="J27" i="41"/>
  <c r="J58" i="41"/>
  <c r="D53" i="41"/>
  <c r="H53" i="41"/>
  <c r="H60" i="41" s="1"/>
  <c r="G53" i="41"/>
  <c r="G60" i="41" s="1"/>
  <c r="J37" i="41"/>
  <c r="F53" i="41"/>
  <c r="F60" i="41" s="1"/>
  <c r="J52" i="41"/>
  <c r="D60" i="41" l="1"/>
  <c r="J53" i="41"/>
  <c r="J60" i="41" s="1"/>
  <c r="D29" i="30" s="1"/>
  <c r="F46" i="40" l="1"/>
  <c r="J45" i="40"/>
  <c r="D30" i="31" l="1"/>
  <c r="E45" i="31"/>
  <c r="J40" i="31"/>
  <c r="J13" i="29" l="1"/>
  <c r="E33" i="27"/>
  <c r="J31" i="27"/>
  <c r="J32" i="27"/>
  <c r="J34" i="29" l="1"/>
  <c r="J35" i="29"/>
  <c r="J36" i="29"/>
  <c r="J37" i="29"/>
  <c r="J38" i="29"/>
  <c r="J39" i="29"/>
  <c r="J40" i="29"/>
  <c r="J41" i="29"/>
  <c r="J42" i="29"/>
  <c r="J43" i="29"/>
  <c r="J44" i="29"/>
  <c r="J45" i="29"/>
  <c r="J46" i="29"/>
  <c r="J47" i="29"/>
  <c r="J48" i="29"/>
  <c r="J49" i="29"/>
  <c r="J50" i="29"/>
  <c r="J33" i="29"/>
  <c r="D52" i="29"/>
  <c r="J51" i="29"/>
  <c r="E30" i="16" l="1"/>
  <c r="G30" i="16"/>
  <c r="I57" i="45"/>
  <c r="H55" i="45"/>
  <c r="G55" i="45"/>
  <c r="F55" i="45"/>
  <c r="E55" i="45"/>
  <c r="D55" i="45"/>
  <c r="J54" i="45"/>
  <c r="J53" i="45"/>
  <c r="H49" i="45"/>
  <c r="G49" i="45"/>
  <c r="F49" i="45"/>
  <c r="E49" i="45"/>
  <c r="D49" i="45"/>
  <c r="J48" i="45"/>
  <c r="J47" i="45"/>
  <c r="J46" i="45"/>
  <c r="J45" i="45"/>
  <c r="J44" i="45"/>
  <c r="J43" i="45"/>
  <c r="H41" i="45"/>
  <c r="G41" i="45"/>
  <c r="F41" i="45"/>
  <c r="E41" i="45"/>
  <c r="D41" i="45"/>
  <c r="J40" i="45"/>
  <c r="J39" i="45"/>
  <c r="J38" i="45"/>
  <c r="J37" i="45"/>
  <c r="H35" i="45"/>
  <c r="G35" i="45"/>
  <c r="F35" i="45"/>
  <c r="E35" i="45"/>
  <c r="D35" i="45"/>
  <c r="J34" i="45"/>
  <c r="J33" i="45"/>
  <c r="H31" i="45"/>
  <c r="G31" i="45"/>
  <c r="F31" i="45"/>
  <c r="E31" i="45"/>
  <c r="D31" i="45"/>
  <c r="J31" i="45" s="1"/>
  <c r="J30" i="45"/>
  <c r="J29" i="45"/>
  <c r="H27" i="45"/>
  <c r="G27" i="45"/>
  <c r="F27" i="45"/>
  <c r="E27" i="45"/>
  <c r="D27" i="45"/>
  <c r="J26" i="45"/>
  <c r="J25" i="45"/>
  <c r="J24" i="45"/>
  <c r="J23" i="45"/>
  <c r="J22" i="45"/>
  <c r="J21" i="45"/>
  <c r="J20" i="45"/>
  <c r="J19" i="45"/>
  <c r="J18" i="45"/>
  <c r="I16" i="45"/>
  <c r="H16" i="45"/>
  <c r="G16" i="45"/>
  <c r="F16" i="45"/>
  <c r="E16" i="45"/>
  <c r="D16" i="45"/>
  <c r="J15" i="45"/>
  <c r="J14" i="45"/>
  <c r="J13" i="45"/>
  <c r="J16" i="45" s="1"/>
  <c r="I11" i="45"/>
  <c r="H11" i="45"/>
  <c r="G11" i="45"/>
  <c r="F11" i="45"/>
  <c r="E11" i="45"/>
  <c r="D11" i="45"/>
  <c r="J10" i="45"/>
  <c r="J9" i="45"/>
  <c r="J8" i="45"/>
  <c r="I57" i="44"/>
  <c r="H55" i="44"/>
  <c r="G55" i="44"/>
  <c r="F55" i="44"/>
  <c r="E55" i="44"/>
  <c r="D55" i="44"/>
  <c r="J54" i="44"/>
  <c r="J53" i="44"/>
  <c r="H49" i="44"/>
  <c r="G49" i="44"/>
  <c r="F49" i="44"/>
  <c r="E49" i="44"/>
  <c r="D49" i="44"/>
  <c r="J48" i="44"/>
  <c r="J47" i="44"/>
  <c r="J46" i="44"/>
  <c r="J45" i="44"/>
  <c r="J44" i="44"/>
  <c r="J43" i="44"/>
  <c r="H41" i="44"/>
  <c r="G41" i="44"/>
  <c r="F41" i="44"/>
  <c r="E41" i="44"/>
  <c r="D41" i="44"/>
  <c r="J40" i="44"/>
  <c r="J39" i="44"/>
  <c r="J38" i="44"/>
  <c r="J37" i="44"/>
  <c r="H35" i="44"/>
  <c r="G35" i="44"/>
  <c r="F35" i="44"/>
  <c r="E35" i="44"/>
  <c r="D35" i="44"/>
  <c r="J34" i="44"/>
  <c r="J33" i="44"/>
  <c r="H31" i="44"/>
  <c r="G31" i="44"/>
  <c r="F31" i="44"/>
  <c r="E31" i="44"/>
  <c r="D31" i="44"/>
  <c r="J30" i="44"/>
  <c r="J29" i="44"/>
  <c r="H27" i="44"/>
  <c r="J27" i="44" s="1"/>
  <c r="G27" i="44"/>
  <c r="F27" i="44"/>
  <c r="E27" i="44"/>
  <c r="D27" i="44"/>
  <c r="J26" i="44"/>
  <c r="J25" i="44"/>
  <c r="J24" i="44"/>
  <c r="J23" i="44"/>
  <c r="J22" i="44"/>
  <c r="J21" i="44"/>
  <c r="J20" i="44"/>
  <c r="J19" i="44"/>
  <c r="J18" i="44"/>
  <c r="I16" i="44"/>
  <c r="H16" i="44"/>
  <c r="G16" i="44"/>
  <c r="F16" i="44"/>
  <c r="E16" i="44"/>
  <c r="D16" i="44"/>
  <c r="D50" i="44" s="1"/>
  <c r="J15" i="44"/>
  <c r="J14" i="44"/>
  <c r="J13" i="44"/>
  <c r="J16" i="44" s="1"/>
  <c r="I11" i="44"/>
  <c r="H11" i="44"/>
  <c r="G11" i="44"/>
  <c r="F11" i="44"/>
  <c r="E11" i="44"/>
  <c r="D11" i="44"/>
  <c r="J10" i="44"/>
  <c r="J9" i="44"/>
  <c r="I57" i="43"/>
  <c r="H55" i="43"/>
  <c r="G55" i="43"/>
  <c r="F55" i="43"/>
  <c r="E55" i="43"/>
  <c r="D55" i="43"/>
  <c r="J54" i="43"/>
  <c r="J53" i="43"/>
  <c r="H49" i="43"/>
  <c r="G49" i="43"/>
  <c r="F49" i="43"/>
  <c r="E49" i="43"/>
  <c r="D49" i="43"/>
  <c r="J48" i="43"/>
  <c r="J47" i="43"/>
  <c r="J46" i="43"/>
  <c r="J45" i="43"/>
  <c r="J44" i="43"/>
  <c r="J43" i="43"/>
  <c r="H41" i="43"/>
  <c r="G41" i="43"/>
  <c r="F41" i="43"/>
  <c r="E41" i="43"/>
  <c r="D41" i="43"/>
  <c r="J40" i="43"/>
  <c r="J39" i="43"/>
  <c r="J38" i="43"/>
  <c r="J37" i="43"/>
  <c r="H35" i="43"/>
  <c r="G35" i="43"/>
  <c r="F35" i="43"/>
  <c r="E35" i="43"/>
  <c r="D35" i="43"/>
  <c r="J34" i="43"/>
  <c r="J33" i="43"/>
  <c r="H31" i="43"/>
  <c r="G31" i="43"/>
  <c r="F31" i="43"/>
  <c r="E31" i="43"/>
  <c r="D31" i="43"/>
  <c r="J31" i="43" s="1"/>
  <c r="J30" i="43"/>
  <c r="J29" i="43"/>
  <c r="H27" i="43"/>
  <c r="G27" i="43"/>
  <c r="F27" i="43"/>
  <c r="E27" i="43"/>
  <c r="D27" i="43"/>
  <c r="J27" i="43" s="1"/>
  <c r="J26" i="43"/>
  <c r="J25" i="43"/>
  <c r="J24" i="43"/>
  <c r="J23" i="43"/>
  <c r="J22" i="43"/>
  <c r="J21" i="43"/>
  <c r="J20" i="43"/>
  <c r="J19" i="43"/>
  <c r="J18" i="43"/>
  <c r="I16" i="43"/>
  <c r="H16" i="43"/>
  <c r="G16" i="43"/>
  <c r="F16" i="43"/>
  <c r="E16" i="43"/>
  <c r="D16" i="43"/>
  <c r="J15" i="43"/>
  <c r="J14" i="43"/>
  <c r="J13" i="43"/>
  <c r="J16" i="43" s="1"/>
  <c r="I11" i="43"/>
  <c r="H11" i="43"/>
  <c r="G11" i="43"/>
  <c r="F11" i="43"/>
  <c r="E11" i="43"/>
  <c r="D11" i="43"/>
  <c r="J10" i="43"/>
  <c r="J9" i="43"/>
  <c r="J8" i="43"/>
  <c r="I59" i="42"/>
  <c r="H57" i="42"/>
  <c r="G57" i="42"/>
  <c r="F57" i="42"/>
  <c r="E57" i="42"/>
  <c r="J56" i="42"/>
  <c r="J55" i="42"/>
  <c r="H51" i="42"/>
  <c r="G51" i="42"/>
  <c r="F51" i="42"/>
  <c r="E51" i="42"/>
  <c r="D51" i="42"/>
  <c r="J50" i="42"/>
  <c r="J49" i="42"/>
  <c r="J48" i="42"/>
  <c r="J47" i="42"/>
  <c r="J46" i="42"/>
  <c r="J45" i="42"/>
  <c r="H43" i="42"/>
  <c r="G43" i="42"/>
  <c r="F43" i="42"/>
  <c r="E43" i="42"/>
  <c r="D43" i="42"/>
  <c r="J43" i="42" s="1"/>
  <c r="J42" i="42"/>
  <c r="J41" i="42"/>
  <c r="J40" i="42"/>
  <c r="J39" i="42"/>
  <c r="H37" i="42"/>
  <c r="G37" i="42"/>
  <c r="F37" i="42"/>
  <c r="E37" i="42"/>
  <c r="J37" i="42"/>
  <c r="H31" i="42"/>
  <c r="G31" i="42"/>
  <c r="F31" i="42"/>
  <c r="E31" i="42"/>
  <c r="D31" i="42"/>
  <c r="J30" i="42"/>
  <c r="J29" i="42"/>
  <c r="H27" i="42"/>
  <c r="G27" i="42"/>
  <c r="F27" i="42"/>
  <c r="E27" i="42"/>
  <c r="D27" i="42"/>
  <c r="J26" i="42"/>
  <c r="J25" i="42"/>
  <c r="J24" i="42"/>
  <c r="J23" i="42"/>
  <c r="J22" i="42"/>
  <c r="J21" i="42"/>
  <c r="J20" i="42"/>
  <c r="J19" i="42"/>
  <c r="J18" i="42"/>
  <c r="I16" i="42"/>
  <c r="H16" i="42"/>
  <c r="G16" i="42"/>
  <c r="F16" i="42"/>
  <c r="E16" i="42"/>
  <c r="D16" i="42"/>
  <c r="J15" i="42"/>
  <c r="J14" i="42"/>
  <c r="J13" i="42"/>
  <c r="I11" i="42"/>
  <c r="H11" i="42"/>
  <c r="G11" i="42"/>
  <c r="F11" i="42"/>
  <c r="D11" i="42"/>
  <c r="J10" i="42"/>
  <c r="J9" i="42"/>
  <c r="J8" i="42"/>
  <c r="I62" i="40"/>
  <c r="H60" i="40"/>
  <c r="H16" i="30" s="1"/>
  <c r="G60" i="40"/>
  <c r="G16" i="30" s="1"/>
  <c r="F60" i="40"/>
  <c r="F16" i="30" s="1"/>
  <c r="E60" i="40"/>
  <c r="E16" i="30" s="1"/>
  <c r="D60" i="40"/>
  <c r="D16" i="30" s="1"/>
  <c r="J59" i="40"/>
  <c r="J58" i="40"/>
  <c r="H54" i="40"/>
  <c r="G54" i="40"/>
  <c r="F54" i="40"/>
  <c r="E54" i="40"/>
  <c r="D54" i="40"/>
  <c r="J53" i="40"/>
  <c r="J52" i="40"/>
  <c r="J51" i="40"/>
  <c r="J50" i="40"/>
  <c r="J49" i="40"/>
  <c r="J48" i="40"/>
  <c r="H46" i="40"/>
  <c r="G46" i="40"/>
  <c r="E46" i="40"/>
  <c r="D46" i="40"/>
  <c r="J44" i="40"/>
  <c r="J43" i="40"/>
  <c r="J26" i="40"/>
  <c r="J25" i="40"/>
  <c r="J24" i="40"/>
  <c r="J23" i="40"/>
  <c r="J22" i="40"/>
  <c r="J21" i="40"/>
  <c r="J20" i="40"/>
  <c r="J19" i="40"/>
  <c r="J18" i="40"/>
  <c r="I16" i="40"/>
  <c r="H16" i="40"/>
  <c r="G16" i="40"/>
  <c r="F16" i="40"/>
  <c r="E16" i="40"/>
  <c r="D16" i="40"/>
  <c r="J15" i="40"/>
  <c r="J14" i="40"/>
  <c r="J13" i="40"/>
  <c r="I11" i="40"/>
  <c r="H11" i="40"/>
  <c r="G11" i="40"/>
  <c r="F11" i="40"/>
  <c r="E11" i="40"/>
  <c r="D11" i="40"/>
  <c r="J10" i="40"/>
  <c r="J9" i="40"/>
  <c r="J8" i="40"/>
  <c r="D11" i="27"/>
  <c r="H50" i="43" l="1"/>
  <c r="D50" i="43"/>
  <c r="J49" i="44"/>
  <c r="J27" i="45"/>
  <c r="J60" i="40"/>
  <c r="H50" i="44"/>
  <c r="J41" i="43"/>
  <c r="G50" i="43"/>
  <c r="G57" i="43" s="1"/>
  <c r="F50" i="43"/>
  <c r="F57" i="43" s="1"/>
  <c r="E50" i="43"/>
  <c r="E57" i="43" s="1"/>
  <c r="J11" i="43"/>
  <c r="D57" i="43"/>
  <c r="J11" i="42"/>
  <c r="J57" i="42"/>
  <c r="E52" i="42"/>
  <c r="E59" i="42" s="1"/>
  <c r="J27" i="42"/>
  <c r="H52" i="42"/>
  <c r="H59" i="42" s="1"/>
  <c r="J16" i="42"/>
  <c r="G52" i="42"/>
  <c r="G59" i="42" s="1"/>
  <c r="J31" i="42"/>
  <c r="F52" i="42"/>
  <c r="F59" i="42" s="1"/>
  <c r="F55" i="40"/>
  <c r="F62" i="40" s="1"/>
  <c r="J16" i="40"/>
  <c r="J46" i="40"/>
  <c r="D55" i="40"/>
  <c r="D62" i="40" s="1"/>
  <c r="J11" i="40"/>
  <c r="G55" i="40"/>
  <c r="G62" i="40" s="1"/>
  <c r="J41" i="45"/>
  <c r="D50" i="45"/>
  <c r="D57" i="45" s="1"/>
  <c r="J11" i="45"/>
  <c r="G50" i="45"/>
  <c r="G57" i="45" s="1"/>
  <c r="H50" i="45"/>
  <c r="H57" i="45" s="1"/>
  <c r="F50" i="45"/>
  <c r="F57" i="45" s="1"/>
  <c r="E50" i="45"/>
  <c r="J11" i="44"/>
  <c r="F50" i="44"/>
  <c r="F57" i="44" s="1"/>
  <c r="J31" i="44"/>
  <c r="E50" i="44"/>
  <c r="E57" i="44" s="1"/>
  <c r="J41" i="44"/>
  <c r="D57" i="44"/>
  <c r="H55" i="40"/>
  <c r="H62" i="40" s="1"/>
  <c r="J49" i="45"/>
  <c r="J35" i="45"/>
  <c r="J55" i="45"/>
  <c r="H57" i="44"/>
  <c r="J35" i="44"/>
  <c r="G50" i="44"/>
  <c r="G57" i="44" s="1"/>
  <c r="J55" i="44"/>
  <c r="H57" i="43"/>
  <c r="J49" i="43"/>
  <c r="J35" i="43"/>
  <c r="J55" i="43"/>
  <c r="J51" i="42"/>
  <c r="D52" i="42"/>
  <c r="E55" i="40"/>
  <c r="J54" i="40"/>
  <c r="D26" i="16"/>
  <c r="E26" i="16"/>
  <c r="F26" i="16"/>
  <c r="G26" i="16"/>
  <c r="H26" i="16"/>
  <c r="J28" i="16"/>
  <c r="J29" i="16"/>
  <c r="D30" i="16"/>
  <c r="F30" i="16"/>
  <c r="H30" i="16"/>
  <c r="J33" i="16"/>
  <c r="J34" i="16"/>
  <c r="E35" i="16"/>
  <c r="J50" i="43" l="1"/>
  <c r="J57" i="43" s="1"/>
  <c r="D31" i="30" s="1"/>
  <c r="J52" i="42"/>
  <c r="J59" i="42" s="1"/>
  <c r="D30" i="30" s="1"/>
  <c r="J55" i="40"/>
  <c r="J62" i="40" s="1"/>
  <c r="D28" i="30" s="1"/>
  <c r="J50" i="45"/>
  <c r="E57" i="45"/>
  <c r="J30" i="16"/>
  <c r="J50" i="44"/>
  <c r="J57" i="44" s="1"/>
  <c r="D33" i="30" s="1"/>
  <c r="D59" i="42"/>
  <c r="E62" i="40"/>
  <c r="J18" i="31"/>
  <c r="J18" i="29"/>
  <c r="J19" i="29"/>
  <c r="J18" i="28"/>
  <c r="J19" i="28"/>
  <c r="J39" i="27"/>
  <c r="J40" i="27"/>
  <c r="J41" i="27"/>
  <c r="J42" i="27"/>
  <c r="J18" i="27"/>
  <c r="J19" i="27"/>
  <c r="J46" i="16"/>
  <c r="J35" i="16"/>
  <c r="J10" i="16"/>
  <c r="J18" i="16"/>
  <c r="J8" i="16"/>
  <c r="J9" i="16"/>
  <c r="E16" i="16"/>
  <c r="I58" i="34"/>
  <c r="J55" i="34"/>
  <c r="H50" i="34"/>
  <c r="G50" i="34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6" i="34"/>
  <c r="J25" i="34"/>
  <c r="J24" i="34"/>
  <c r="J23" i="34"/>
  <c r="J22" i="34"/>
  <c r="J21" i="34"/>
  <c r="J20" i="34"/>
  <c r="I16" i="34"/>
  <c r="J15" i="34"/>
  <c r="J14" i="34"/>
  <c r="D13" i="34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I58" i="33"/>
  <c r="H56" i="33"/>
  <c r="G56" i="33"/>
  <c r="F56" i="33"/>
  <c r="E56" i="33"/>
  <c r="D56" i="33"/>
  <c r="J56" i="33" s="1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6" i="33"/>
  <c r="J25" i="33"/>
  <c r="J24" i="33"/>
  <c r="J23" i="33"/>
  <c r="J22" i="33"/>
  <c r="J21" i="33"/>
  <c r="J20" i="33"/>
  <c r="I16" i="33"/>
  <c r="J15" i="33"/>
  <c r="J14" i="33"/>
  <c r="I11" i="33"/>
  <c r="H11" i="33"/>
  <c r="H13" i="33" s="1"/>
  <c r="H16" i="33" s="1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0" i="32"/>
  <c r="J49" i="32"/>
  <c r="H45" i="32"/>
  <c r="G45" i="32"/>
  <c r="F45" i="32"/>
  <c r="E45" i="32"/>
  <c r="D45" i="32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D30" i="32"/>
  <c r="J29" i="32"/>
  <c r="J28" i="32"/>
  <c r="H26" i="32"/>
  <c r="G26" i="32"/>
  <c r="F26" i="32"/>
  <c r="E26" i="32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H11" i="32"/>
  <c r="G11" i="32"/>
  <c r="F11" i="32"/>
  <c r="E11" i="32"/>
  <c r="D11" i="32"/>
  <c r="J9" i="32"/>
  <c r="J8" i="32"/>
  <c r="E58" i="28"/>
  <c r="F58" i="28"/>
  <c r="J42" i="28"/>
  <c r="H16" i="28"/>
  <c r="J8" i="29"/>
  <c r="I61" i="31"/>
  <c r="H59" i="31"/>
  <c r="G59" i="31"/>
  <c r="F59" i="31"/>
  <c r="E59" i="31"/>
  <c r="D59" i="31"/>
  <c r="J58" i="31"/>
  <c r="J57" i="31"/>
  <c r="H53" i="31"/>
  <c r="G53" i="31"/>
  <c r="F53" i="31"/>
  <c r="E53" i="31"/>
  <c r="D53" i="31"/>
  <c r="J52" i="31"/>
  <c r="J51" i="31"/>
  <c r="J50" i="31"/>
  <c r="J49" i="31"/>
  <c r="J48" i="31"/>
  <c r="J47" i="31"/>
  <c r="H45" i="31"/>
  <c r="G45" i="31"/>
  <c r="F45" i="31"/>
  <c r="J39" i="31"/>
  <c r="J38" i="31"/>
  <c r="J37" i="31"/>
  <c r="J36" i="31"/>
  <c r="H34" i="31"/>
  <c r="G34" i="31"/>
  <c r="F34" i="31"/>
  <c r="E34" i="31"/>
  <c r="D34" i="31"/>
  <c r="J33" i="31"/>
  <c r="J32" i="31"/>
  <c r="H30" i="31"/>
  <c r="G30" i="31"/>
  <c r="F30" i="31"/>
  <c r="E30" i="31"/>
  <c r="J29" i="31"/>
  <c r="H27" i="31"/>
  <c r="G27" i="31"/>
  <c r="F27" i="31"/>
  <c r="E27" i="31"/>
  <c r="D27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F16" i="16"/>
  <c r="I74" i="29"/>
  <c r="H72" i="29"/>
  <c r="G72" i="29"/>
  <c r="F72" i="29"/>
  <c r="E72" i="29"/>
  <c r="D72" i="29"/>
  <c r="J71" i="29"/>
  <c r="J70" i="29"/>
  <c r="H66" i="29"/>
  <c r="G66" i="29"/>
  <c r="F66" i="29"/>
  <c r="E66" i="29"/>
  <c r="D66" i="29"/>
  <c r="J65" i="29"/>
  <c r="J64" i="29"/>
  <c r="J63" i="29"/>
  <c r="J62" i="29"/>
  <c r="J61" i="29"/>
  <c r="J60" i="29"/>
  <c r="H58" i="29"/>
  <c r="G58" i="29"/>
  <c r="F58" i="29"/>
  <c r="E58" i="29"/>
  <c r="D58" i="29"/>
  <c r="J57" i="29"/>
  <c r="J56" i="29"/>
  <c r="J55" i="29"/>
  <c r="J54" i="29"/>
  <c r="H52" i="29"/>
  <c r="G52" i="29"/>
  <c r="F52" i="29"/>
  <c r="E52" i="29"/>
  <c r="H31" i="29"/>
  <c r="G31" i="29"/>
  <c r="F31" i="29"/>
  <c r="E31" i="29"/>
  <c r="D31" i="29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I11" i="29"/>
  <c r="H11" i="29"/>
  <c r="G11" i="29"/>
  <c r="F11" i="29"/>
  <c r="E11" i="29"/>
  <c r="D11" i="29"/>
  <c r="J10" i="29"/>
  <c r="J9" i="29"/>
  <c r="I60" i="28"/>
  <c r="H58" i="28"/>
  <c r="G58" i="28"/>
  <c r="D58" i="28"/>
  <c r="J57" i="28"/>
  <c r="H52" i="28"/>
  <c r="G52" i="28"/>
  <c r="F52" i="28"/>
  <c r="E52" i="28"/>
  <c r="D52" i="28"/>
  <c r="J51" i="28"/>
  <c r="J50" i="28"/>
  <c r="J49" i="28"/>
  <c r="J48" i="28"/>
  <c r="J47" i="28"/>
  <c r="J46" i="28"/>
  <c r="H44" i="28"/>
  <c r="G44" i="28"/>
  <c r="F44" i="28"/>
  <c r="E44" i="28"/>
  <c r="D44" i="28"/>
  <c r="J43" i="28"/>
  <c r="J41" i="28"/>
  <c r="J40" i="28"/>
  <c r="J39" i="28"/>
  <c r="H37" i="28"/>
  <c r="G37" i="28"/>
  <c r="F37" i="28"/>
  <c r="E37" i="28"/>
  <c r="D37" i="28"/>
  <c r="J36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61" i="27"/>
  <c r="H59" i="27"/>
  <c r="G59" i="27"/>
  <c r="F59" i="27"/>
  <c r="E59" i="27"/>
  <c r="D59" i="27"/>
  <c r="J58" i="27"/>
  <c r="J57" i="27"/>
  <c r="H53" i="27"/>
  <c r="G53" i="27"/>
  <c r="F53" i="27"/>
  <c r="E53" i="27"/>
  <c r="D53" i="27"/>
  <c r="J52" i="27"/>
  <c r="J51" i="27"/>
  <c r="J50" i="27"/>
  <c r="J49" i="27"/>
  <c r="J48" i="27"/>
  <c r="J47" i="27"/>
  <c r="H45" i="27"/>
  <c r="G45" i="27"/>
  <c r="F45" i="27"/>
  <c r="D45" i="27"/>
  <c r="H37" i="27"/>
  <c r="G37" i="27"/>
  <c r="F37" i="27"/>
  <c r="E37" i="27"/>
  <c r="E54" i="27" s="1"/>
  <c r="D37" i="27"/>
  <c r="J36" i="27"/>
  <c r="J35" i="27"/>
  <c r="H33" i="27"/>
  <c r="G33" i="27"/>
  <c r="F33" i="27"/>
  <c r="D33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6" i="27"/>
  <c r="J10" i="27"/>
  <c r="J9" i="27"/>
  <c r="J8" i="27"/>
  <c r="E52" i="16"/>
  <c r="F52" i="16"/>
  <c r="G52" i="16"/>
  <c r="H52" i="16"/>
  <c r="D52" i="16"/>
  <c r="J51" i="16"/>
  <c r="J50" i="16"/>
  <c r="J52" i="16" s="1"/>
  <c r="E46" i="16"/>
  <c r="F46" i="16"/>
  <c r="G46" i="16"/>
  <c r="H46" i="16"/>
  <c r="D46" i="16"/>
  <c r="E41" i="16"/>
  <c r="F41" i="16"/>
  <c r="G41" i="16"/>
  <c r="H41" i="16"/>
  <c r="D41" i="16"/>
  <c r="J40" i="16"/>
  <c r="F35" i="16"/>
  <c r="G35" i="16"/>
  <c r="H35" i="16"/>
  <c r="D35" i="16"/>
  <c r="J37" i="16"/>
  <c r="J38" i="16"/>
  <c r="J39" i="16"/>
  <c r="J43" i="16"/>
  <c r="J44" i="16"/>
  <c r="J45" i="16"/>
  <c r="J20" i="16"/>
  <c r="J21" i="16"/>
  <c r="J22" i="16"/>
  <c r="J23" i="16"/>
  <c r="J24" i="16"/>
  <c r="J25" i="16"/>
  <c r="J19" i="16"/>
  <c r="E11" i="16"/>
  <c r="F11" i="16"/>
  <c r="G11" i="16"/>
  <c r="H11" i="16"/>
  <c r="D11" i="16"/>
  <c r="G16" i="16"/>
  <c r="H16" i="16"/>
  <c r="D16" i="16"/>
  <c r="J14" i="16"/>
  <c r="J15" i="16"/>
  <c r="H13" i="34" l="1"/>
  <c r="H16" i="34" s="1"/>
  <c r="H54" i="34" s="1"/>
  <c r="H56" i="34" s="1"/>
  <c r="J45" i="32"/>
  <c r="J11" i="32"/>
  <c r="J30" i="32"/>
  <c r="D46" i="32"/>
  <c r="D53" i="32" s="1"/>
  <c r="G46" i="32"/>
  <c r="G53" i="32" s="1"/>
  <c r="D10" i="30"/>
  <c r="J27" i="34"/>
  <c r="J42" i="34"/>
  <c r="E13" i="34"/>
  <c r="E16" i="34" s="1"/>
  <c r="E51" i="34" s="1"/>
  <c r="J26" i="32"/>
  <c r="D7" i="30"/>
  <c r="J11" i="34"/>
  <c r="H46" i="32"/>
  <c r="H53" i="32" s="1"/>
  <c r="J51" i="32"/>
  <c r="G54" i="34"/>
  <c r="G56" i="34" s="1"/>
  <c r="F54" i="34"/>
  <c r="F56" i="34" s="1"/>
  <c r="G51" i="34"/>
  <c r="G58" i="34" s="1"/>
  <c r="D12" i="30"/>
  <c r="J27" i="33"/>
  <c r="H51" i="33"/>
  <c r="H58" i="33" s="1"/>
  <c r="J57" i="45"/>
  <c r="D32" i="30" s="1"/>
  <c r="J45" i="31"/>
  <c r="J33" i="27"/>
  <c r="F13" i="30"/>
  <c r="G13" i="30"/>
  <c r="E7" i="30"/>
  <c r="D13" i="30"/>
  <c r="H13" i="30"/>
  <c r="J37" i="27"/>
  <c r="H54" i="27"/>
  <c r="H61" i="27" s="1"/>
  <c r="E13" i="30"/>
  <c r="J30" i="31"/>
  <c r="J27" i="31"/>
  <c r="J11" i="31"/>
  <c r="H8" i="30"/>
  <c r="J53" i="27"/>
  <c r="J27" i="27"/>
  <c r="G7" i="30"/>
  <c r="H7" i="30"/>
  <c r="J45" i="27"/>
  <c r="G8" i="30"/>
  <c r="J59" i="31"/>
  <c r="J34" i="31"/>
  <c r="F7" i="30"/>
  <c r="E8" i="30"/>
  <c r="J11" i="29"/>
  <c r="F8" i="30"/>
  <c r="E10" i="30"/>
  <c r="H11" i="30"/>
  <c r="J52" i="29"/>
  <c r="G9" i="30"/>
  <c r="H9" i="30"/>
  <c r="J31" i="29"/>
  <c r="J16" i="29"/>
  <c r="G12" i="30"/>
  <c r="H12" i="30"/>
  <c r="E12" i="30"/>
  <c r="F10" i="30"/>
  <c r="H10" i="30"/>
  <c r="E11" i="30"/>
  <c r="E9" i="30"/>
  <c r="F9" i="30"/>
  <c r="G10" i="30"/>
  <c r="D11" i="30"/>
  <c r="F11" i="30"/>
  <c r="G11" i="30"/>
  <c r="D9" i="30"/>
  <c r="F12" i="30"/>
  <c r="D8" i="30"/>
  <c r="J26" i="16"/>
  <c r="J11" i="27"/>
  <c r="J41" i="16"/>
  <c r="D47" i="16"/>
  <c r="D54" i="16" s="1"/>
  <c r="H51" i="34"/>
  <c r="F51" i="34"/>
  <c r="D16" i="34"/>
  <c r="J50" i="34"/>
  <c r="D16" i="33"/>
  <c r="J13" i="33"/>
  <c r="J16" i="33" s="1"/>
  <c r="D51" i="33"/>
  <c r="E51" i="33"/>
  <c r="E58" i="33" s="1"/>
  <c r="F51" i="33"/>
  <c r="F58" i="33" s="1"/>
  <c r="G51" i="33"/>
  <c r="G58" i="33" s="1"/>
  <c r="J50" i="33"/>
  <c r="F46" i="32"/>
  <c r="F53" i="32" s="1"/>
  <c r="E46" i="32"/>
  <c r="E53" i="32" s="1"/>
  <c r="J34" i="32"/>
  <c r="J13" i="32"/>
  <c r="J16" i="32" s="1"/>
  <c r="J13" i="27"/>
  <c r="J16" i="27" s="1"/>
  <c r="G54" i="27"/>
  <c r="G61" i="27" s="1"/>
  <c r="D54" i="27"/>
  <c r="D61" i="27" s="1"/>
  <c r="J58" i="28"/>
  <c r="J56" i="28"/>
  <c r="J44" i="28"/>
  <c r="J31" i="28"/>
  <c r="J37" i="28"/>
  <c r="J27" i="28"/>
  <c r="E53" i="28"/>
  <c r="E60" i="28" s="1"/>
  <c r="J13" i="28"/>
  <c r="J16" i="28" s="1"/>
  <c r="D53" i="28"/>
  <c r="D60" i="28" s="1"/>
  <c r="G53" i="28"/>
  <c r="G60" i="28" s="1"/>
  <c r="H53" i="28"/>
  <c r="H60" i="28" s="1"/>
  <c r="F53" i="28"/>
  <c r="J11" i="28"/>
  <c r="H54" i="31"/>
  <c r="H61" i="31" s="1"/>
  <c r="J16" i="31"/>
  <c r="F54" i="31"/>
  <c r="F61" i="31" s="1"/>
  <c r="G54" i="31"/>
  <c r="G61" i="31" s="1"/>
  <c r="D54" i="31"/>
  <c r="D61" i="31" s="1"/>
  <c r="E54" i="31"/>
  <c r="E61" i="31" s="1"/>
  <c r="J58" i="29"/>
  <c r="J27" i="29"/>
  <c r="E67" i="29"/>
  <c r="E74" i="29" s="1"/>
  <c r="G67" i="29"/>
  <c r="G74" i="29" s="1"/>
  <c r="H67" i="29"/>
  <c r="H74" i="29" s="1"/>
  <c r="D67" i="29"/>
  <c r="D74" i="29" s="1"/>
  <c r="F67" i="29"/>
  <c r="F74" i="29" s="1"/>
  <c r="J53" i="31"/>
  <c r="E61" i="27"/>
  <c r="F54" i="27"/>
  <c r="F61" i="27" s="1"/>
  <c r="H47" i="16"/>
  <c r="H54" i="16" s="1"/>
  <c r="J11" i="16"/>
  <c r="J13" i="16"/>
  <c r="J16" i="16" s="1"/>
  <c r="J72" i="29"/>
  <c r="J66" i="29"/>
  <c r="J52" i="28"/>
  <c r="J59" i="27"/>
  <c r="E47" i="16"/>
  <c r="E54" i="16" s="1"/>
  <c r="G47" i="16"/>
  <c r="G54" i="16" s="1"/>
  <c r="F47" i="16"/>
  <c r="F54" i="16" s="1"/>
  <c r="D51" i="34" l="1"/>
  <c r="D54" i="34"/>
  <c r="D56" i="34" s="1"/>
  <c r="J13" i="34"/>
  <c r="J16" i="34" s="1"/>
  <c r="F58" i="34"/>
  <c r="H58" i="34"/>
  <c r="E54" i="34"/>
  <c r="J16" i="30"/>
  <c r="J54" i="27"/>
  <c r="J61" i="27" s="1"/>
  <c r="D24" i="30" s="1"/>
  <c r="J7" i="30"/>
  <c r="J10" i="30"/>
  <c r="D14" i="30"/>
  <c r="J11" i="30"/>
  <c r="D58" i="34"/>
  <c r="J51" i="34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J53" i="28"/>
  <c r="J60" i="28" s="1"/>
  <c r="D25" i="30" s="1"/>
  <c r="G14" i="30"/>
  <c r="G18" i="30" s="1"/>
  <c r="F60" i="28"/>
  <c r="H14" i="30"/>
  <c r="H18" i="30" s="1"/>
  <c r="J13" i="30"/>
  <c r="J54" i="31"/>
  <c r="J61" i="31" s="1"/>
  <c r="D27" i="30" s="1"/>
  <c r="J67" i="29"/>
  <c r="J74" i="29" s="1"/>
  <c r="D26" i="30" s="1"/>
  <c r="J47" i="16"/>
  <c r="J54" i="16" s="1"/>
  <c r="D23" i="30" s="1"/>
  <c r="J54" i="34" l="1"/>
  <c r="E56" i="34"/>
  <c r="J14" i="30"/>
  <c r="J18" i="30" s="1"/>
  <c r="D18" i="30"/>
  <c r="E58" i="34" l="1"/>
  <c r="J56" i="34"/>
  <c r="J58" i="34" s="1"/>
  <c r="E32" i="30"/>
  <c r="E30" i="30"/>
  <c r="E28" i="30"/>
  <c r="E31" i="30"/>
  <c r="E33" i="30"/>
  <c r="E29" i="30"/>
  <c r="E24" i="30"/>
  <c r="E25" i="30"/>
  <c r="E23" i="30"/>
  <c r="E26" i="30"/>
  <c r="E27" i="30"/>
  <c r="E35" i="30" l="1"/>
</calcChain>
</file>

<file path=xl/sharedStrings.xml><?xml version="1.0" encoding="utf-8"?>
<sst xmlns="http://schemas.openxmlformats.org/spreadsheetml/2006/main" count="920" uniqueCount="187">
  <si>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</si>
  <si>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</si>
  <si>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</si>
  <si>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</si>
  <si>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</si>
  <si>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</si>
  <si>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</si>
  <si>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</si>
  <si>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</si>
  <si>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</si>
  <si>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</si>
  <si>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</si>
  <si>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</si>
  <si>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</si>
  <si>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</si>
  <si>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</si>
  <si>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</si>
  <si>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</si>
  <si>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</si>
  <si>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</si>
  <si>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</si>
  <si>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</si>
  <si>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</si>
  <si>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</si>
  <si>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</si>
  <si>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</si>
  <si>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</si>
  <si>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</si>
  <si>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</si>
  <si>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</si>
  <si>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</si>
  <si>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</si>
  <si>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</si>
  <si>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</si>
  <si>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</si>
  <si>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</si>
  <si>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</si>
  <si>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</si>
  <si>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</si>
  <si>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</si>
  <si>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</si>
  <si>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</si>
  <si>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</si>
  <si>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</si>
  <si>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</si>
  <si>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</si>
  <si>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</si>
  <si>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</si>
  <si>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</si>
  <si>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</si>
  <si>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</si>
  <si>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</si>
  <si>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</si>
  <si>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</si>
  <si>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</si>
  <si>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</si>
  <si>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</si>
  <si>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</si>
  <si>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</si>
  <si>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</si>
  <si>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</si>
  <si>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</si>
  <si>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</si>
  <si>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</si>
  <si>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</si>
  <si>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</si>
  <si>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</si>
  <si>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</si>
  <si>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</si>
  <si>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</si>
  <si>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</si>
  <si>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</si>
  <si>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</si>
  <si>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</si>
  <si>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</si>
  <si>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PED Manager (Annual $104,000)</t>
  </si>
  <si>
    <t>PED Admin (Annual $62,400)</t>
  </si>
  <si>
    <t>Full-Time Employees at 25% of Salary – (Benefits, FICA, SUI)</t>
  </si>
  <si>
    <t>Website Development @ $10,000</t>
  </si>
  <si>
    <t>PED Specialist (Annual $83,200)</t>
  </si>
  <si>
    <t>PED Admin (Annual $62,400</t>
  </si>
  <si>
    <t>Viejas Admin (Annual $62,400)</t>
  </si>
  <si>
    <t>La Posta Manager (Annual Salary = $81,120)</t>
  </si>
  <si>
    <t>La Posta Specialist (Annual $41,600)</t>
  </si>
  <si>
    <t>Site Assessment Contractor @ $150/hr</t>
  </si>
  <si>
    <t>50 Home Audits @ $2,000/ea</t>
  </si>
  <si>
    <t>15 Commercial Audits @ $10,000/ea</t>
  </si>
  <si>
    <t>65 Exterior Doors @ $2,000/ea</t>
  </si>
  <si>
    <t>65 Weather Strips @ $500/ea</t>
  </si>
  <si>
    <t>65 Air Source Heat Pumps @ $8,000/ea</t>
  </si>
  <si>
    <t>3 Shovels @ $15/ea</t>
  </si>
  <si>
    <t>3 Pitchforks @ $20/ea</t>
  </si>
  <si>
    <t>1 Drill/Driver @ 200/ea</t>
  </si>
  <si>
    <t>24 Pieces of Wood @ $25/ea</t>
  </si>
  <si>
    <t>3 Chicken Wires 50’ @ $30/ea</t>
  </si>
  <si>
    <t>2 Screws @ $30/ea</t>
  </si>
  <si>
    <t>1 Drill Bit @ 30/ea</t>
  </si>
  <si>
    <t>2 Misc Tools @ 100/ea</t>
  </si>
  <si>
    <t>1 Tool Shed @ $4,000/ea</t>
  </si>
  <si>
    <t>150 Pamphlets @ $10/ea</t>
  </si>
  <si>
    <t>1 Tabling Supply @ $200/ea</t>
  </si>
  <si>
    <t>8 Fence Post @ $35/ea</t>
  </si>
  <si>
    <t>200 Buckets @ $5/ea</t>
  </si>
  <si>
    <t>10 Rubber Gloves @ $5/ea</t>
  </si>
  <si>
    <t>4 Scrub Brushes @ $10/ea</t>
  </si>
  <si>
    <t>1 Soap @ $10/ea</t>
  </si>
  <si>
    <t>1 Hose @ $50/ea</t>
  </si>
  <si>
    <t>1 Hose Nozzle @ 10/ea</t>
  </si>
  <si>
    <t>1 Art Supplies @ $200/ea</t>
  </si>
  <si>
    <t>Preconstruction Meeting for 2 Hours @ $150/hr</t>
  </si>
  <si>
    <t>Contractor Coordination for 4 Hours @ $150/hr</t>
  </si>
  <si>
    <t>Electric Rough-In: $50,000</t>
  </si>
  <si>
    <t xml:space="preserve">Installation of 10 Level-2 Chargers (80A) </t>
  </si>
  <si>
    <t xml:space="preserve">1 Warranty/Service Plan (5 Years) @ $26,760 </t>
  </si>
  <si>
    <t>PED Program Manager (Annual $104,000)</t>
  </si>
  <si>
    <t>10 DC Fast Chargers @ $125,000/ea</t>
  </si>
  <si>
    <t>20 Leve-2 (80A) Chargers</t>
  </si>
  <si>
    <t>Installation of 10 DC Fast Chargers</t>
  </si>
  <si>
    <t>Installation of 20 Level-2 (80A) Chargers</t>
  </si>
  <si>
    <t>PED Staff (Annual $62,400)</t>
  </si>
  <si>
    <t>Jamul CFO (Annual $166,400)</t>
  </si>
  <si>
    <t>Weeding and Watering</t>
  </si>
  <si>
    <t>Consultation with CalTrans and BOR for 120 hours, survey planning for 150 hours, surveys for 150 hours, and restoration planning for 150 hours</t>
  </si>
  <si>
    <t>Erosion Restoration and Controls, Acquiring Rip Rap, Acquiring Planting Materials, and Site Prep</t>
  </si>
  <si>
    <t>Planting for 600 Hours @ $75/hr</t>
  </si>
  <si>
    <t>Monitoring for 340 Hours @ $150/hr
Maintenance and Irrigation for 680 Hours @ $75/hr
Supplemental Planting for 480 Hours @ $75/hr</t>
  </si>
  <si>
    <t>Skid Skeer with Loader and Mulcher Attachment</t>
  </si>
  <si>
    <t>10 Acres and 1,400 Plants/Acre @ $5/Plant</t>
  </si>
  <si>
    <t>Full-Time Employees at 37% of Salary – (Benefits, FICA, SUI)</t>
  </si>
  <si>
    <t>Assessing Roof Condition for Solar</t>
  </si>
  <si>
    <t>Installation</t>
  </si>
  <si>
    <t>Roof Repairs</t>
  </si>
  <si>
    <t>Jamul CFO(Annual $166,400)</t>
  </si>
  <si>
    <t>Website Development Services</t>
  </si>
  <si>
    <t>200 Home Audits @ $2,000/ea</t>
  </si>
  <si>
    <t>200 Electric Stoves @ $900/ea</t>
  </si>
  <si>
    <t>Indirect Rate @ 10%</t>
  </si>
  <si>
    <t>30 Event Supplies @ $1,000/per event</t>
  </si>
  <si>
    <t>200 Recycling Bins @ $15/ea</t>
  </si>
  <si>
    <t>750 Educational Pamphlets @ $10/ea</t>
  </si>
  <si>
    <t>6 New Receptables @ $810/ea</t>
  </si>
  <si>
    <t>Full-Time Employees at 24% of Salary – (Benefits, FICA, SUI)</t>
  </si>
  <si>
    <t>Installing Retrofits for 200 Homes with a Total Solar Need of 1,435kW @ Upper-End Average Cost of $3.37/W</t>
  </si>
  <si>
    <t>Indirect Cost Rate @ 10%</t>
  </si>
  <si>
    <t>Jamul Casino Microgrid</t>
  </si>
  <si>
    <t>Indirect Cost Rate @ 32.95%</t>
  </si>
  <si>
    <t>Viejas Specialist (Annual $56,160)</t>
  </si>
  <si>
    <t>PED Director (Annual $166,400)</t>
  </si>
  <si>
    <t xml:space="preserve"> PED Director (Annual $166,400)</t>
  </si>
  <si>
    <t>Jamul Environmental Director (Annual $83,200)</t>
  </si>
  <si>
    <t>Viejas Manager (Annual $76,960)</t>
  </si>
  <si>
    <t>La Posta Manager (Annual $81,120)</t>
  </si>
  <si>
    <t>Pala Tribal EV Program</t>
  </si>
  <si>
    <t>Pala EV Charging Station Installation</t>
  </si>
  <si>
    <t>Pala Energy Audits and Retrofits</t>
  </si>
  <si>
    <t>La Posta Solarize Tribal Homes &amp; Facilities</t>
  </si>
  <si>
    <t>La Posta Implement Erosion Controls for Wetland Restoration</t>
  </si>
  <si>
    <t>Viejas Solarize Tribal Homes &amp; Implement Net Metering</t>
  </si>
  <si>
    <t>Viejas Reservation Recylcing Education and Incentive Program</t>
  </si>
  <si>
    <t>Viejas Energy Audits and Retrofits</t>
  </si>
  <si>
    <t>Jamul Charging Station Installation</t>
  </si>
  <si>
    <t>Pala Communtiy Compost Program</t>
  </si>
  <si>
    <t>52.42% of 1 Interconnection Application and Studies @ $120,000</t>
  </si>
  <si>
    <t>52.42% of 1,130,000 1.13 MW Rooftop and Ground Mount Solar @ $3.50/ea</t>
  </si>
  <si>
    <t>52.42% of 6,000 3 MW, 2-Hour (12MWh) Battery Energy Storage System @ $1,200/ea</t>
  </si>
  <si>
    <t>52.42% of 1 Controls Hardware &amp; Software @ $1,000,000</t>
  </si>
  <si>
    <t>52.42% of 1 Network/Customer Electric Upgrades @ $1,100,000</t>
  </si>
  <si>
    <t xml:space="preserve">52.42% Project Management and Owner’s Representative/Engineer Services </t>
  </si>
  <si>
    <t>10 Level-2 Chargers @ $10,000/ea</t>
  </si>
  <si>
    <t>Electrical Design/Permits: $10,000</t>
  </si>
  <si>
    <t xml:space="preserve">     5 Network Services @ $9,360/service</t>
  </si>
  <si>
    <t>Engineering Designs &amp; Approvals @ $150/hr</t>
  </si>
  <si>
    <t>Network Services @ $28,080/ea</t>
  </si>
  <si>
    <t>Warranties @ $26,760/ea</t>
  </si>
  <si>
    <t>Associated Electrical Equipment for 10 DC Fast Chargers @ $6,000/ea</t>
  </si>
  <si>
    <t>Associated Electrical Equipment of 20 Level-2 (80A) Chargers @ $5,000/ea</t>
  </si>
  <si>
    <t>520 Triple-Pane Windows @ $2,000/ea</t>
  </si>
  <si>
    <t>Installing Retrofits for 65 Buildings @ $20,000/ea</t>
  </si>
  <si>
    <t>50 Electric Stoves @ $1,500/ea</t>
  </si>
  <si>
    <t>1 Front Loader/Mini Excavator (Vehicle) @ $50,000/ea</t>
  </si>
  <si>
    <t>1600 Triple-Pane Windows @ $2,000/ea</t>
  </si>
  <si>
    <t>200 Homes Weather Stripping @ $500/ea</t>
  </si>
  <si>
    <t>200 Homes Exterior Doors @ $2,000/ea</t>
  </si>
  <si>
    <t>$20,000 for labor and materials per home retrofit</t>
  </si>
  <si>
    <t>200 Homes Air Source Heat Pumps @ $8,000/ea</t>
  </si>
  <si>
    <t>10% de minimus</t>
  </si>
  <si>
    <t>Indirect Cost Rate @30.03%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</si>
</sst>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2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20" fillId="6" borderId="13" xfId="0" applyFont="1" applyFill="1" applyBorder="1" applyAlignment="1">
      <alignment wrapText="1"/>
    </xf>
    <xf numFmtId="0" fontId="20" fillId="6" borderId="14" xfId="0" applyFont="1" applyFill="1" applyBorder="1" applyAlignment="1">
      <alignment wrapText="1"/>
    </xf>
    <xf numFmtId="0" fontId="20" fillId="6" borderId="15" xfId="0" applyFont="1" applyFill="1" applyBorder="1" applyAlignment="1">
      <alignment wrapText="1"/>
    </xf>
    <xf numFmtId="0" fontId="20" fillId="6" borderId="7" xfId="0" applyFont="1" applyFill="1" applyBorder="1" applyAlignment="1">
      <alignment wrapText="1"/>
    </xf>
    <xf numFmtId="0" fontId="20" fillId="6" borderId="3" xfId="0" applyFont="1" applyFill="1" applyBorder="1"/>
    <xf numFmtId="0" fontId="19" fillId="0" borderId="1" xfId="0" applyFont="1" applyBorder="1" applyAlignment="1">
      <alignment wrapText="1"/>
    </xf>
    <xf numFmtId="0" fontId="19" fillId="0" borderId="0" xfId="0" applyFont="1"/>
    <xf numFmtId="0" fontId="19" fillId="0" borderId="1" xfId="0" applyFont="1" applyBorder="1"/>
    <xf numFmtId="6" fontId="18" fillId="0" borderId="1" xfId="0" applyNumberFormat="1" applyFont="1" applyBorder="1" applyAlignment="1">
      <alignment wrapText="1"/>
    </xf>
    <xf numFmtId="6" fontId="19" fillId="0" borderId="0" xfId="0" applyNumberFormat="1" applyFont="1"/>
    <xf numFmtId="6" fontId="19" fillId="0" borderId="1" xfId="0" applyNumberFormat="1" applyFont="1" applyBorder="1" applyAlignment="1">
      <alignment wrapText="1"/>
    </xf>
    <xf numFmtId="6" fontId="18" fillId="4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6" fontId="18" fillId="4" borderId="4" xfId="0" applyNumberFormat="1" applyFont="1" applyFill="1" applyBorder="1" applyAlignment="1">
      <alignment wrapText="1"/>
    </xf>
    <xf numFmtId="6" fontId="21" fillId="0" borderId="12" xfId="0" applyNumberFormat="1" applyFont="1" applyBorder="1" applyAlignment="1">
      <alignment wrapText="1"/>
    </xf>
    <xf numFmtId="0" fontId="18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horizontal="left" wrapText="1" indent="2"/>
    </xf>
    <xf numFmtId="0" fontId="20" fillId="0" borderId="1" xfId="0" applyFont="1" applyBorder="1" applyAlignment="1">
      <alignment vertical="top"/>
    </xf>
    <xf numFmtId="0" fontId="19" fillId="4" borderId="1" xfId="0" applyFont="1" applyFill="1" applyBorder="1" applyAlignment="1">
      <alignment wrapText="1"/>
    </xf>
    <xf numFmtId="0" fontId="20" fillId="0" borderId="1" xfId="0" applyFont="1" applyBorder="1" applyAlignment="1">
      <alignment wrapText="1"/>
    </xf>
    <xf numFmtId="0" fontId="18" fillId="0" borderId="1" xfId="0" applyFont="1" applyBorder="1" applyAlignment="1">
      <alignment horizontal="left" wrapText="1" indent="4"/>
    </xf>
    <xf numFmtId="0" fontId="18" fillId="0" borderId="0" xfId="0" applyFont="1" applyAlignment="1">
      <alignment wrapText="1"/>
    </xf>
    <xf numFmtId="0" fontId="20" fillId="0" borderId="1" xfId="0" applyFont="1" applyBorder="1"/>
    <xf numFmtId="0" fontId="20" fillId="0" borderId="11" xfId="0" applyFont="1" applyBorder="1" applyAlignment="1">
      <alignment wrapText="1"/>
    </xf>
    <xf numFmtId="0" fontId="19" fillId="0" borderId="1" xfId="0" applyFont="1" applyBorder="1" applyAlignment="1">
      <alignment horizontal="left" wrapText="1" indent="2"/>
    </xf>
    <xf numFmtId="3" fontId="19" fillId="0" borderId="1" xfId="0" applyNumberFormat="1" applyFont="1" applyBorder="1" applyAlignment="1">
      <alignment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wrapText="1"/>
    </xf>
    <xf numFmtId="0" fontId="20" fillId="0" borderId="0" xfId="0" applyFont="1"/>
    <xf numFmtId="0" fontId="19" fillId="0" borderId="0" xfId="0" applyFont="1" applyAlignment="1">
      <alignment vertical="top"/>
    </xf>
    <xf numFmtId="164" fontId="19" fillId="0" borderId="0" xfId="1" applyNumberFormat="1" applyFont="1" applyBorder="1"/>
    <xf numFmtId="0" fontId="20" fillId="3" borderId="13" xfId="0" applyFont="1" applyFill="1" applyBorder="1" applyAlignment="1">
      <alignment wrapText="1"/>
    </xf>
    <xf numFmtId="0" fontId="20" fillId="3" borderId="14" xfId="0" applyFont="1" applyFill="1" applyBorder="1" applyAlignment="1">
      <alignment wrapText="1"/>
    </xf>
    <xf numFmtId="0" fontId="19" fillId="7" borderId="1" xfId="0" applyFont="1" applyFill="1" applyBorder="1" applyAlignment="1">
      <alignment wrapText="1"/>
    </xf>
    <xf numFmtId="6" fontId="18" fillId="7" borderId="1" xfId="0" applyNumberFormat="1" applyFont="1" applyFill="1" applyBorder="1" applyAlignment="1">
      <alignment wrapText="1"/>
    </xf>
    <xf numFmtId="6" fontId="19" fillId="4" borderId="1" xfId="0" applyNumberFormat="1" applyFont="1" applyFill="1" applyBorder="1" applyAlignment="1">
      <alignment wrapText="1"/>
    </xf>
    <xf numFmtId="6" fontId="20" fillId="0" borderId="19" xfId="0" applyNumberFormat="1" applyFont="1" applyBorder="1" applyAlignment="1">
      <alignment wrapText="1"/>
    </xf>
    <xf numFmtId="0" fontId="20" fillId="2" borderId="7" xfId="0" applyFont="1" applyFill="1" applyBorder="1" applyAlignment="1">
      <alignment wrapText="1"/>
    </xf>
    <xf numFmtId="0" fontId="20" fillId="3" borderId="20" xfId="0" applyFont="1" applyFill="1" applyBorder="1" applyAlignment="1">
      <alignment wrapText="1"/>
    </xf>
    <xf numFmtId="6" fontId="18" fillId="7" borderId="1" xfId="0" applyNumberFormat="1" applyFont="1" applyFill="1" applyBorder="1" applyAlignment="1">
      <alignment horizontal="left" vertical="top" wrapText="1"/>
    </xf>
    <xf numFmtId="6" fontId="18" fillId="7" borderId="8" xfId="0" applyNumberFormat="1" applyFont="1" applyFill="1" applyBorder="1" applyAlignment="1">
      <alignment wrapText="1"/>
    </xf>
    <xf numFmtId="0" fontId="20" fillId="3" borderId="15" xfId="0" applyFont="1" applyFill="1" applyBorder="1" applyAlignment="1">
      <alignment wrapText="1"/>
    </xf>
    <xf numFmtId="0" fontId="20" fillId="3" borderId="7" xfId="0" applyFont="1" applyFill="1" applyBorder="1" applyAlignment="1">
      <alignment wrapText="1"/>
    </xf>
    <xf numFmtId="0" fontId="20" fillId="3" borderId="1" xfId="0" applyFont="1" applyFill="1" applyBorder="1"/>
    <xf numFmtId="0" fontId="19" fillId="8" borderId="0" xfId="0" applyFont="1" applyFill="1"/>
    <xf numFmtId="6" fontId="20" fillId="0" borderId="1" xfId="0" applyNumberFormat="1" applyFont="1" applyBorder="1" applyAlignment="1">
      <alignment wrapText="1"/>
    </xf>
    <xf numFmtId="165" fontId="18" fillId="0" borderId="1" xfId="0" applyNumberFormat="1" applyFont="1" applyBorder="1" applyAlignment="1">
      <alignment wrapText="1"/>
    </xf>
    <xf numFmtId="165" fontId="18" fillId="0" borderId="1" xfId="1" applyNumberFormat="1" applyFont="1" applyBorder="1" applyAlignment="1">
      <alignment wrapText="1"/>
    </xf>
    <xf numFmtId="164" fontId="18" fillId="0" borderId="1" xfId="1" applyNumberFormat="1" applyFont="1" applyBorder="1" applyAlignment="1">
      <alignment wrapText="1"/>
    </xf>
    <xf numFmtId="164" fontId="19" fillId="0" borderId="1" xfId="1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9" fontId="18" fillId="7" borderId="1" xfId="2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center" wrapText="1"/>
    </xf>
    <xf numFmtId="0" fontId="2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5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19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52"/>
      <c r="R28" s="53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54ACF-3082-4884-A76F-C36735167B7C}">
  <sheetPr>
    <tabColor theme="9" tint="0.39997558519241921"/>
    <pageSetUpPr fitToPage="1"/>
  </sheetPr>
  <dimension ref="B2:AM74"/>
  <sheetViews>
    <sheetView showGridLines="0" zoomScale="85" zoomScaleNormal="85" workbookViewId="0">
      <pane xSplit="3" ySplit="6" topLeftCell="D33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G14" sqref="G14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29</v>
      </c>
    </row>
    <row r="3" spans="2:39" x14ac:dyDescent="0.25">
      <c r="B3" s="54" t="s">
        <v>74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76" t="s">
        <v>30</v>
      </c>
      <c r="D7" s="64" t="s">
        <v>31</v>
      </c>
      <c r="E7" s="64" t="s">
        <v>31</v>
      </c>
      <c r="F7" s="64" t="s">
        <v>31</v>
      </c>
      <c r="G7" s="64"/>
      <c r="H7" s="64" t="s">
        <v>31</v>
      </c>
      <c r="I7" s="65"/>
      <c r="J7" s="6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74" t="s">
        <v>146</v>
      </c>
      <c r="D8" s="67">
        <v>27540</v>
      </c>
      <c r="E8" s="67">
        <v>56700</v>
      </c>
      <c r="F8" s="67">
        <v>18720</v>
      </c>
      <c r="G8" s="67">
        <v>18720</v>
      </c>
      <c r="H8" s="67">
        <v>18720</v>
      </c>
      <c r="I8" s="68">
        <v>450000</v>
      </c>
      <c r="J8" s="67">
        <f>SUM(D8:H8)</f>
        <v>140400</v>
      </c>
    </row>
    <row r="9" spans="2:39" x14ac:dyDescent="0.25">
      <c r="B9" s="23"/>
      <c r="C9" s="74"/>
      <c r="D9" s="67"/>
      <c r="E9" s="67"/>
      <c r="F9" s="67"/>
      <c r="G9" s="67"/>
      <c r="H9" s="67"/>
      <c r="I9" s="65"/>
      <c r="J9" s="67">
        <f>SUM(D9:H9)</f>
        <v>0</v>
      </c>
    </row>
    <row r="10" spans="2:39" x14ac:dyDescent="0.25">
      <c r="B10" s="23"/>
      <c r="C10" s="83"/>
      <c r="D10" s="67"/>
      <c r="E10" s="69"/>
      <c r="F10" s="69"/>
      <c r="G10" s="69"/>
      <c r="H10" s="69"/>
      <c r="I10" s="65"/>
      <c r="J10" s="67">
        <f>SUM(D10:H10)</f>
        <v>0</v>
      </c>
    </row>
    <row r="11" spans="2:39" x14ac:dyDescent="0.25">
      <c r="B11" s="23"/>
      <c r="C11" s="77" t="s">
        <v>12</v>
      </c>
      <c r="D11" s="70">
        <f>SUM(D8:D10)</f>
        <v>27540</v>
      </c>
      <c r="E11" s="70">
        <f>SUM(E8:E10)</f>
        <v>56700</v>
      </c>
      <c r="F11" s="70">
        <f t="shared" ref="F11:J11" si="0">SUM(F8:F10)</f>
        <v>18720</v>
      </c>
      <c r="G11" s="70">
        <f t="shared" si="0"/>
        <v>18720</v>
      </c>
      <c r="H11" s="70">
        <f t="shared" si="0"/>
        <v>18720</v>
      </c>
      <c r="I11" s="65">
        <f t="shared" si="0"/>
        <v>450000</v>
      </c>
      <c r="J11" s="70">
        <f t="shared" si="0"/>
        <v>140400</v>
      </c>
    </row>
    <row r="12" spans="2:39" x14ac:dyDescent="0.25">
      <c r="B12" s="23"/>
      <c r="C12" s="78" t="s">
        <v>32</v>
      </c>
      <c r="D12" s="71" t="s">
        <v>31</v>
      </c>
      <c r="E12" s="64"/>
      <c r="F12" s="64"/>
      <c r="G12" s="64"/>
      <c r="H12" s="64"/>
      <c r="I12" s="65"/>
      <c r="J12" s="66" t="s">
        <v>31</v>
      </c>
    </row>
    <row r="13" spans="2:39" ht="30" x14ac:dyDescent="0.25">
      <c r="B13" s="23"/>
      <c r="C13" s="74" t="s">
        <v>141</v>
      </c>
      <c r="D13" s="67">
        <v>6610</v>
      </c>
      <c r="E13" s="67">
        <v>13608</v>
      </c>
      <c r="F13" s="67">
        <v>4493</v>
      </c>
      <c r="G13" s="67">
        <v>4493</v>
      </c>
      <c r="H13" s="67">
        <v>4492</v>
      </c>
      <c r="I13" s="65"/>
      <c r="J13" s="67">
        <f>SUM(D13:H13)</f>
        <v>33696</v>
      </c>
    </row>
    <row r="14" spans="2:39" x14ac:dyDescent="0.25">
      <c r="B14" s="23"/>
      <c r="C14" s="74"/>
      <c r="D14" s="67"/>
      <c r="E14" s="67"/>
      <c r="F14" s="67"/>
      <c r="G14" s="67"/>
      <c r="H14" s="67"/>
      <c r="I14" s="65"/>
      <c r="J14" s="67">
        <f t="shared" ref="J14:J15" si="1">SUM(D14:H14)</f>
        <v>0</v>
      </c>
    </row>
    <row r="15" spans="2:39" x14ac:dyDescent="0.25">
      <c r="B15" s="23"/>
      <c r="C15" s="64"/>
      <c r="D15" s="67"/>
      <c r="E15" s="69"/>
      <c r="F15" s="69"/>
      <c r="G15" s="69"/>
      <c r="H15" s="69"/>
      <c r="I15" s="65"/>
      <c r="J15" s="67">
        <f t="shared" si="1"/>
        <v>0</v>
      </c>
    </row>
    <row r="16" spans="2:39" x14ac:dyDescent="0.25">
      <c r="B16" s="23"/>
      <c r="C16" s="77" t="s">
        <v>13</v>
      </c>
      <c r="D16" s="70">
        <f>SUM(D13:D15)</f>
        <v>6610</v>
      </c>
      <c r="E16" s="70">
        <f t="shared" ref="E16:J16" si="2">SUM(E13:E15)</f>
        <v>13608</v>
      </c>
      <c r="F16" s="70">
        <f t="shared" si="2"/>
        <v>4493</v>
      </c>
      <c r="G16" s="70">
        <f t="shared" si="2"/>
        <v>4493</v>
      </c>
      <c r="H16" s="70">
        <f t="shared" si="2"/>
        <v>4492</v>
      </c>
      <c r="I16" s="65">
        <f t="shared" si="2"/>
        <v>0</v>
      </c>
      <c r="J16" s="70">
        <f t="shared" si="2"/>
        <v>33696</v>
      </c>
    </row>
    <row r="17" spans="2:10" x14ac:dyDescent="0.25">
      <c r="B17" s="23"/>
      <c r="C17" s="78" t="s">
        <v>33</v>
      </c>
      <c r="D17" s="71" t="s">
        <v>31</v>
      </c>
      <c r="E17" s="64"/>
      <c r="F17" s="64"/>
      <c r="G17" s="64"/>
      <c r="H17" s="64"/>
      <c r="I17" s="65"/>
      <c r="J17" s="66" t="s">
        <v>31</v>
      </c>
    </row>
    <row r="18" spans="2:10" x14ac:dyDescent="0.25">
      <c r="B18" s="23"/>
      <c r="C18" s="74"/>
      <c r="D18" s="71"/>
      <c r="E18" s="64"/>
      <c r="F18" s="64"/>
      <c r="G18" s="64"/>
      <c r="H18" s="64"/>
      <c r="I18" s="65"/>
      <c r="J18" s="67">
        <f t="shared" ref="J18:J19" si="3">SUM(D18:H18)</f>
        <v>0</v>
      </c>
    </row>
    <row r="19" spans="2:10" x14ac:dyDescent="0.25">
      <c r="B19" s="23"/>
      <c r="C19" s="79"/>
      <c r="D19" s="67"/>
      <c r="E19" s="69"/>
      <c r="F19" s="69"/>
      <c r="G19" s="69"/>
      <c r="H19" s="69"/>
      <c r="I19" s="65"/>
      <c r="J19" s="67">
        <f t="shared" si="3"/>
        <v>0</v>
      </c>
    </row>
    <row r="20" spans="2:10" x14ac:dyDescent="0.25">
      <c r="B20" s="23"/>
      <c r="C20" s="79"/>
      <c r="D20" s="67"/>
      <c r="E20" s="67"/>
      <c r="F20" s="67"/>
      <c r="G20" s="67"/>
      <c r="H20" s="67"/>
      <c r="I20" s="68">
        <v>2000</v>
      </c>
      <c r="J20" s="67">
        <f>SUM(D20:H20)</f>
        <v>0</v>
      </c>
    </row>
    <row r="21" spans="2:10" x14ac:dyDescent="0.25">
      <c r="B21" s="23"/>
      <c r="C21" s="79"/>
      <c r="D21" s="67"/>
      <c r="E21" s="67"/>
      <c r="F21" s="67"/>
      <c r="G21" s="67"/>
      <c r="H21" s="67"/>
      <c r="I21" s="68">
        <v>250</v>
      </c>
      <c r="J21" s="67">
        <f t="shared" ref="J21:J26" si="4">SUM(D21:H21)</f>
        <v>0</v>
      </c>
    </row>
    <row r="22" spans="2:10" x14ac:dyDescent="0.25">
      <c r="B22" s="23"/>
      <c r="C22" s="74"/>
      <c r="D22" s="67"/>
      <c r="E22" s="67"/>
      <c r="F22" s="67"/>
      <c r="G22" s="67"/>
      <c r="H22" s="67"/>
      <c r="I22" s="68">
        <v>2250</v>
      </c>
      <c r="J22" s="67">
        <f t="shared" si="4"/>
        <v>0</v>
      </c>
    </row>
    <row r="23" spans="2:10" x14ac:dyDescent="0.25">
      <c r="B23" s="23"/>
      <c r="C23" s="79"/>
      <c r="D23" s="67"/>
      <c r="E23" s="67"/>
      <c r="F23" s="67"/>
      <c r="G23" s="67"/>
      <c r="H23" s="67"/>
      <c r="I23" s="68">
        <v>1243</v>
      </c>
      <c r="J23" s="67">
        <f t="shared" si="4"/>
        <v>0</v>
      </c>
    </row>
    <row r="24" spans="2:10" x14ac:dyDescent="0.25">
      <c r="B24" s="23"/>
      <c r="C24" s="79"/>
      <c r="D24" s="67"/>
      <c r="E24" s="67"/>
      <c r="F24" s="67"/>
      <c r="G24" s="67"/>
      <c r="H24" s="67"/>
      <c r="I24" s="68">
        <v>225</v>
      </c>
      <c r="J24" s="67">
        <f t="shared" si="4"/>
        <v>0</v>
      </c>
    </row>
    <row r="25" spans="2:10" x14ac:dyDescent="0.25">
      <c r="B25" s="23"/>
      <c r="C25" s="79"/>
      <c r="D25" s="67"/>
      <c r="E25" s="67"/>
      <c r="F25" s="67"/>
      <c r="G25" s="67"/>
      <c r="H25" s="67"/>
      <c r="I25" s="68">
        <v>400</v>
      </c>
      <c r="J25" s="67">
        <f t="shared" si="4"/>
        <v>0</v>
      </c>
    </row>
    <row r="26" spans="2:10" x14ac:dyDescent="0.25">
      <c r="B26" s="23"/>
      <c r="C26" s="74"/>
      <c r="D26" s="67"/>
      <c r="E26" s="67"/>
      <c r="F26" s="67"/>
      <c r="G26" s="67"/>
      <c r="H26" s="67"/>
      <c r="I26" s="68">
        <v>1638</v>
      </c>
      <c r="J26" s="67">
        <f t="shared" si="4"/>
        <v>0</v>
      </c>
    </row>
    <row r="27" spans="2:10" x14ac:dyDescent="0.25">
      <c r="B27" s="23"/>
      <c r="C27" s="77" t="s">
        <v>14</v>
      </c>
      <c r="D27" s="70">
        <f>SUM(D20:D26)</f>
        <v>0</v>
      </c>
      <c r="E27" s="70">
        <f t="shared" ref="E27:H27" si="5">SUM(E20:E26)</f>
        <v>0</v>
      </c>
      <c r="F27" s="70">
        <f t="shared" si="5"/>
        <v>0</v>
      </c>
      <c r="G27" s="70">
        <f t="shared" si="5"/>
        <v>0</v>
      </c>
      <c r="H27" s="70">
        <f t="shared" si="5"/>
        <v>0</v>
      </c>
      <c r="I27" s="65"/>
      <c r="J27" s="70">
        <f>SUM(D27:H27)</f>
        <v>0</v>
      </c>
    </row>
    <row r="28" spans="2:10" x14ac:dyDescent="0.25">
      <c r="B28" s="23"/>
      <c r="C28" s="78" t="s">
        <v>34</v>
      </c>
      <c r="D28" s="67"/>
      <c r="E28" s="64"/>
      <c r="F28" s="64"/>
      <c r="G28" s="64"/>
      <c r="H28" s="64"/>
      <c r="I28" s="65"/>
      <c r="J28" s="67" t="s">
        <v>20</v>
      </c>
    </row>
    <row r="29" spans="2:10" x14ac:dyDescent="0.25">
      <c r="B29" s="23"/>
      <c r="C29" s="74"/>
      <c r="D29" s="67"/>
      <c r="E29" s="64"/>
      <c r="F29" s="64"/>
      <c r="G29" s="64"/>
      <c r="H29" s="64"/>
      <c r="I29" s="65"/>
      <c r="J29" s="67">
        <f>SUM(D29:H29)</f>
        <v>0</v>
      </c>
    </row>
    <row r="30" spans="2:10" x14ac:dyDescent="0.25">
      <c r="B30" s="23" t="s">
        <v>35</v>
      </c>
      <c r="C30" s="71" t="s">
        <v>35</v>
      </c>
      <c r="D30" s="71" t="s">
        <v>31</v>
      </c>
      <c r="E30" s="64"/>
      <c r="F30" s="64"/>
      <c r="G30" s="64"/>
      <c r="H30" s="64"/>
      <c r="I30" s="65"/>
      <c r="J30" s="67">
        <f t="shared" ref="J30:J52" si="6">SUM(D30:H30)</f>
        <v>0</v>
      </c>
    </row>
    <row r="31" spans="2:10" x14ac:dyDescent="0.25">
      <c r="B31" s="23"/>
      <c r="C31" s="77" t="s">
        <v>15</v>
      </c>
      <c r="D31" s="72">
        <f>SUM(D29:D30)</f>
        <v>0</v>
      </c>
      <c r="E31" s="72">
        <f t="shared" ref="E31:H31" si="7">SUM(E29:E30)</f>
        <v>0</v>
      </c>
      <c r="F31" s="72">
        <f t="shared" si="7"/>
        <v>0</v>
      </c>
      <c r="G31" s="72">
        <f t="shared" si="7"/>
        <v>0</v>
      </c>
      <c r="H31" s="72">
        <f t="shared" si="7"/>
        <v>0</v>
      </c>
      <c r="I31" s="65"/>
      <c r="J31" s="70">
        <f t="shared" si="6"/>
        <v>0</v>
      </c>
    </row>
    <row r="32" spans="2:10" x14ac:dyDescent="0.25">
      <c r="B32" s="23"/>
      <c r="C32" s="78" t="s">
        <v>36</v>
      </c>
      <c r="D32" s="71" t="s">
        <v>31</v>
      </c>
      <c r="E32" s="64"/>
      <c r="F32" s="64"/>
      <c r="G32" s="64"/>
      <c r="H32" s="64"/>
      <c r="I32" s="65"/>
      <c r="J32" s="67"/>
    </row>
    <row r="33" spans="2:10" x14ac:dyDescent="0.25">
      <c r="B33" s="23"/>
      <c r="C33" s="74" t="s">
        <v>137</v>
      </c>
      <c r="D33" s="67">
        <v>30000</v>
      </c>
      <c r="E33" s="67"/>
      <c r="F33" s="67"/>
      <c r="G33" s="67"/>
      <c r="H33" s="67"/>
      <c r="I33" s="68">
        <v>5000</v>
      </c>
      <c r="J33" s="67">
        <f>SUM(D33:H33)</f>
        <v>30000</v>
      </c>
    </row>
    <row r="34" spans="2:10" x14ac:dyDescent="0.25">
      <c r="B34" s="23"/>
      <c r="C34" s="74" t="s">
        <v>139</v>
      </c>
      <c r="D34" s="67">
        <v>7500</v>
      </c>
      <c r="E34" s="67"/>
      <c r="F34" s="67"/>
      <c r="G34" s="67"/>
      <c r="H34" s="67"/>
      <c r="I34" s="68"/>
      <c r="J34" s="67">
        <f t="shared" ref="J34:J36" si="8">SUM(D34:H34)</f>
        <v>7500</v>
      </c>
    </row>
    <row r="35" spans="2:10" x14ac:dyDescent="0.25">
      <c r="B35" s="23"/>
      <c r="C35" s="74" t="s">
        <v>138</v>
      </c>
      <c r="D35" s="67">
        <v>3000</v>
      </c>
      <c r="E35" s="69"/>
      <c r="F35" s="69"/>
      <c r="G35" s="69"/>
      <c r="H35" s="69"/>
      <c r="I35" s="65"/>
      <c r="J35" s="67">
        <f t="shared" si="8"/>
        <v>3000</v>
      </c>
    </row>
    <row r="36" spans="2:10" x14ac:dyDescent="0.25">
      <c r="B36" s="23"/>
      <c r="C36" s="74" t="s">
        <v>140</v>
      </c>
      <c r="D36" s="67">
        <v>4860</v>
      </c>
      <c r="E36" s="67"/>
      <c r="F36" s="67"/>
      <c r="G36" s="67"/>
      <c r="H36" s="67"/>
      <c r="I36" s="68"/>
      <c r="J36" s="67">
        <f t="shared" si="8"/>
        <v>4860</v>
      </c>
    </row>
    <row r="37" spans="2:10" x14ac:dyDescent="0.25">
      <c r="B37" s="23"/>
      <c r="C37" s="77" t="s">
        <v>16</v>
      </c>
      <c r="D37" s="70">
        <f>SUM(D33:D36)</f>
        <v>45360</v>
      </c>
      <c r="E37" s="70">
        <f>SUM(E33:E35)</f>
        <v>0</v>
      </c>
      <c r="F37" s="70">
        <f>SUM(F33:F35)</f>
        <v>0</v>
      </c>
      <c r="G37" s="70">
        <f>SUM(G33:G35)</f>
        <v>0</v>
      </c>
      <c r="H37" s="70">
        <f>SUM(H33:H35)</f>
        <v>0</v>
      </c>
      <c r="I37" s="65"/>
      <c r="J37" s="70">
        <f t="shared" si="6"/>
        <v>45360</v>
      </c>
    </row>
    <row r="38" spans="2:10" x14ac:dyDescent="0.25">
      <c r="B38" s="23"/>
      <c r="C38" s="78" t="s">
        <v>37</v>
      </c>
      <c r="D38" s="71" t="s">
        <v>31</v>
      </c>
      <c r="E38" s="64"/>
      <c r="F38" s="64"/>
      <c r="G38" s="64"/>
      <c r="H38" s="64"/>
      <c r="I38" s="65"/>
      <c r="J38" s="67"/>
    </row>
    <row r="39" spans="2:10" x14ac:dyDescent="0.25">
      <c r="B39" s="23"/>
      <c r="C39" s="74"/>
      <c r="D39" s="67"/>
      <c r="E39" s="67"/>
      <c r="F39" s="67"/>
      <c r="G39" s="67"/>
      <c r="H39" s="67"/>
      <c r="I39" s="68">
        <v>5106000</v>
      </c>
      <c r="J39" s="67">
        <f t="shared" si="6"/>
        <v>0</v>
      </c>
    </row>
    <row r="40" spans="2:10" x14ac:dyDescent="0.25">
      <c r="B40" s="23"/>
      <c r="C40" s="74"/>
      <c r="D40" s="67"/>
      <c r="E40" s="67"/>
      <c r="F40" s="67"/>
      <c r="G40" s="67"/>
      <c r="H40" s="67"/>
      <c r="I40" s="68">
        <v>22500000</v>
      </c>
      <c r="J40" s="67">
        <f t="shared" si="6"/>
        <v>0</v>
      </c>
    </row>
    <row r="41" spans="2:10" x14ac:dyDescent="0.25">
      <c r="B41" s="23"/>
      <c r="C41" s="74"/>
      <c r="D41" s="67"/>
      <c r="E41" s="67"/>
      <c r="F41" s="67"/>
      <c r="G41" s="67"/>
      <c r="H41" s="67"/>
      <c r="I41" s="68">
        <v>75000000</v>
      </c>
      <c r="J41" s="67">
        <f t="shared" si="6"/>
        <v>0</v>
      </c>
    </row>
    <row r="42" spans="2:10" x14ac:dyDescent="0.25">
      <c r="B42" s="23"/>
      <c r="C42" s="74"/>
      <c r="D42" s="67"/>
      <c r="E42" s="69"/>
      <c r="F42" s="69"/>
      <c r="G42" s="69"/>
      <c r="H42" s="69"/>
      <c r="I42" s="65"/>
      <c r="J42" s="67">
        <f t="shared" si="6"/>
        <v>0</v>
      </c>
    </row>
    <row r="43" spans="2:10" x14ac:dyDescent="0.25">
      <c r="B43" s="23"/>
      <c r="C43" s="77" t="s">
        <v>17</v>
      </c>
      <c r="D43" s="70">
        <f>SUM(D39:D42)</f>
        <v>0</v>
      </c>
      <c r="E43" s="70">
        <f t="shared" ref="E43:H43" si="9">SUM(E39:E42)</f>
        <v>0</v>
      </c>
      <c r="F43" s="70">
        <f t="shared" si="9"/>
        <v>0</v>
      </c>
      <c r="G43" s="70">
        <f t="shared" si="9"/>
        <v>0</v>
      </c>
      <c r="H43" s="70">
        <f t="shared" si="9"/>
        <v>0</v>
      </c>
      <c r="I43" s="65"/>
      <c r="J43" s="70">
        <f t="shared" si="6"/>
        <v>0</v>
      </c>
    </row>
    <row r="44" spans="2:10" x14ac:dyDescent="0.25">
      <c r="B44" s="23"/>
      <c r="C44" s="78" t="s">
        <v>38</v>
      </c>
      <c r="D44" s="71" t="s">
        <v>31</v>
      </c>
      <c r="E44" s="64"/>
      <c r="F44" s="64"/>
      <c r="G44" s="64"/>
      <c r="H44" s="64"/>
      <c r="I44" s="65"/>
      <c r="J44" s="67"/>
    </row>
    <row r="45" spans="2:10" x14ac:dyDescent="0.25">
      <c r="B45" s="23"/>
      <c r="C45" s="74"/>
      <c r="D45" s="67"/>
      <c r="E45" s="67"/>
      <c r="F45" s="67"/>
      <c r="G45" s="67"/>
      <c r="H45" s="67"/>
      <c r="I45" s="68">
        <v>375000</v>
      </c>
      <c r="J45" s="67">
        <f t="shared" si="6"/>
        <v>0</v>
      </c>
    </row>
    <row r="46" spans="2:10" x14ac:dyDescent="0.25">
      <c r="B46" s="23"/>
      <c r="C46" s="74"/>
      <c r="D46" s="67"/>
      <c r="E46" s="67"/>
      <c r="F46" s="67"/>
      <c r="G46" s="67"/>
      <c r="H46" s="67"/>
      <c r="I46" s="68">
        <v>781250</v>
      </c>
      <c r="J46" s="67">
        <f t="shared" si="6"/>
        <v>0</v>
      </c>
    </row>
    <row r="47" spans="2:10" x14ac:dyDescent="0.25">
      <c r="B47" s="23"/>
      <c r="C47" s="74"/>
      <c r="D47" s="67"/>
      <c r="E47" s="67"/>
      <c r="F47" s="67"/>
      <c r="G47" s="67"/>
      <c r="H47" s="67"/>
      <c r="I47" s="68">
        <v>2083335</v>
      </c>
      <c r="J47" s="67">
        <f t="shared" si="6"/>
        <v>0</v>
      </c>
    </row>
    <row r="48" spans="2:10" x14ac:dyDescent="0.25">
      <c r="B48" s="23"/>
      <c r="C48" s="74"/>
      <c r="D48" s="67"/>
      <c r="E48" s="69"/>
      <c r="F48" s="69"/>
      <c r="G48" s="69"/>
      <c r="H48" s="69"/>
      <c r="I48" s="65"/>
      <c r="J48" s="67">
        <f t="shared" si="6"/>
        <v>0</v>
      </c>
    </row>
    <row r="49" spans="2:10" x14ac:dyDescent="0.25">
      <c r="B49" s="23"/>
      <c r="C49" s="74"/>
      <c r="D49" s="67"/>
      <c r="E49" s="69"/>
      <c r="F49" s="69"/>
      <c r="G49" s="69"/>
      <c r="H49" s="69"/>
      <c r="I49" s="65"/>
      <c r="J49" s="67">
        <f t="shared" si="6"/>
        <v>0</v>
      </c>
    </row>
    <row r="50" spans="2:10" x14ac:dyDescent="0.25">
      <c r="B50" s="23"/>
      <c r="C50" s="64"/>
      <c r="D50" s="67"/>
      <c r="E50" s="69"/>
      <c r="F50" s="69"/>
      <c r="G50" s="69"/>
      <c r="H50" s="69"/>
      <c r="I50" s="65"/>
      <c r="J50" s="67">
        <f t="shared" si="6"/>
        <v>0</v>
      </c>
    </row>
    <row r="51" spans="2:10" x14ac:dyDescent="0.25">
      <c r="B51" s="24"/>
      <c r="C51" s="77" t="s">
        <v>18</v>
      </c>
      <c r="D51" s="70">
        <f>SUM(D45:D50)</f>
        <v>0</v>
      </c>
      <c r="E51" s="70">
        <f t="shared" ref="E51:H51" si="10">SUM(E45:E50)</f>
        <v>0</v>
      </c>
      <c r="F51" s="70">
        <f t="shared" si="10"/>
        <v>0</v>
      </c>
      <c r="G51" s="70">
        <f t="shared" si="10"/>
        <v>0</v>
      </c>
      <c r="H51" s="70">
        <f t="shared" si="10"/>
        <v>0</v>
      </c>
      <c r="I51" s="65"/>
      <c r="J51" s="70">
        <f t="shared" si="6"/>
        <v>0</v>
      </c>
    </row>
    <row r="52" spans="2:10" x14ac:dyDescent="0.25">
      <c r="B52" s="24"/>
      <c r="C52" s="77" t="s">
        <v>19</v>
      </c>
      <c r="D52" s="70">
        <f>SUM(D51,D43,D37,D31,D27,D16,D11)</f>
        <v>79510</v>
      </c>
      <c r="E52" s="70">
        <f>SUM(E51,E43,E37,E31,E27,E16,E11)</f>
        <v>70308</v>
      </c>
      <c r="F52" s="70">
        <f>SUM(F51,F43,F37,F31,F27,F16,F11)</f>
        <v>23213</v>
      </c>
      <c r="G52" s="70">
        <f>SUM(G51,G43,G37,G31,G27,G16,G11)</f>
        <v>23213</v>
      </c>
      <c r="H52" s="70">
        <f>SUM(H51,H43,H37,H31,H27,H16,H11)</f>
        <v>23212</v>
      </c>
      <c r="I52" s="65"/>
      <c r="J52" s="70">
        <f t="shared" si="6"/>
        <v>219456</v>
      </c>
    </row>
    <row r="53" spans="2:10" x14ac:dyDescent="0.25">
      <c r="B53" s="6"/>
      <c r="D53"/>
      <c r="E53"/>
      <c r="H53"/>
      <c r="I53"/>
      <c r="J53" t="s">
        <v>20</v>
      </c>
    </row>
    <row r="54" spans="2:10" ht="30" x14ac:dyDescent="0.25">
      <c r="B54" s="58" t="s">
        <v>39</v>
      </c>
      <c r="C54" s="81" t="s">
        <v>39</v>
      </c>
      <c r="D54" s="66"/>
      <c r="E54" s="66"/>
      <c r="F54" s="66"/>
      <c r="G54" s="66"/>
      <c r="H54" s="66"/>
      <c r="I54" s="65"/>
      <c r="J54" s="66" t="s">
        <v>20</v>
      </c>
    </row>
    <row r="55" spans="2:10" x14ac:dyDescent="0.25">
      <c r="B55" s="23"/>
      <c r="C55" s="74"/>
      <c r="D55" s="71">
        <v>2808</v>
      </c>
      <c r="E55" s="71">
        <v>2808</v>
      </c>
      <c r="F55" s="71">
        <v>2808</v>
      </c>
      <c r="G55" s="71">
        <v>2808</v>
      </c>
      <c r="H55" s="71">
        <v>2808</v>
      </c>
      <c r="I55" s="65"/>
      <c r="J55" s="67">
        <f>SUM(D55:H55)</f>
        <v>14040</v>
      </c>
    </row>
    <row r="56" spans="2:10" x14ac:dyDescent="0.25">
      <c r="B56" s="23"/>
      <c r="C56" s="74"/>
      <c r="D56" s="71"/>
      <c r="E56" s="64"/>
      <c r="F56" s="64"/>
      <c r="G56" s="64"/>
      <c r="H56" s="64"/>
      <c r="I56" s="65"/>
      <c r="J56" s="67">
        <f t="shared" ref="J56:J57" si="11">SUM(D56:H56)</f>
        <v>0</v>
      </c>
    </row>
    <row r="57" spans="2:10" x14ac:dyDescent="0.25">
      <c r="B57" s="24"/>
      <c r="C57" s="77" t="s">
        <v>21</v>
      </c>
      <c r="D57" s="70">
        <f>SUM(D55:D56)</f>
        <v>2808</v>
      </c>
      <c r="E57" s="70">
        <f t="shared" ref="E57:H57" si="12">SUM(E55:E56)</f>
        <v>2808</v>
      </c>
      <c r="F57" s="70">
        <f t="shared" si="12"/>
        <v>2808</v>
      </c>
      <c r="G57" s="70">
        <f t="shared" si="12"/>
        <v>2808</v>
      </c>
      <c r="H57" s="70">
        <f t="shared" si="12"/>
        <v>2808</v>
      </c>
      <c r="I57" s="65"/>
      <c r="J57" s="70">
        <f t="shared" si="11"/>
        <v>14040</v>
      </c>
    </row>
    <row r="58" spans="2:10" ht="15.75" thickBot="1" x14ac:dyDescent="0.3">
      <c r="B58" s="6"/>
      <c r="C58" s="65"/>
      <c r="D58" s="65"/>
      <c r="E58" s="65"/>
      <c r="F58" s="65"/>
      <c r="G58" s="65"/>
      <c r="H58" s="65"/>
      <c r="I58" s="65"/>
      <c r="J58" s="65" t="s">
        <v>20</v>
      </c>
    </row>
    <row r="59" spans="2:10" s="1" customFormat="1" ht="30.75" thickBot="1" x14ac:dyDescent="0.3">
      <c r="B59" s="19" t="s">
        <v>22</v>
      </c>
      <c r="C59" s="82"/>
      <c r="D59" s="73">
        <f>SUM(D57,D52)</f>
        <v>82318</v>
      </c>
      <c r="E59" s="73">
        <f t="shared" ref="E59:J59" si="13">SUM(E57,E52)</f>
        <v>73116</v>
      </c>
      <c r="F59" s="73">
        <f t="shared" si="13"/>
        <v>26021</v>
      </c>
      <c r="G59" s="73">
        <f t="shared" si="13"/>
        <v>26021</v>
      </c>
      <c r="H59" s="73">
        <f t="shared" si="13"/>
        <v>26020</v>
      </c>
      <c r="I59" s="65">
        <f>SUM(I57,I52)</f>
        <v>0</v>
      </c>
      <c r="J59" s="73">
        <f t="shared" si="13"/>
        <v>233496</v>
      </c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  <row r="74" spans="2:2" x14ac:dyDescent="0.25">
      <c r="B74" s="6"/>
    </row>
  </sheetData>
  <pageMargins left="0.7" right="0.7" top="0.75" bottom="0.75" header="0.3" footer="0.3"/>
  <pageSetup scale="86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9D75B-6730-4688-AE07-3E5E66393E78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36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G54" sqref="G54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29</v>
      </c>
    </row>
    <row r="3" spans="2:39" x14ac:dyDescent="0.25">
      <c r="B3" s="54" t="s">
        <v>74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76" t="s">
        <v>30</v>
      </c>
      <c r="D7" s="64" t="s">
        <v>31</v>
      </c>
      <c r="E7" s="64" t="s">
        <v>31</v>
      </c>
      <c r="F7" s="64" t="s">
        <v>31</v>
      </c>
      <c r="G7" s="64"/>
      <c r="H7" s="64" t="s">
        <v>31</v>
      </c>
      <c r="I7" s="65"/>
      <c r="J7" s="6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74" t="s">
        <v>150</v>
      </c>
      <c r="D8" s="67">
        <v>97211</v>
      </c>
      <c r="E8" s="67">
        <v>107732</v>
      </c>
      <c r="F8" s="67">
        <v>13875</v>
      </c>
      <c r="G8" s="67">
        <v>13875</v>
      </c>
      <c r="H8" s="67">
        <v>13875</v>
      </c>
      <c r="I8" s="68">
        <v>450000</v>
      </c>
      <c r="J8" s="67">
        <f>SUM(D8:H8)</f>
        <v>246568</v>
      </c>
    </row>
    <row r="9" spans="2:39" x14ac:dyDescent="0.25">
      <c r="B9" s="23"/>
      <c r="C9" s="74" t="s">
        <v>146</v>
      </c>
      <c r="D9" s="67">
        <v>72558</v>
      </c>
      <c r="E9" s="67">
        <v>82935</v>
      </c>
      <c r="F9" s="67">
        <v>10125</v>
      </c>
      <c r="G9" s="67">
        <v>10125</v>
      </c>
      <c r="H9" s="67">
        <v>10125</v>
      </c>
      <c r="I9" s="65"/>
      <c r="J9" s="67">
        <f>SUM(D9:H9)</f>
        <v>185868</v>
      </c>
    </row>
    <row r="10" spans="2:39" x14ac:dyDescent="0.25">
      <c r="B10" s="23"/>
      <c r="C10" s="74" t="s">
        <v>81</v>
      </c>
      <c r="D10" s="67">
        <v>3520</v>
      </c>
      <c r="E10" s="69">
        <v>3680</v>
      </c>
      <c r="F10" s="69">
        <v>3600</v>
      </c>
      <c r="G10" s="69">
        <v>3600</v>
      </c>
      <c r="H10" s="69">
        <v>3600</v>
      </c>
      <c r="I10" s="69">
        <v>3600</v>
      </c>
      <c r="J10" s="67">
        <f>SUM(D10:H10)</f>
        <v>18000</v>
      </c>
    </row>
    <row r="11" spans="2:39" x14ac:dyDescent="0.25">
      <c r="B11" s="23"/>
      <c r="C11" s="77" t="s">
        <v>12</v>
      </c>
      <c r="D11" s="70">
        <f>SUM(D8:D10)</f>
        <v>173289</v>
      </c>
      <c r="E11" s="70">
        <f t="shared" ref="E11:J11" si="0">SUM(E8:E10)</f>
        <v>194347</v>
      </c>
      <c r="F11" s="70">
        <f t="shared" si="0"/>
        <v>27600</v>
      </c>
      <c r="G11" s="70">
        <f t="shared" si="0"/>
        <v>27600</v>
      </c>
      <c r="H11" s="70">
        <f t="shared" si="0"/>
        <v>27600</v>
      </c>
      <c r="I11" s="65">
        <f t="shared" si="0"/>
        <v>453600</v>
      </c>
      <c r="J11" s="70">
        <f t="shared" si="0"/>
        <v>450436</v>
      </c>
    </row>
    <row r="12" spans="2:39" x14ac:dyDescent="0.25">
      <c r="B12" s="23"/>
      <c r="C12" s="78" t="s">
        <v>32</v>
      </c>
      <c r="D12" s="71" t="s">
        <v>31</v>
      </c>
      <c r="E12" s="64"/>
      <c r="F12" s="64"/>
      <c r="G12" s="64"/>
      <c r="H12" s="64"/>
      <c r="I12" s="65"/>
      <c r="J12" s="66" t="s">
        <v>31</v>
      </c>
    </row>
    <row r="13" spans="2:39" ht="30" x14ac:dyDescent="0.25">
      <c r="B13" s="23"/>
      <c r="C13" s="74" t="s">
        <v>141</v>
      </c>
      <c r="D13" s="67">
        <v>41589</v>
      </c>
      <c r="E13" s="67">
        <v>46643</v>
      </c>
      <c r="F13" s="67">
        <v>6624</v>
      </c>
      <c r="G13" s="67">
        <v>6624</v>
      </c>
      <c r="H13" s="67">
        <v>6624</v>
      </c>
      <c r="I13" s="65"/>
      <c r="J13" s="67">
        <f>SUM(D13:H13)</f>
        <v>108104</v>
      </c>
    </row>
    <row r="14" spans="2:39" x14ac:dyDescent="0.25">
      <c r="B14" s="23"/>
      <c r="C14" s="74"/>
      <c r="D14" s="67"/>
      <c r="E14" s="67"/>
      <c r="F14" s="67"/>
      <c r="G14" s="67"/>
      <c r="H14" s="67"/>
      <c r="I14" s="65"/>
      <c r="J14" s="67">
        <f t="shared" ref="J14:J15" si="1">SUM(D14:H14)</f>
        <v>0</v>
      </c>
    </row>
    <row r="15" spans="2:39" x14ac:dyDescent="0.25">
      <c r="B15" s="23"/>
      <c r="C15" s="64"/>
      <c r="D15" s="67"/>
      <c r="E15" s="69"/>
      <c r="F15" s="69"/>
      <c r="G15" s="69"/>
      <c r="H15" s="69"/>
      <c r="I15" s="65"/>
      <c r="J15" s="67">
        <f t="shared" si="1"/>
        <v>0</v>
      </c>
    </row>
    <row r="16" spans="2:39" x14ac:dyDescent="0.25">
      <c r="B16" s="23"/>
      <c r="C16" s="77" t="s">
        <v>13</v>
      </c>
      <c r="D16" s="70">
        <f>SUM(D13:D15)</f>
        <v>41589</v>
      </c>
      <c r="E16" s="70">
        <f t="shared" ref="E16:J16" si="2">SUM(E13:E15)</f>
        <v>46643</v>
      </c>
      <c r="F16" s="70">
        <f t="shared" si="2"/>
        <v>6624</v>
      </c>
      <c r="G16" s="70">
        <f t="shared" si="2"/>
        <v>6624</v>
      </c>
      <c r="H16" s="70">
        <f t="shared" si="2"/>
        <v>6624</v>
      </c>
      <c r="I16" s="65">
        <f t="shared" si="2"/>
        <v>0</v>
      </c>
      <c r="J16" s="70">
        <f t="shared" si="2"/>
        <v>108104</v>
      </c>
    </row>
    <row r="17" spans="2:10" x14ac:dyDescent="0.25">
      <c r="B17" s="23"/>
      <c r="C17" s="78" t="s">
        <v>33</v>
      </c>
      <c r="D17" s="71" t="s">
        <v>31</v>
      </c>
      <c r="E17" s="64"/>
      <c r="F17" s="64"/>
      <c r="G17" s="64"/>
      <c r="H17" s="64"/>
      <c r="I17" s="65"/>
      <c r="J17" s="66" t="s">
        <v>31</v>
      </c>
    </row>
    <row r="18" spans="2:10" x14ac:dyDescent="0.25">
      <c r="B18" s="23"/>
      <c r="C18" s="74"/>
      <c r="D18" s="71"/>
      <c r="E18" s="64"/>
      <c r="F18" s="64"/>
      <c r="G18" s="64"/>
      <c r="H18" s="64"/>
      <c r="I18" s="65"/>
      <c r="J18" s="67">
        <f t="shared" ref="J18:J19" si="3">SUM(D18:H18)</f>
        <v>0</v>
      </c>
    </row>
    <row r="19" spans="2:10" x14ac:dyDescent="0.25">
      <c r="B19" s="23"/>
      <c r="C19" s="79"/>
      <c r="D19" s="67"/>
      <c r="E19" s="69"/>
      <c r="F19" s="69"/>
      <c r="G19" s="69"/>
      <c r="H19" s="69"/>
      <c r="I19" s="65"/>
      <c r="J19" s="67">
        <f t="shared" si="3"/>
        <v>0</v>
      </c>
    </row>
    <row r="20" spans="2:10" x14ac:dyDescent="0.25">
      <c r="B20" s="23"/>
      <c r="C20" s="79"/>
      <c r="D20" s="67"/>
      <c r="E20" s="67"/>
      <c r="F20" s="67"/>
      <c r="G20" s="67"/>
      <c r="H20" s="67"/>
      <c r="I20" s="68">
        <v>2000</v>
      </c>
      <c r="J20" s="67">
        <f>SUM(D20:H20)</f>
        <v>0</v>
      </c>
    </row>
    <row r="21" spans="2:10" x14ac:dyDescent="0.25">
      <c r="B21" s="23"/>
      <c r="C21" s="79"/>
      <c r="D21" s="67"/>
      <c r="E21" s="67"/>
      <c r="F21" s="67"/>
      <c r="G21" s="67"/>
      <c r="H21" s="67"/>
      <c r="I21" s="68">
        <v>250</v>
      </c>
      <c r="J21" s="67">
        <f t="shared" ref="J21:J26" si="4">SUM(D21:H21)</f>
        <v>0</v>
      </c>
    </row>
    <row r="22" spans="2:10" x14ac:dyDescent="0.25">
      <c r="B22" s="23"/>
      <c r="C22" s="74"/>
      <c r="D22" s="67"/>
      <c r="E22" s="67"/>
      <c r="F22" s="67"/>
      <c r="G22" s="67"/>
      <c r="H22" s="67"/>
      <c r="I22" s="68">
        <v>2250</v>
      </c>
      <c r="J22" s="67">
        <f t="shared" si="4"/>
        <v>0</v>
      </c>
    </row>
    <row r="23" spans="2:10" x14ac:dyDescent="0.25">
      <c r="B23" s="23"/>
      <c r="C23" s="79"/>
      <c r="D23" s="67"/>
      <c r="E23" s="67"/>
      <c r="F23" s="67"/>
      <c r="G23" s="67"/>
      <c r="H23" s="67"/>
      <c r="I23" s="68">
        <v>1243</v>
      </c>
      <c r="J23" s="67">
        <f t="shared" si="4"/>
        <v>0</v>
      </c>
    </row>
    <row r="24" spans="2:10" x14ac:dyDescent="0.25">
      <c r="B24" s="23"/>
      <c r="C24" s="79"/>
      <c r="D24" s="67"/>
      <c r="E24" s="67"/>
      <c r="F24" s="67"/>
      <c r="G24" s="67"/>
      <c r="H24" s="67"/>
      <c r="I24" s="68">
        <v>225</v>
      </c>
      <c r="J24" s="67">
        <f t="shared" si="4"/>
        <v>0</v>
      </c>
    </row>
    <row r="25" spans="2:10" x14ac:dyDescent="0.25">
      <c r="B25" s="23"/>
      <c r="C25" s="79"/>
      <c r="D25" s="67"/>
      <c r="E25" s="67"/>
      <c r="F25" s="67"/>
      <c r="G25" s="67"/>
      <c r="H25" s="67"/>
      <c r="I25" s="68">
        <v>400</v>
      </c>
      <c r="J25" s="67">
        <f t="shared" si="4"/>
        <v>0</v>
      </c>
    </row>
    <row r="26" spans="2:10" x14ac:dyDescent="0.25">
      <c r="B26" s="23"/>
      <c r="C26" s="74"/>
      <c r="D26" s="67"/>
      <c r="E26" s="67"/>
      <c r="F26" s="67"/>
      <c r="G26" s="67"/>
      <c r="H26" s="67"/>
      <c r="I26" s="68">
        <v>1638</v>
      </c>
      <c r="J26" s="67">
        <f t="shared" si="4"/>
        <v>0</v>
      </c>
    </row>
    <row r="27" spans="2:10" x14ac:dyDescent="0.25">
      <c r="B27" s="23"/>
      <c r="C27" s="77" t="s">
        <v>14</v>
      </c>
      <c r="D27" s="70">
        <f>SUM(D20:D26)</f>
        <v>0</v>
      </c>
      <c r="E27" s="70">
        <f t="shared" ref="E27:H27" si="5">SUM(E20:E26)</f>
        <v>0</v>
      </c>
      <c r="F27" s="70">
        <f t="shared" si="5"/>
        <v>0</v>
      </c>
      <c r="G27" s="70">
        <f t="shared" si="5"/>
        <v>0</v>
      </c>
      <c r="H27" s="70">
        <f t="shared" si="5"/>
        <v>0</v>
      </c>
      <c r="I27" s="65"/>
      <c r="J27" s="70">
        <f>SUM(D27:H27)</f>
        <v>0</v>
      </c>
    </row>
    <row r="28" spans="2:10" x14ac:dyDescent="0.25">
      <c r="B28" s="23"/>
      <c r="C28" s="78" t="s">
        <v>34</v>
      </c>
      <c r="D28" s="67"/>
      <c r="E28" s="64"/>
      <c r="F28" s="64"/>
      <c r="G28" s="64"/>
      <c r="H28" s="64"/>
      <c r="I28" s="65"/>
      <c r="J28" s="67" t="s">
        <v>20</v>
      </c>
    </row>
    <row r="29" spans="2:10" x14ac:dyDescent="0.25">
      <c r="B29" s="23"/>
      <c r="C29" s="74"/>
      <c r="D29" s="67"/>
      <c r="E29" s="64"/>
      <c r="F29" s="64"/>
      <c r="G29" s="64"/>
      <c r="H29" s="64"/>
      <c r="I29" s="65"/>
      <c r="J29" s="67">
        <f>SUM(D29:H29)</f>
        <v>0</v>
      </c>
    </row>
    <row r="30" spans="2:10" x14ac:dyDescent="0.25">
      <c r="B30" s="23" t="s">
        <v>35</v>
      </c>
      <c r="C30" s="71" t="s">
        <v>35</v>
      </c>
      <c r="D30" s="71" t="s">
        <v>31</v>
      </c>
      <c r="E30" s="64"/>
      <c r="F30" s="64"/>
      <c r="G30" s="64"/>
      <c r="H30" s="64"/>
      <c r="I30" s="65"/>
      <c r="J30" s="67">
        <f t="shared" ref="J30:J50" si="6">SUM(D30:H30)</f>
        <v>0</v>
      </c>
    </row>
    <row r="31" spans="2:10" x14ac:dyDescent="0.25">
      <c r="B31" s="23"/>
      <c r="C31" s="77" t="s">
        <v>15</v>
      </c>
      <c r="D31" s="72">
        <f>SUM(D29:D30)</f>
        <v>0</v>
      </c>
      <c r="E31" s="72">
        <f t="shared" ref="E31:H31" si="7">SUM(E29:E30)</f>
        <v>0</v>
      </c>
      <c r="F31" s="72">
        <f t="shared" si="7"/>
        <v>0</v>
      </c>
      <c r="G31" s="72">
        <f t="shared" si="7"/>
        <v>0</v>
      </c>
      <c r="H31" s="72">
        <f t="shared" si="7"/>
        <v>0</v>
      </c>
      <c r="I31" s="65"/>
      <c r="J31" s="70">
        <f t="shared" si="6"/>
        <v>0</v>
      </c>
    </row>
    <row r="32" spans="2:10" x14ac:dyDescent="0.25">
      <c r="B32" s="23"/>
      <c r="C32" s="78" t="s">
        <v>36</v>
      </c>
      <c r="D32" s="71" t="s">
        <v>31</v>
      </c>
      <c r="E32" s="64"/>
      <c r="F32" s="64"/>
      <c r="G32" s="64"/>
      <c r="H32" s="64"/>
      <c r="I32" s="65"/>
      <c r="J32" s="67"/>
    </row>
    <row r="33" spans="2:10" x14ac:dyDescent="0.25">
      <c r="B33" s="23"/>
      <c r="C33" s="74"/>
      <c r="D33" s="67"/>
      <c r="E33" s="67"/>
      <c r="F33" s="67"/>
      <c r="G33" s="67"/>
      <c r="H33" s="67"/>
      <c r="I33" s="68">
        <v>5000</v>
      </c>
      <c r="J33" s="67">
        <f t="shared" si="6"/>
        <v>0</v>
      </c>
    </row>
    <row r="34" spans="2:10" x14ac:dyDescent="0.25">
      <c r="B34" s="23"/>
      <c r="C34" s="74"/>
      <c r="D34" s="67"/>
      <c r="E34" s="69"/>
      <c r="F34" s="69"/>
      <c r="G34" s="69"/>
      <c r="H34" s="69"/>
      <c r="I34" s="65"/>
      <c r="J34" s="67">
        <f t="shared" si="6"/>
        <v>0</v>
      </c>
    </row>
    <row r="35" spans="2:10" x14ac:dyDescent="0.25">
      <c r="B35" s="23"/>
      <c r="C35" s="77" t="s">
        <v>16</v>
      </c>
      <c r="D35" s="70">
        <f>SUM(D33:D34)</f>
        <v>0</v>
      </c>
      <c r="E35" s="70">
        <f t="shared" ref="E35:H35" si="8">SUM(E33:E34)</f>
        <v>0</v>
      </c>
      <c r="F35" s="70">
        <f t="shared" si="8"/>
        <v>0</v>
      </c>
      <c r="G35" s="70">
        <f t="shared" si="8"/>
        <v>0</v>
      </c>
      <c r="H35" s="70">
        <f t="shared" si="8"/>
        <v>0</v>
      </c>
      <c r="I35" s="65"/>
      <c r="J35" s="70">
        <f t="shared" si="6"/>
        <v>0</v>
      </c>
    </row>
    <row r="36" spans="2:10" x14ac:dyDescent="0.25">
      <c r="B36" s="23"/>
      <c r="C36" s="78" t="s">
        <v>37</v>
      </c>
      <c r="D36" s="71" t="s">
        <v>31</v>
      </c>
      <c r="E36" s="64"/>
      <c r="F36" s="64"/>
      <c r="G36" s="64"/>
      <c r="H36" s="64"/>
      <c r="I36" s="65"/>
      <c r="J36" s="67"/>
    </row>
    <row r="37" spans="2:10" ht="45" x14ac:dyDescent="0.25">
      <c r="B37" s="23"/>
      <c r="C37" s="74" t="s">
        <v>142</v>
      </c>
      <c r="D37" s="67">
        <f>4834830/5</f>
        <v>966966</v>
      </c>
      <c r="E37" s="67">
        <f>4834830/5</f>
        <v>966966</v>
      </c>
      <c r="F37" s="67">
        <f>4834830/5</f>
        <v>966966</v>
      </c>
      <c r="G37" s="67">
        <f>4834830/5</f>
        <v>966966</v>
      </c>
      <c r="H37" s="67">
        <f>4834830/5</f>
        <v>966966</v>
      </c>
      <c r="I37" s="68">
        <v>5106000</v>
      </c>
      <c r="J37" s="67">
        <f t="shared" si="6"/>
        <v>4834830</v>
      </c>
    </row>
    <row r="38" spans="2:10" x14ac:dyDescent="0.25">
      <c r="B38" s="23"/>
      <c r="C38" s="74"/>
      <c r="D38" s="67"/>
      <c r="E38" s="67"/>
      <c r="F38" s="67"/>
      <c r="G38" s="67"/>
      <c r="H38" s="67"/>
      <c r="I38" s="68">
        <v>22500000</v>
      </c>
      <c r="J38" s="67">
        <f t="shared" si="6"/>
        <v>0</v>
      </c>
    </row>
    <row r="39" spans="2:10" x14ac:dyDescent="0.25">
      <c r="B39" s="23"/>
      <c r="C39" s="74"/>
      <c r="D39" s="67"/>
      <c r="E39" s="67"/>
      <c r="F39" s="67"/>
      <c r="G39" s="67"/>
      <c r="H39" s="67"/>
      <c r="I39" s="68">
        <v>75000000</v>
      </c>
      <c r="J39" s="67">
        <f t="shared" si="6"/>
        <v>0</v>
      </c>
    </row>
    <row r="40" spans="2:10" x14ac:dyDescent="0.25">
      <c r="B40" s="23"/>
      <c r="C40" s="74"/>
      <c r="D40" s="67"/>
      <c r="E40" s="69"/>
      <c r="F40" s="69"/>
      <c r="G40" s="69"/>
      <c r="H40" s="69"/>
      <c r="I40" s="65"/>
      <c r="J40" s="67">
        <f t="shared" si="6"/>
        <v>0</v>
      </c>
    </row>
    <row r="41" spans="2:10" x14ac:dyDescent="0.25">
      <c r="B41" s="23"/>
      <c r="C41" s="77" t="s">
        <v>17</v>
      </c>
      <c r="D41" s="70">
        <f>SUM(D37:D40)</f>
        <v>966966</v>
      </c>
      <c r="E41" s="70">
        <f t="shared" ref="E41:H41" si="9">SUM(E37:E40)</f>
        <v>966966</v>
      </c>
      <c r="F41" s="70">
        <f t="shared" si="9"/>
        <v>966966</v>
      </c>
      <c r="G41" s="70">
        <f t="shared" si="9"/>
        <v>966966</v>
      </c>
      <c r="H41" s="70">
        <f t="shared" si="9"/>
        <v>966966</v>
      </c>
      <c r="I41" s="65"/>
      <c r="J41" s="70">
        <f t="shared" si="6"/>
        <v>4834830</v>
      </c>
    </row>
    <row r="42" spans="2:10" x14ac:dyDescent="0.25">
      <c r="B42" s="23"/>
      <c r="C42" s="78" t="s">
        <v>38</v>
      </c>
      <c r="D42" s="71" t="s">
        <v>31</v>
      </c>
      <c r="E42" s="64"/>
      <c r="F42" s="64"/>
      <c r="G42" s="64"/>
      <c r="H42" s="64"/>
      <c r="I42" s="65"/>
      <c r="J42" s="67"/>
    </row>
    <row r="43" spans="2:10" x14ac:dyDescent="0.25">
      <c r="B43" s="23"/>
      <c r="C43" s="74"/>
      <c r="D43" s="67"/>
      <c r="E43" s="67"/>
      <c r="F43" s="67"/>
      <c r="G43" s="67"/>
      <c r="H43" s="67"/>
      <c r="I43" s="68">
        <v>375000</v>
      </c>
      <c r="J43" s="67">
        <f t="shared" si="6"/>
        <v>0</v>
      </c>
    </row>
    <row r="44" spans="2:10" x14ac:dyDescent="0.25">
      <c r="B44" s="23"/>
      <c r="C44" s="74"/>
      <c r="D44" s="67"/>
      <c r="E44" s="67"/>
      <c r="F44" s="67"/>
      <c r="G44" s="67"/>
      <c r="H44" s="67"/>
      <c r="I44" s="68">
        <v>781250</v>
      </c>
      <c r="J44" s="67">
        <f t="shared" si="6"/>
        <v>0</v>
      </c>
    </row>
    <row r="45" spans="2:10" x14ac:dyDescent="0.25">
      <c r="B45" s="23"/>
      <c r="C45" s="74"/>
      <c r="D45" s="67"/>
      <c r="E45" s="67"/>
      <c r="F45" s="67"/>
      <c r="G45" s="67"/>
      <c r="H45" s="67"/>
      <c r="I45" s="68">
        <v>2083335</v>
      </c>
      <c r="J45" s="67">
        <f t="shared" si="6"/>
        <v>0</v>
      </c>
    </row>
    <row r="46" spans="2:10" x14ac:dyDescent="0.25">
      <c r="B46" s="23"/>
      <c r="C46" s="74"/>
      <c r="D46" s="67"/>
      <c r="E46" s="69"/>
      <c r="F46" s="69"/>
      <c r="G46" s="69"/>
      <c r="H46" s="69"/>
      <c r="I46" s="65"/>
      <c r="J46" s="67">
        <f t="shared" si="6"/>
        <v>0</v>
      </c>
    </row>
    <row r="47" spans="2:10" x14ac:dyDescent="0.25">
      <c r="B47" s="23"/>
      <c r="C47" s="74"/>
      <c r="D47" s="67"/>
      <c r="E47" s="69"/>
      <c r="F47" s="69"/>
      <c r="G47" s="69"/>
      <c r="H47" s="69"/>
      <c r="I47" s="65"/>
      <c r="J47" s="67">
        <f t="shared" si="6"/>
        <v>0</v>
      </c>
    </row>
    <row r="48" spans="2:10" x14ac:dyDescent="0.25">
      <c r="B48" s="23"/>
      <c r="C48" s="64"/>
      <c r="D48" s="67"/>
      <c r="E48" s="69"/>
      <c r="F48" s="69"/>
      <c r="G48" s="69"/>
      <c r="H48" s="69"/>
      <c r="I48" s="65"/>
      <c r="J48" s="67">
        <f t="shared" si="6"/>
        <v>0</v>
      </c>
    </row>
    <row r="49" spans="2:11" x14ac:dyDescent="0.25">
      <c r="B49" s="24"/>
      <c r="C49" s="77" t="s">
        <v>18</v>
      </c>
      <c r="D49" s="70">
        <f>SUM(D43:D48)</f>
        <v>0</v>
      </c>
      <c r="E49" s="70">
        <f t="shared" ref="E49:H49" si="10">SUM(E43:E48)</f>
        <v>0</v>
      </c>
      <c r="F49" s="70">
        <f t="shared" si="10"/>
        <v>0</v>
      </c>
      <c r="G49" s="70">
        <f t="shared" si="10"/>
        <v>0</v>
      </c>
      <c r="H49" s="70">
        <f t="shared" si="10"/>
        <v>0</v>
      </c>
      <c r="I49" s="65"/>
      <c r="J49" s="70">
        <f t="shared" si="6"/>
        <v>0</v>
      </c>
    </row>
    <row r="50" spans="2:11" x14ac:dyDescent="0.25">
      <c r="B50" s="24"/>
      <c r="C50" s="77" t="s">
        <v>19</v>
      </c>
      <c r="D50" s="70">
        <f>SUM(D49,D41,D35,D31,D27,D16,D11)</f>
        <v>1181844</v>
      </c>
      <c r="E50" s="70">
        <f t="shared" ref="E50:H50" si="11">SUM(E49,E41,E35,E31,E27,E16,E11)</f>
        <v>1207956</v>
      </c>
      <c r="F50" s="70">
        <f t="shared" si="11"/>
        <v>1001190</v>
      </c>
      <c r="G50" s="70">
        <f t="shared" si="11"/>
        <v>1001190</v>
      </c>
      <c r="H50" s="70">
        <f t="shared" si="11"/>
        <v>1001190</v>
      </c>
      <c r="I50" s="65"/>
      <c r="J50" s="70">
        <f t="shared" si="6"/>
        <v>5393370</v>
      </c>
    </row>
    <row r="51" spans="2:11" x14ac:dyDescent="0.25">
      <c r="B51" s="6"/>
      <c r="D51"/>
      <c r="E51"/>
      <c r="H51"/>
      <c r="I51"/>
      <c r="J51" t="s">
        <v>20</v>
      </c>
    </row>
    <row r="52" spans="2:11" ht="30" x14ac:dyDescent="0.25">
      <c r="B52" s="58" t="s">
        <v>39</v>
      </c>
      <c r="C52" s="17" t="s">
        <v>39</v>
      </c>
      <c r="D52" s="66"/>
      <c r="E52" s="66"/>
      <c r="F52" s="66"/>
      <c r="G52" s="66"/>
      <c r="H52" s="66"/>
      <c r="I52" s="65"/>
      <c r="J52" s="66" t="s">
        <v>20</v>
      </c>
      <c r="K52" s="65"/>
    </row>
    <row r="53" spans="2:11" x14ac:dyDescent="0.25">
      <c r="B53" s="23"/>
      <c r="C53" s="74" t="s">
        <v>143</v>
      </c>
      <c r="D53" s="107">
        <v>9009</v>
      </c>
      <c r="E53" s="107">
        <v>9009</v>
      </c>
      <c r="F53" s="107">
        <v>9009</v>
      </c>
      <c r="G53" s="107">
        <v>9009</v>
      </c>
      <c r="H53" s="107">
        <v>9008</v>
      </c>
      <c r="I53" s="65"/>
      <c r="J53" s="67">
        <f>SUM(D53:H53)</f>
        <v>45044</v>
      </c>
      <c r="K53" s="65"/>
    </row>
    <row r="54" spans="2:11" x14ac:dyDescent="0.25">
      <c r="B54" s="23"/>
      <c r="C54" s="25"/>
      <c r="D54" s="71"/>
      <c r="E54" s="64"/>
      <c r="F54" s="64"/>
      <c r="G54" s="64"/>
      <c r="H54" s="64"/>
      <c r="I54" s="65"/>
      <c r="J54" s="67">
        <f t="shared" ref="J54:J55" si="12">SUM(D54:H54)</f>
        <v>0</v>
      </c>
      <c r="K54" s="65"/>
    </row>
    <row r="55" spans="2:11" x14ac:dyDescent="0.25">
      <c r="B55" s="24"/>
      <c r="C55" s="9" t="s">
        <v>21</v>
      </c>
      <c r="D55" s="70">
        <f>SUM(D53:D54)</f>
        <v>9009</v>
      </c>
      <c r="E55" s="70">
        <f t="shared" ref="E55:H55" si="13">SUM(E53:E54)</f>
        <v>9009</v>
      </c>
      <c r="F55" s="70">
        <f t="shared" si="13"/>
        <v>9009</v>
      </c>
      <c r="G55" s="70">
        <f t="shared" si="13"/>
        <v>9009</v>
      </c>
      <c r="H55" s="70">
        <f t="shared" si="13"/>
        <v>9008</v>
      </c>
      <c r="I55" s="65"/>
      <c r="J55" s="70">
        <f t="shared" si="12"/>
        <v>45044</v>
      </c>
      <c r="K55" s="65"/>
    </row>
    <row r="56" spans="2:11" ht="15.75" thickBot="1" x14ac:dyDescent="0.3">
      <c r="B56" s="6"/>
      <c r="D56" s="65"/>
      <c r="E56" s="65"/>
      <c r="F56" s="65"/>
      <c r="G56" s="65"/>
      <c r="H56" s="65"/>
      <c r="I56" s="65"/>
      <c r="J56" s="65" t="s">
        <v>20</v>
      </c>
      <c r="K56" s="65"/>
    </row>
    <row r="57" spans="2:11" s="1" customFormat="1" ht="30.75" thickBot="1" x14ac:dyDescent="0.3">
      <c r="B57" s="19" t="s">
        <v>22</v>
      </c>
      <c r="C57" s="19"/>
      <c r="D57" s="73">
        <f>SUM(D55,D50)</f>
        <v>1190853</v>
      </c>
      <c r="E57" s="73">
        <f t="shared" ref="E57:J57" si="14">SUM(E55,E50)</f>
        <v>1216965</v>
      </c>
      <c r="F57" s="73">
        <f t="shared" si="14"/>
        <v>1010199</v>
      </c>
      <c r="G57" s="73">
        <f t="shared" si="14"/>
        <v>1010199</v>
      </c>
      <c r="H57" s="73">
        <f t="shared" si="14"/>
        <v>1010198</v>
      </c>
      <c r="I57" s="65">
        <f>SUM(I55,I50)</f>
        <v>0</v>
      </c>
      <c r="J57" s="73">
        <f t="shared" si="14"/>
        <v>5438414</v>
      </c>
      <c r="K57" s="88"/>
    </row>
    <row r="58" spans="2:11" x14ac:dyDescent="0.25">
      <c r="B58" s="6"/>
      <c r="D58" s="89"/>
      <c r="E58" s="90"/>
      <c r="F58" s="65"/>
      <c r="G58" s="65"/>
      <c r="H58" s="90"/>
      <c r="I58" s="65"/>
      <c r="J58" s="65"/>
      <c r="K58" s="65"/>
    </row>
    <row r="59" spans="2:11" x14ac:dyDescent="0.25">
      <c r="B59" s="6"/>
    </row>
    <row r="60" spans="2:11" x14ac:dyDescent="0.25">
      <c r="B60" s="6"/>
    </row>
    <row r="61" spans="2:11" x14ac:dyDescent="0.25">
      <c r="B61" s="6"/>
    </row>
    <row r="62" spans="2:11" x14ac:dyDescent="0.25">
      <c r="B62" s="6"/>
    </row>
    <row r="63" spans="2:11" x14ac:dyDescent="0.25">
      <c r="B63" s="6"/>
    </row>
    <row r="64" spans="2:11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A0361-7448-4F76-A1CE-A1376196C9EE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34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D19" sqref="D19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29</v>
      </c>
    </row>
    <row r="3" spans="2:39" x14ac:dyDescent="0.25">
      <c r="B3" s="54" t="s">
        <v>74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76" t="s">
        <v>30</v>
      </c>
      <c r="D7" s="64" t="s">
        <v>31</v>
      </c>
      <c r="E7" s="64" t="s">
        <v>31</v>
      </c>
      <c r="F7" s="64" t="s">
        <v>31</v>
      </c>
      <c r="G7" s="64"/>
      <c r="H7" s="64" t="s">
        <v>31</v>
      </c>
      <c r="I7" s="65"/>
      <c r="J7" s="6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74" t="s">
        <v>151</v>
      </c>
      <c r="D8" s="67">
        <v>96616</v>
      </c>
      <c r="E8" s="67">
        <v>49790</v>
      </c>
      <c r="F8" s="67">
        <v>5200</v>
      </c>
      <c r="G8" s="67">
        <v>5200</v>
      </c>
      <c r="H8" s="67">
        <v>5200</v>
      </c>
      <c r="I8" s="68">
        <v>450000</v>
      </c>
      <c r="J8" s="67">
        <f>SUM(D8:H8)</f>
        <v>162006</v>
      </c>
    </row>
    <row r="9" spans="2:39" x14ac:dyDescent="0.25">
      <c r="B9" s="23"/>
      <c r="C9" s="74" t="s">
        <v>83</v>
      </c>
      <c r="D9" s="67">
        <v>47947</v>
      </c>
      <c r="E9" s="67">
        <v>25133</v>
      </c>
      <c r="F9" s="67">
        <v>2267</v>
      </c>
      <c r="G9" s="67">
        <v>2267</v>
      </c>
      <c r="H9" s="67">
        <v>2266</v>
      </c>
      <c r="I9" s="65"/>
      <c r="J9" s="67">
        <f>SUM(D9:H9)</f>
        <v>79880</v>
      </c>
    </row>
    <row r="10" spans="2:39" x14ac:dyDescent="0.25">
      <c r="B10" s="23"/>
      <c r="C10" s="83"/>
      <c r="D10" s="67"/>
      <c r="E10" s="69"/>
      <c r="F10" s="69"/>
      <c r="G10" s="69"/>
      <c r="H10" s="69"/>
      <c r="I10" s="65"/>
      <c r="J10" s="67">
        <f>SUM(D10:H10)</f>
        <v>0</v>
      </c>
    </row>
    <row r="11" spans="2:39" x14ac:dyDescent="0.25">
      <c r="B11" s="23"/>
      <c r="C11" s="77" t="s">
        <v>12</v>
      </c>
      <c r="D11" s="70">
        <f>SUM(D8:D10)</f>
        <v>144563</v>
      </c>
      <c r="E11" s="70">
        <f t="shared" ref="E11:J11" si="0">SUM(E8:E10)</f>
        <v>74923</v>
      </c>
      <c r="F11" s="70">
        <f t="shared" si="0"/>
        <v>7467</v>
      </c>
      <c r="G11" s="70">
        <f t="shared" si="0"/>
        <v>7467</v>
      </c>
      <c r="H11" s="70">
        <f t="shared" si="0"/>
        <v>7466</v>
      </c>
      <c r="I11" s="65">
        <f t="shared" si="0"/>
        <v>450000</v>
      </c>
      <c r="J11" s="70">
        <f t="shared" si="0"/>
        <v>241886</v>
      </c>
    </row>
    <row r="12" spans="2:39" x14ac:dyDescent="0.25">
      <c r="B12" s="23"/>
      <c r="C12" s="78" t="s">
        <v>32</v>
      </c>
      <c r="D12" s="71" t="s">
        <v>31</v>
      </c>
      <c r="E12" s="64"/>
      <c r="F12" s="64"/>
      <c r="G12" s="64"/>
      <c r="H12" s="64"/>
      <c r="I12" s="65"/>
      <c r="J12" s="66" t="s">
        <v>31</v>
      </c>
    </row>
    <row r="13" spans="2:39" ht="30" x14ac:dyDescent="0.25">
      <c r="B13" s="23"/>
      <c r="C13" s="74" t="s">
        <v>128</v>
      </c>
      <c r="D13" s="67">
        <v>53488</v>
      </c>
      <c r="E13" s="67">
        <v>27722</v>
      </c>
      <c r="F13" s="67">
        <v>2763</v>
      </c>
      <c r="G13" s="67">
        <v>2763</v>
      </c>
      <c r="H13" s="67">
        <v>2762</v>
      </c>
      <c r="I13" s="65"/>
      <c r="J13" s="67">
        <f>SUM(D13:H13)</f>
        <v>89498</v>
      </c>
    </row>
    <row r="14" spans="2:39" x14ac:dyDescent="0.25">
      <c r="B14" s="23"/>
      <c r="C14" s="74"/>
      <c r="D14" s="67"/>
      <c r="E14" s="67"/>
      <c r="F14" s="67"/>
      <c r="G14" s="67"/>
      <c r="H14" s="67"/>
      <c r="I14" s="65"/>
      <c r="J14" s="67">
        <f t="shared" ref="J14:J15" si="1">SUM(D14:H14)</f>
        <v>0</v>
      </c>
    </row>
    <row r="15" spans="2:39" x14ac:dyDescent="0.25">
      <c r="B15" s="23"/>
      <c r="C15" s="64"/>
      <c r="D15" s="67"/>
      <c r="E15" s="69"/>
      <c r="F15" s="69"/>
      <c r="G15" s="69"/>
      <c r="H15" s="69"/>
      <c r="I15" s="65"/>
      <c r="J15" s="67">
        <f t="shared" si="1"/>
        <v>0</v>
      </c>
    </row>
    <row r="16" spans="2:39" x14ac:dyDescent="0.25">
      <c r="B16" s="23"/>
      <c r="C16" s="77" t="s">
        <v>13</v>
      </c>
      <c r="D16" s="70">
        <f>SUM(D13:D15)</f>
        <v>53488</v>
      </c>
      <c r="E16" s="70">
        <f t="shared" ref="E16:J16" si="2">SUM(E13:E15)</f>
        <v>27722</v>
      </c>
      <c r="F16" s="70">
        <f t="shared" si="2"/>
        <v>2763</v>
      </c>
      <c r="G16" s="70">
        <f t="shared" si="2"/>
        <v>2763</v>
      </c>
      <c r="H16" s="70">
        <f t="shared" si="2"/>
        <v>2762</v>
      </c>
      <c r="I16" s="65">
        <f t="shared" si="2"/>
        <v>0</v>
      </c>
      <c r="J16" s="70">
        <f t="shared" si="2"/>
        <v>89498</v>
      </c>
    </row>
    <row r="17" spans="2:10" x14ac:dyDescent="0.25">
      <c r="B17" s="23"/>
      <c r="C17" s="78" t="s">
        <v>33</v>
      </c>
      <c r="D17" s="71" t="s">
        <v>31</v>
      </c>
      <c r="E17" s="64"/>
      <c r="F17" s="64"/>
      <c r="G17" s="64"/>
      <c r="H17" s="64"/>
      <c r="I17" s="65"/>
      <c r="J17" s="66" t="s">
        <v>31</v>
      </c>
    </row>
    <row r="18" spans="2:10" x14ac:dyDescent="0.25">
      <c r="B18" s="23"/>
      <c r="C18" s="74"/>
      <c r="D18" s="71"/>
      <c r="E18" s="64"/>
      <c r="F18" s="64"/>
      <c r="G18" s="64"/>
      <c r="H18" s="64"/>
      <c r="I18" s="65"/>
      <c r="J18" s="67">
        <f t="shared" ref="J18:J19" si="3">SUM(D18:H18)</f>
        <v>0</v>
      </c>
    </row>
    <row r="19" spans="2:10" x14ac:dyDescent="0.25">
      <c r="B19" s="23"/>
      <c r="C19" s="79"/>
      <c r="D19" s="67"/>
      <c r="E19" s="69"/>
      <c r="F19" s="69"/>
      <c r="G19" s="69"/>
      <c r="H19" s="69"/>
      <c r="I19" s="65"/>
      <c r="J19" s="67">
        <f t="shared" si="3"/>
        <v>0</v>
      </c>
    </row>
    <row r="20" spans="2:10" x14ac:dyDescent="0.25">
      <c r="B20" s="23"/>
      <c r="C20" s="79"/>
      <c r="D20" s="67"/>
      <c r="E20" s="67"/>
      <c r="F20" s="67"/>
      <c r="G20" s="67"/>
      <c r="H20" s="67"/>
      <c r="I20" s="68">
        <v>2000</v>
      </c>
      <c r="J20" s="67">
        <f>SUM(D20:H20)</f>
        <v>0</v>
      </c>
    </row>
    <row r="21" spans="2:10" x14ac:dyDescent="0.25">
      <c r="B21" s="23"/>
      <c r="C21" s="79"/>
      <c r="D21" s="67"/>
      <c r="E21" s="67"/>
      <c r="F21" s="67"/>
      <c r="G21" s="67"/>
      <c r="H21" s="67"/>
      <c r="I21" s="68">
        <v>250</v>
      </c>
      <c r="J21" s="67">
        <f t="shared" ref="J21:J26" si="4">SUM(D21:H21)</f>
        <v>0</v>
      </c>
    </row>
    <row r="22" spans="2:10" x14ac:dyDescent="0.25">
      <c r="B22" s="23"/>
      <c r="C22" s="74"/>
      <c r="D22" s="67"/>
      <c r="E22" s="67"/>
      <c r="F22" s="67"/>
      <c r="G22" s="67"/>
      <c r="H22" s="67"/>
      <c r="I22" s="68">
        <v>2250</v>
      </c>
      <c r="J22" s="67">
        <f t="shared" si="4"/>
        <v>0</v>
      </c>
    </row>
    <row r="23" spans="2:10" x14ac:dyDescent="0.25">
      <c r="B23" s="23"/>
      <c r="C23" s="79"/>
      <c r="D23" s="67"/>
      <c r="E23" s="67"/>
      <c r="F23" s="67"/>
      <c r="G23" s="67"/>
      <c r="H23" s="67"/>
      <c r="I23" s="68">
        <v>1243</v>
      </c>
      <c r="J23" s="67">
        <f t="shared" si="4"/>
        <v>0</v>
      </c>
    </row>
    <row r="24" spans="2:10" x14ac:dyDescent="0.25">
      <c r="B24" s="23"/>
      <c r="C24" s="79"/>
      <c r="D24" s="67"/>
      <c r="E24" s="67"/>
      <c r="F24" s="67"/>
      <c r="G24" s="67"/>
      <c r="H24" s="67"/>
      <c r="I24" s="68">
        <v>225</v>
      </c>
      <c r="J24" s="67">
        <f t="shared" si="4"/>
        <v>0</v>
      </c>
    </row>
    <row r="25" spans="2:10" x14ac:dyDescent="0.25">
      <c r="B25" s="23"/>
      <c r="C25" s="79"/>
      <c r="D25" s="67"/>
      <c r="E25" s="67"/>
      <c r="F25" s="67"/>
      <c r="G25" s="67"/>
      <c r="H25" s="67"/>
      <c r="I25" s="68">
        <v>400</v>
      </c>
      <c r="J25" s="67">
        <f t="shared" si="4"/>
        <v>0</v>
      </c>
    </row>
    <row r="26" spans="2:10" x14ac:dyDescent="0.25">
      <c r="B26" s="23"/>
      <c r="C26" s="74"/>
      <c r="D26" s="67"/>
      <c r="E26" s="67"/>
      <c r="F26" s="67"/>
      <c r="G26" s="67"/>
      <c r="H26" s="67"/>
      <c r="I26" s="68">
        <v>1638</v>
      </c>
      <c r="J26" s="67">
        <f t="shared" si="4"/>
        <v>0</v>
      </c>
    </row>
    <row r="27" spans="2:10" x14ac:dyDescent="0.25">
      <c r="B27" s="23"/>
      <c r="C27" s="77" t="s">
        <v>14</v>
      </c>
      <c r="D27" s="70">
        <f>SUM(D20:D26)</f>
        <v>0</v>
      </c>
      <c r="E27" s="70">
        <f t="shared" ref="E27:H27" si="5">SUM(E20:E26)</f>
        <v>0</v>
      </c>
      <c r="F27" s="70">
        <f t="shared" si="5"/>
        <v>0</v>
      </c>
      <c r="G27" s="70">
        <f t="shared" si="5"/>
        <v>0</v>
      </c>
      <c r="H27" s="70">
        <f t="shared" si="5"/>
        <v>0</v>
      </c>
      <c r="I27" s="65"/>
      <c r="J27" s="70">
        <f>SUM(D27:H27)</f>
        <v>0</v>
      </c>
    </row>
    <row r="28" spans="2:10" x14ac:dyDescent="0.25">
      <c r="B28" s="23"/>
      <c r="C28" s="78" t="s">
        <v>34</v>
      </c>
      <c r="D28" s="67"/>
      <c r="E28" s="64"/>
      <c r="F28" s="64"/>
      <c r="G28" s="64"/>
      <c r="H28" s="64"/>
      <c r="I28" s="65"/>
      <c r="J28" s="67" t="s">
        <v>20</v>
      </c>
    </row>
    <row r="29" spans="2:10" x14ac:dyDescent="0.25">
      <c r="B29" s="23"/>
      <c r="C29" s="74"/>
      <c r="D29" s="67"/>
      <c r="E29" s="64"/>
      <c r="F29" s="64"/>
      <c r="G29" s="64"/>
      <c r="H29" s="64"/>
      <c r="I29" s="65"/>
      <c r="J29" s="67">
        <f>SUM(D29:H29)</f>
        <v>0</v>
      </c>
    </row>
    <row r="30" spans="2:10" x14ac:dyDescent="0.25">
      <c r="B30" s="23" t="s">
        <v>35</v>
      </c>
      <c r="C30" s="71" t="s">
        <v>35</v>
      </c>
      <c r="D30" s="71" t="s">
        <v>31</v>
      </c>
      <c r="E30" s="64"/>
      <c r="F30" s="64"/>
      <c r="G30" s="64"/>
      <c r="H30" s="64"/>
      <c r="I30" s="65"/>
      <c r="J30" s="67">
        <f t="shared" ref="J30:J50" si="6">SUM(D30:H30)</f>
        <v>0</v>
      </c>
    </row>
    <row r="31" spans="2:10" x14ac:dyDescent="0.25">
      <c r="B31" s="23"/>
      <c r="C31" s="77" t="s">
        <v>15</v>
      </c>
      <c r="D31" s="72">
        <f>SUM(D29:D30)</f>
        <v>0</v>
      </c>
      <c r="E31" s="72">
        <f t="shared" ref="E31:H31" si="7">SUM(E29:E30)</f>
        <v>0</v>
      </c>
      <c r="F31" s="72">
        <f t="shared" si="7"/>
        <v>0</v>
      </c>
      <c r="G31" s="72">
        <f t="shared" si="7"/>
        <v>0</v>
      </c>
      <c r="H31" s="72">
        <f t="shared" si="7"/>
        <v>0</v>
      </c>
      <c r="I31" s="65"/>
      <c r="J31" s="70">
        <f t="shared" si="6"/>
        <v>0</v>
      </c>
    </row>
    <row r="32" spans="2:10" x14ac:dyDescent="0.25">
      <c r="B32" s="23"/>
      <c r="C32" s="78" t="s">
        <v>36</v>
      </c>
      <c r="D32" s="71" t="s">
        <v>31</v>
      </c>
      <c r="E32" s="64"/>
      <c r="F32" s="64"/>
      <c r="G32" s="64"/>
      <c r="H32" s="64"/>
      <c r="I32" s="65"/>
      <c r="J32" s="67"/>
    </row>
    <row r="33" spans="2:10" x14ac:dyDescent="0.25">
      <c r="B33" s="23"/>
      <c r="C33" s="74"/>
      <c r="D33" s="67"/>
      <c r="E33" s="67"/>
      <c r="F33" s="67"/>
      <c r="G33" s="67"/>
      <c r="H33" s="67"/>
      <c r="I33" s="68">
        <v>5000</v>
      </c>
      <c r="J33" s="67">
        <f t="shared" si="6"/>
        <v>0</v>
      </c>
    </row>
    <row r="34" spans="2:10" x14ac:dyDescent="0.25">
      <c r="B34" s="23"/>
      <c r="C34" s="74"/>
      <c r="D34" s="67"/>
      <c r="E34" s="69"/>
      <c r="F34" s="69"/>
      <c r="G34" s="69"/>
      <c r="H34" s="69"/>
      <c r="I34" s="65"/>
      <c r="J34" s="67">
        <f t="shared" si="6"/>
        <v>0</v>
      </c>
    </row>
    <row r="35" spans="2:10" x14ac:dyDescent="0.25">
      <c r="B35" s="23"/>
      <c r="C35" s="77" t="s">
        <v>16</v>
      </c>
      <c r="D35" s="70">
        <f>SUM(D33:D34)</f>
        <v>0</v>
      </c>
      <c r="E35" s="70">
        <f t="shared" ref="E35:H35" si="8">SUM(E33:E34)</f>
        <v>0</v>
      </c>
      <c r="F35" s="70">
        <f t="shared" si="8"/>
        <v>0</v>
      </c>
      <c r="G35" s="70">
        <f t="shared" si="8"/>
        <v>0</v>
      </c>
      <c r="H35" s="70">
        <f t="shared" si="8"/>
        <v>0</v>
      </c>
      <c r="I35" s="65"/>
      <c r="J35" s="70">
        <f t="shared" si="6"/>
        <v>0</v>
      </c>
    </row>
    <row r="36" spans="2:10" x14ac:dyDescent="0.25">
      <c r="B36" s="23"/>
      <c r="C36" s="78" t="s">
        <v>37</v>
      </c>
      <c r="D36" s="71" t="s">
        <v>31</v>
      </c>
      <c r="E36" s="64"/>
      <c r="F36" s="64"/>
      <c r="G36" s="64"/>
      <c r="H36" s="64"/>
      <c r="I36" s="65"/>
      <c r="J36" s="67"/>
    </row>
    <row r="37" spans="2:10" x14ac:dyDescent="0.25">
      <c r="B37" s="23"/>
      <c r="C37" s="74" t="s">
        <v>129</v>
      </c>
      <c r="D37" s="67">
        <v>6667</v>
      </c>
      <c r="E37" s="67">
        <v>3333</v>
      </c>
      <c r="F37" s="67"/>
      <c r="G37" s="67"/>
      <c r="H37" s="67"/>
      <c r="I37" s="68">
        <v>5106000</v>
      </c>
      <c r="J37" s="67">
        <f t="shared" si="6"/>
        <v>10000</v>
      </c>
    </row>
    <row r="38" spans="2:10" x14ac:dyDescent="0.25">
      <c r="B38" s="23"/>
      <c r="C38" s="74" t="s">
        <v>130</v>
      </c>
      <c r="D38" s="67"/>
      <c r="E38" s="67">
        <v>213650</v>
      </c>
      <c r="F38" s="67">
        <v>284867</v>
      </c>
      <c r="G38" s="67">
        <v>284867</v>
      </c>
      <c r="H38" s="67">
        <v>284867</v>
      </c>
      <c r="I38" s="68">
        <v>22500000</v>
      </c>
      <c r="J38" s="67">
        <f t="shared" si="6"/>
        <v>1068251</v>
      </c>
    </row>
    <row r="39" spans="2:10" x14ac:dyDescent="0.25">
      <c r="B39" s="23"/>
      <c r="C39" s="74" t="s">
        <v>131</v>
      </c>
      <c r="D39" s="67"/>
      <c r="E39" s="67">
        <v>52000</v>
      </c>
      <c r="F39" s="67">
        <v>69333</v>
      </c>
      <c r="G39" s="67">
        <v>69333</v>
      </c>
      <c r="H39" s="67">
        <v>69333</v>
      </c>
      <c r="I39" s="68">
        <v>75000000</v>
      </c>
      <c r="J39" s="67">
        <f t="shared" si="6"/>
        <v>259999</v>
      </c>
    </row>
    <row r="40" spans="2:10" x14ac:dyDescent="0.25">
      <c r="B40" s="23"/>
      <c r="C40" s="74"/>
      <c r="D40" s="67"/>
      <c r="E40" s="69"/>
      <c r="F40" s="69"/>
      <c r="G40" s="69"/>
      <c r="H40" s="69"/>
      <c r="I40" s="65"/>
      <c r="J40" s="67">
        <f t="shared" si="6"/>
        <v>0</v>
      </c>
    </row>
    <row r="41" spans="2:10" x14ac:dyDescent="0.25">
      <c r="B41" s="23"/>
      <c r="C41" s="77" t="s">
        <v>17</v>
      </c>
      <c r="D41" s="70">
        <f>SUM(D37:D40)</f>
        <v>6667</v>
      </c>
      <c r="E41" s="70">
        <f t="shared" ref="E41:H41" si="9">SUM(E37:E40)</f>
        <v>268983</v>
      </c>
      <c r="F41" s="70">
        <f t="shared" si="9"/>
        <v>354200</v>
      </c>
      <c r="G41" s="70">
        <f t="shared" si="9"/>
        <v>354200</v>
      </c>
      <c r="H41" s="70">
        <f t="shared" si="9"/>
        <v>354200</v>
      </c>
      <c r="I41" s="65"/>
      <c r="J41" s="70">
        <f t="shared" si="6"/>
        <v>1338250</v>
      </c>
    </row>
    <row r="42" spans="2:10" x14ac:dyDescent="0.25">
      <c r="B42" s="23"/>
      <c r="C42" s="78" t="s">
        <v>38</v>
      </c>
      <c r="D42" s="71" t="s">
        <v>31</v>
      </c>
      <c r="E42" s="64"/>
      <c r="F42" s="64"/>
      <c r="G42" s="64"/>
      <c r="H42" s="64"/>
      <c r="I42" s="65"/>
      <c r="J42" s="67"/>
    </row>
    <row r="43" spans="2:10" x14ac:dyDescent="0.25">
      <c r="B43" s="23"/>
      <c r="C43" s="74"/>
      <c r="D43" s="67"/>
      <c r="E43" s="67"/>
      <c r="F43" s="67"/>
      <c r="G43" s="67"/>
      <c r="H43" s="67"/>
      <c r="I43" s="68">
        <v>375000</v>
      </c>
      <c r="J43" s="67">
        <f t="shared" si="6"/>
        <v>0</v>
      </c>
    </row>
    <row r="44" spans="2:10" x14ac:dyDescent="0.25">
      <c r="B44" s="23"/>
      <c r="C44" s="74"/>
      <c r="D44" s="67"/>
      <c r="E44" s="67"/>
      <c r="F44" s="67"/>
      <c r="G44" s="67"/>
      <c r="H44" s="67"/>
      <c r="I44" s="68">
        <v>781250</v>
      </c>
      <c r="J44" s="67">
        <f t="shared" si="6"/>
        <v>0</v>
      </c>
    </row>
    <row r="45" spans="2:10" x14ac:dyDescent="0.25">
      <c r="B45" s="23"/>
      <c r="C45" s="74"/>
      <c r="D45" s="67"/>
      <c r="E45" s="67"/>
      <c r="F45" s="67"/>
      <c r="G45" s="67"/>
      <c r="H45" s="67"/>
      <c r="I45" s="68">
        <v>2083335</v>
      </c>
      <c r="J45" s="67">
        <f t="shared" si="6"/>
        <v>0</v>
      </c>
    </row>
    <row r="46" spans="2:10" x14ac:dyDescent="0.25">
      <c r="B46" s="23"/>
      <c r="C46" s="74"/>
      <c r="D46" s="67"/>
      <c r="E46" s="69"/>
      <c r="F46" s="69"/>
      <c r="G46" s="69"/>
      <c r="H46" s="69"/>
      <c r="I46" s="65"/>
      <c r="J46" s="67">
        <f t="shared" si="6"/>
        <v>0</v>
      </c>
    </row>
    <row r="47" spans="2:10" x14ac:dyDescent="0.25">
      <c r="B47" s="23"/>
      <c r="C47" s="74"/>
      <c r="D47" s="67"/>
      <c r="E47" s="69"/>
      <c r="F47" s="69"/>
      <c r="G47" s="69"/>
      <c r="H47" s="69"/>
      <c r="I47" s="65"/>
      <c r="J47" s="67">
        <f t="shared" si="6"/>
        <v>0</v>
      </c>
    </row>
    <row r="48" spans="2:10" x14ac:dyDescent="0.25">
      <c r="B48" s="23"/>
      <c r="C48" s="64"/>
      <c r="D48" s="67"/>
      <c r="E48" s="69"/>
      <c r="F48" s="69"/>
      <c r="G48" s="69"/>
      <c r="H48" s="69"/>
      <c r="I48" s="65"/>
      <c r="J48" s="67">
        <f t="shared" si="6"/>
        <v>0</v>
      </c>
    </row>
    <row r="49" spans="2:10" x14ac:dyDescent="0.25">
      <c r="B49" s="24"/>
      <c r="C49" s="77" t="s">
        <v>18</v>
      </c>
      <c r="D49" s="70">
        <f>SUM(D43:D48)</f>
        <v>0</v>
      </c>
      <c r="E49" s="70">
        <f t="shared" ref="E49:H49" si="10">SUM(E43:E48)</f>
        <v>0</v>
      </c>
      <c r="F49" s="70">
        <f t="shared" si="10"/>
        <v>0</v>
      </c>
      <c r="G49" s="70">
        <f t="shared" si="10"/>
        <v>0</v>
      </c>
      <c r="H49" s="70">
        <f t="shared" si="10"/>
        <v>0</v>
      </c>
      <c r="I49" s="65"/>
      <c r="J49" s="70">
        <f t="shared" si="6"/>
        <v>0</v>
      </c>
    </row>
    <row r="50" spans="2:10" x14ac:dyDescent="0.25">
      <c r="B50" s="24"/>
      <c r="C50" s="77" t="s">
        <v>19</v>
      </c>
      <c r="D50" s="70">
        <f>SUM(D49,D41,D35,D31,D27,D16,D11)</f>
        <v>204718</v>
      </c>
      <c r="E50" s="70">
        <f t="shared" ref="E50:H50" si="11">SUM(E49,E41,E35,E31,E27,E16,E11)</f>
        <v>371628</v>
      </c>
      <c r="F50" s="70">
        <f t="shared" si="11"/>
        <v>364430</v>
      </c>
      <c r="G50" s="70">
        <f t="shared" si="11"/>
        <v>364430</v>
      </c>
      <c r="H50" s="70">
        <f t="shared" si="11"/>
        <v>364428</v>
      </c>
      <c r="I50" s="65"/>
      <c r="J50" s="70">
        <f t="shared" si="6"/>
        <v>1669634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58" t="s">
        <v>39</v>
      </c>
      <c r="C52" s="17" t="s">
        <v>39</v>
      </c>
      <c r="D52" s="66"/>
      <c r="E52" s="66"/>
      <c r="F52" s="66"/>
      <c r="G52" s="66"/>
      <c r="H52" s="66"/>
      <c r="I52" s="65"/>
      <c r="J52" s="66" t="s">
        <v>20</v>
      </c>
    </row>
    <row r="53" spans="2:10" x14ac:dyDescent="0.25">
      <c r="B53" s="23"/>
      <c r="C53" s="74" t="s">
        <v>145</v>
      </c>
      <c r="D53" s="71">
        <v>15941</v>
      </c>
      <c r="E53" s="71">
        <v>15940</v>
      </c>
      <c r="F53" s="71">
        <v>15940</v>
      </c>
      <c r="G53" s="71">
        <v>15940</v>
      </c>
      <c r="H53" s="71">
        <v>15940</v>
      </c>
      <c r="I53" s="65"/>
      <c r="J53" s="67">
        <f>SUM(D53:H53)</f>
        <v>79701</v>
      </c>
    </row>
    <row r="54" spans="2:10" x14ac:dyDescent="0.25">
      <c r="B54" s="23"/>
      <c r="C54" s="25"/>
      <c r="D54" s="71"/>
      <c r="E54" s="64"/>
      <c r="F54" s="64"/>
      <c r="G54" s="64"/>
      <c r="H54" s="64"/>
      <c r="I54" s="65"/>
      <c r="J54" s="67">
        <f t="shared" ref="J54:J55" si="12">SUM(D54:H54)</f>
        <v>0</v>
      </c>
    </row>
    <row r="55" spans="2:10" x14ac:dyDescent="0.25">
      <c r="B55" s="24"/>
      <c r="C55" s="9" t="s">
        <v>21</v>
      </c>
      <c r="D55" s="70">
        <f>SUM(D53:D54)</f>
        <v>15941</v>
      </c>
      <c r="E55" s="70">
        <f t="shared" ref="E55:H55" si="13">SUM(E53:E54)</f>
        <v>15940</v>
      </c>
      <c r="F55" s="70">
        <f t="shared" si="13"/>
        <v>15940</v>
      </c>
      <c r="G55" s="70">
        <f t="shared" si="13"/>
        <v>15940</v>
      </c>
      <c r="H55" s="70">
        <f t="shared" si="13"/>
        <v>15940</v>
      </c>
      <c r="I55" s="65"/>
      <c r="J55" s="70">
        <f t="shared" si="12"/>
        <v>79701</v>
      </c>
    </row>
    <row r="56" spans="2:10" ht="15.75" thickBot="1" x14ac:dyDescent="0.3">
      <c r="B56" s="6"/>
      <c r="D56" s="65"/>
      <c r="E56" s="65"/>
      <c r="F56" s="65"/>
      <c r="G56" s="65"/>
      <c r="H56" s="65"/>
      <c r="I56" s="65"/>
      <c r="J56" s="65" t="s">
        <v>20</v>
      </c>
    </row>
    <row r="57" spans="2:10" s="1" customFormat="1" ht="30.75" thickBot="1" x14ac:dyDescent="0.3">
      <c r="B57" s="19" t="s">
        <v>22</v>
      </c>
      <c r="C57" s="19"/>
      <c r="D57" s="73">
        <f>SUM(D55,D50)</f>
        <v>220659</v>
      </c>
      <c r="E57" s="73">
        <f t="shared" ref="E57:H57" si="14">SUM(E55,E50)</f>
        <v>387568</v>
      </c>
      <c r="F57" s="73">
        <f t="shared" si="14"/>
        <v>380370</v>
      </c>
      <c r="G57" s="73">
        <f t="shared" si="14"/>
        <v>380370</v>
      </c>
      <c r="H57" s="73">
        <f t="shared" si="14"/>
        <v>380368</v>
      </c>
      <c r="I57" s="65">
        <f>SUM(I55,I50)</f>
        <v>0</v>
      </c>
      <c r="J57" s="73">
        <f>SUM(J55,J50)</f>
        <v>1749335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801E1-FA99-4EFA-8361-5226F494E68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3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H65" sqref="H65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29</v>
      </c>
    </row>
    <row r="3" spans="2:39" x14ac:dyDescent="0.25">
      <c r="B3" s="54" t="s">
        <v>74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71" t="s">
        <v>82</v>
      </c>
      <c r="D8" s="67">
        <v>12532</v>
      </c>
      <c r="E8" s="67">
        <v>10306</v>
      </c>
      <c r="F8" s="67">
        <v>8351</v>
      </c>
      <c r="G8" s="67">
        <v>8351</v>
      </c>
      <c r="H8" s="67">
        <v>8351</v>
      </c>
      <c r="I8" s="68">
        <v>450000</v>
      </c>
      <c r="J8" s="67">
        <f>SUM(D8:H8)</f>
        <v>47891</v>
      </c>
    </row>
    <row r="9" spans="2:39" x14ac:dyDescent="0.25">
      <c r="B9" s="23"/>
      <c r="C9" s="71" t="s">
        <v>83</v>
      </c>
      <c r="D9" s="67">
        <v>4480</v>
      </c>
      <c r="E9" s="67">
        <v>3152</v>
      </c>
      <c r="F9" s="67">
        <v>2603</v>
      </c>
      <c r="G9" s="67">
        <v>2603</v>
      </c>
      <c r="H9" s="67">
        <v>2603</v>
      </c>
      <c r="I9" s="65"/>
      <c r="J9" s="67">
        <f>SUM(D9:H9)</f>
        <v>15441</v>
      </c>
    </row>
    <row r="10" spans="2:39" x14ac:dyDescent="0.25">
      <c r="B10" s="23"/>
      <c r="C10" s="27"/>
      <c r="D10" s="67"/>
      <c r="E10" s="69"/>
      <c r="F10" s="69"/>
      <c r="G10" s="69"/>
      <c r="H10" s="69"/>
      <c r="I10" s="65"/>
      <c r="J10" s="67">
        <f>SUM(D10:H10)</f>
        <v>0</v>
      </c>
    </row>
    <row r="11" spans="2:39" x14ac:dyDescent="0.25">
      <c r="B11" s="23"/>
      <c r="C11" s="77" t="s">
        <v>12</v>
      </c>
      <c r="D11" s="70">
        <f>SUM(D8:D10)</f>
        <v>17012</v>
      </c>
      <c r="E11" s="70">
        <f t="shared" ref="E11:J11" si="0">SUM(E8:E10)</f>
        <v>13458</v>
      </c>
      <c r="F11" s="70">
        <f t="shared" si="0"/>
        <v>10954</v>
      </c>
      <c r="G11" s="70">
        <f t="shared" si="0"/>
        <v>10954</v>
      </c>
      <c r="H11" s="70">
        <f t="shared" si="0"/>
        <v>10954</v>
      </c>
      <c r="I11" s="65">
        <f t="shared" si="0"/>
        <v>450000</v>
      </c>
      <c r="J11" s="70">
        <f t="shared" si="0"/>
        <v>63332</v>
      </c>
    </row>
    <row r="12" spans="2:39" x14ac:dyDescent="0.25">
      <c r="B12" s="23"/>
      <c r="C12" s="78" t="s">
        <v>32</v>
      </c>
      <c r="D12" s="71" t="s">
        <v>31</v>
      </c>
      <c r="E12" s="64"/>
      <c r="F12" s="64"/>
      <c r="G12" s="64"/>
      <c r="H12" s="64"/>
      <c r="I12" s="65"/>
      <c r="J12" s="66" t="s">
        <v>31</v>
      </c>
    </row>
    <row r="13" spans="2:39" ht="30" x14ac:dyDescent="0.25">
      <c r="B13" s="23"/>
      <c r="C13" s="87" t="s">
        <v>128</v>
      </c>
      <c r="D13" s="67">
        <v>6147</v>
      </c>
      <c r="E13" s="67">
        <v>5127</v>
      </c>
      <c r="F13" s="67">
        <v>4053</v>
      </c>
      <c r="G13" s="67">
        <v>4053</v>
      </c>
      <c r="H13" s="67">
        <v>4053</v>
      </c>
      <c r="I13" s="65"/>
      <c r="J13" s="67">
        <f>SUM(D13:H13)</f>
        <v>23433</v>
      </c>
    </row>
    <row r="14" spans="2:39" x14ac:dyDescent="0.25">
      <c r="B14" s="23"/>
      <c r="C14" s="74"/>
      <c r="D14" s="67"/>
      <c r="E14" s="67"/>
      <c r="F14" s="67"/>
      <c r="G14" s="67"/>
      <c r="H14" s="67"/>
      <c r="I14" s="65"/>
      <c r="J14" s="67">
        <f t="shared" ref="J14:J15" si="1">SUM(D14:H14)</f>
        <v>0</v>
      </c>
    </row>
    <row r="15" spans="2:39" x14ac:dyDescent="0.25">
      <c r="B15" s="23"/>
      <c r="C15" s="83"/>
      <c r="D15" s="67"/>
      <c r="E15" s="69"/>
      <c r="F15" s="69"/>
      <c r="G15" s="69"/>
      <c r="H15" s="69"/>
      <c r="I15" s="65"/>
      <c r="J15" s="67">
        <f t="shared" si="1"/>
        <v>0</v>
      </c>
    </row>
    <row r="16" spans="2:39" x14ac:dyDescent="0.25">
      <c r="B16" s="23"/>
      <c r="C16" s="77" t="s">
        <v>13</v>
      </c>
      <c r="D16" s="70">
        <f>SUM(D13:D15)</f>
        <v>6147</v>
      </c>
      <c r="E16" s="70">
        <f t="shared" ref="E16:J16" si="2">SUM(E13:E15)</f>
        <v>5127</v>
      </c>
      <c r="F16" s="70">
        <f t="shared" si="2"/>
        <v>4053</v>
      </c>
      <c r="G16" s="70">
        <f t="shared" si="2"/>
        <v>4053</v>
      </c>
      <c r="H16" s="70">
        <f t="shared" si="2"/>
        <v>4053</v>
      </c>
      <c r="I16" s="65">
        <f t="shared" si="2"/>
        <v>0</v>
      </c>
      <c r="J16" s="70">
        <f t="shared" si="2"/>
        <v>23433</v>
      </c>
    </row>
    <row r="17" spans="2:10" x14ac:dyDescent="0.25">
      <c r="B17" s="23"/>
      <c r="C17" s="78" t="s">
        <v>33</v>
      </c>
      <c r="D17" s="71" t="s">
        <v>31</v>
      </c>
      <c r="E17" s="64"/>
      <c r="F17" s="64"/>
      <c r="G17" s="64"/>
      <c r="H17" s="64"/>
      <c r="I17" s="65"/>
      <c r="J17" s="66" t="s">
        <v>31</v>
      </c>
    </row>
    <row r="18" spans="2:10" x14ac:dyDescent="0.25">
      <c r="B18" s="23"/>
      <c r="C18" s="74"/>
      <c r="D18" s="71"/>
      <c r="E18" s="64"/>
      <c r="F18" s="64"/>
      <c r="G18" s="64"/>
      <c r="H18" s="64"/>
      <c r="I18" s="65"/>
      <c r="J18" s="67">
        <f t="shared" ref="J18:J19" si="3">SUM(D18:H18)</f>
        <v>0</v>
      </c>
    </row>
    <row r="19" spans="2:10" x14ac:dyDescent="0.25">
      <c r="B19" s="23"/>
      <c r="C19" s="79"/>
      <c r="D19" s="67"/>
      <c r="E19" s="69"/>
      <c r="F19" s="69"/>
      <c r="G19" s="69"/>
      <c r="H19" s="69"/>
      <c r="I19" s="65"/>
      <c r="J19" s="67">
        <f t="shared" si="3"/>
        <v>0</v>
      </c>
    </row>
    <row r="20" spans="2:10" x14ac:dyDescent="0.25">
      <c r="B20" s="23"/>
      <c r="C20" s="79"/>
      <c r="D20" s="67"/>
      <c r="E20" s="67"/>
      <c r="F20" s="67"/>
      <c r="G20" s="67"/>
      <c r="H20" s="67"/>
      <c r="I20" s="68">
        <v>2000</v>
      </c>
      <c r="J20" s="67">
        <f>SUM(D20:H20)</f>
        <v>0</v>
      </c>
    </row>
    <row r="21" spans="2:10" x14ac:dyDescent="0.25">
      <c r="B21" s="23"/>
      <c r="C21" s="79"/>
      <c r="D21" s="67"/>
      <c r="E21" s="67"/>
      <c r="F21" s="67"/>
      <c r="G21" s="67"/>
      <c r="H21" s="67"/>
      <c r="I21" s="68">
        <v>250</v>
      </c>
      <c r="J21" s="67">
        <f t="shared" ref="J21:J26" si="4">SUM(D21:H21)</f>
        <v>0</v>
      </c>
    </row>
    <row r="22" spans="2:10" x14ac:dyDescent="0.25">
      <c r="B22" s="23"/>
      <c r="C22" s="74"/>
      <c r="D22" s="67"/>
      <c r="E22" s="67"/>
      <c r="F22" s="67"/>
      <c r="G22" s="67"/>
      <c r="H22" s="67"/>
      <c r="I22" s="68">
        <v>2250</v>
      </c>
      <c r="J22" s="67">
        <f t="shared" si="4"/>
        <v>0</v>
      </c>
    </row>
    <row r="23" spans="2:10" x14ac:dyDescent="0.25">
      <c r="B23" s="23"/>
      <c r="C23" s="79"/>
      <c r="D23" s="67"/>
      <c r="E23" s="67"/>
      <c r="F23" s="67"/>
      <c r="G23" s="67"/>
      <c r="H23" s="67"/>
      <c r="I23" s="68">
        <v>1243</v>
      </c>
      <c r="J23" s="67">
        <f t="shared" si="4"/>
        <v>0</v>
      </c>
    </row>
    <row r="24" spans="2:10" x14ac:dyDescent="0.25">
      <c r="B24" s="23"/>
      <c r="C24" s="79"/>
      <c r="D24" s="67"/>
      <c r="E24" s="67"/>
      <c r="F24" s="67"/>
      <c r="G24" s="67"/>
      <c r="H24" s="67"/>
      <c r="I24" s="68">
        <v>225</v>
      </c>
      <c r="J24" s="67">
        <f t="shared" si="4"/>
        <v>0</v>
      </c>
    </row>
    <row r="25" spans="2:10" x14ac:dyDescent="0.25">
      <c r="B25" s="23"/>
      <c r="C25" s="79"/>
      <c r="D25" s="67"/>
      <c r="E25" s="67"/>
      <c r="F25" s="67"/>
      <c r="G25" s="67"/>
      <c r="H25" s="67"/>
      <c r="I25" s="68">
        <v>400</v>
      </c>
      <c r="J25" s="67">
        <f t="shared" si="4"/>
        <v>0</v>
      </c>
    </row>
    <row r="26" spans="2:10" x14ac:dyDescent="0.25">
      <c r="B26" s="23"/>
      <c r="C26" s="74"/>
      <c r="D26" s="67"/>
      <c r="E26" s="67"/>
      <c r="F26" s="67"/>
      <c r="G26" s="67"/>
      <c r="H26" s="67"/>
      <c r="I26" s="68">
        <v>1638</v>
      </c>
      <c r="J26" s="67">
        <f t="shared" si="4"/>
        <v>0</v>
      </c>
    </row>
    <row r="27" spans="2:10" x14ac:dyDescent="0.25">
      <c r="B27" s="23"/>
      <c r="C27" s="77" t="s">
        <v>14</v>
      </c>
      <c r="D27" s="70">
        <f>SUM(D20:D26)</f>
        <v>0</v>
      </c>
      <c r="E27" s="70">
        <f t="shared" ref="E27:H27" si="5">SUM(E20:E26)</f>
        <v>0</v>
      </c>
      <c r="F27" s="70">
        <f t="shared" si="5"/>
        <v>0</v>
      </c>
      <c r="G27" s="70">
        <f t="shared" si="5"/>
        <v>0</v>
      </c>
      <c r="H27" s="70">
        <f t="shared" si="5"/>
        <v>0</v>
      </c>
      <c r="I27" s="65"/>
      <c r="J27" s="70">
        <f>SUM(D27:H27)</f>
        <v>0</v>
      </c>
    </row>
    <row r="28" spans="2:10" x14ac:dyDescent="0.25">
      <c r="B28" s="23"/>
      <c r="C28" s="78" t="s">
        <v>34</v>
      </c>
      <c r="D28" s="67"/>
      <c r="E28" s="64"/>
      <c r="F28" s="64"/>
      <c r="G28" s="64"/>
      <c r="H28" s="64"/>
      <c r="I28" s="65"/>
      <c r="J28" s="67" t="s">
        <v>20</v>
      </c>
    </row>
    <row r="29" spans="2:10" ht="15.75" customHeight="1" x14ac:dyDescent="0.25">
      <c r="B29" s="23"/>
      <c r="C29" s="71" t="s">
        <v>126</v>
      </c>
      <c r="D29" s="67"/>
      <c r="E29" s="64">
        <v>85000</v>
      </c>
      <c r="F29" s="64"/>
      <c r="G29" s="64"/>
      <c r="H29" s="64"/>
      <c r="I29" s="65"/>
      <c r="J29" s="67">
        <f>SUM(D29:H29)</f>
        <v>85000</v>
      </c>
    </row>
    <row r="30" spans="2:10" x14ac:dyDescent="0.25">
      <c r="B30" s="23" t="s">
        <v>35</v>
      </c>
      <c r="C30" s="71" t="s">
        <v>35</v>
      </c>
      <c r="D30" s="71" t="s">
        <v>31</v>
      </c>
      <c r="E30" s="64"/>
      <c r="F30" s="64"/>
      <c r="G30" s="64"/>
      <c r="H30" s="64"/>
      <c r="I30" s="65"/>
      <c r="J30" s="67">
        <f t="shared" ref="J30:J50" si="6">SUM(D30:H30)</f>
        <v>0</v>
      </c>
    </row>
    <row r="31" spans="2:10" x14ac:dyDescent="0.25">
      <c r="B31" s="23"/>
      <c r="C31" s="77" t="s">
        <v>15</v>
      </c>
      <c r="D31" s="72">
        <f>SUM(D29:D30)</f>
        <v>0</v>
      </c>
      <c r="E31" s="72">
        <f t="shared" ref="E31:H31" si="7">SUM(E29:E30)</f>
        <v>85000</v>
      </c>
      <c r="F31" s="72">
        <f t="shared" si="7"/>
        <v>0</v>
      </c>
      <c r="G31" s="72">
        <f t="shared" si="7"/>
        <v>0</v>
      </c>
      <c r="H31" s="72">
        <f t="shared" si="7"/>
        <v>0</v>
      </c>
      <c r="I31" s="65"/>
      <c r="J31" s="70">
        <f t="shared" si="6"/>
        <v>85000</v>
      </c>
    </row>
    <row r="32" spans="2:10" x14ac:dyDescent="0.25">
      <c r="B32" s="23"/>
      <c r="C32" s="78" t="s">
        <v>36</v>
      </c>
      <c r="D32" s="71" t="s">
        <v>31</v>
      </c>
      <c r="E32" s="64"/>
      <c r="F32" s="64"/>
      <c r="G32" s="64"/>
      <c r="H32" s="64"/>
      <c r="I32" s="65"/>
      <c r="J32" s="67"/>
    </row>
    <row r="33" spans="2:10" x14ac:dyDescent="0.25">
      <c r="B33" s="23"/>
      <c r="C33" s="71" t="s">
        <v>127</v>
      </c>
      <c r="D33" s="67"/>
      <c r="E33" s="67">
        <v>70000</v>
      </c>
      <c r="F33" s="67"/>
      <c r="G33" s="67"/>
      <c r="H33" s="67"/>
      <c r="I33" s="68">
        <v>5000</v>
      </c>
      <c r="J33" s="67">
        <f t="shared" si="6"/>
        <v>70000</v>
      </c>
    </row>
    <row r="34" spans="2:10" x14ac:dyDescent="0.25">
      <c r="B34" s="23"/>
      <c r="C34" s="71" t="s">
        <v>121</v>
      </c>
      <c r="D34" s="67"/>
      <c r="E34" s="69"/>
      <c r="F34" s="69">
        <v>30000</v>
      </c>
      <c r="G34" s="69"/>
      <c r="H34" s="69"/>
      <c r="I34" s="65"/>
      <c r="J34" s="67">
        <f t="shared" si="6"/>
        <v>30000</v>
      </c>
    </row>
    <row r="35" spans="2:10" x14ac:dyDescent="0.25">
      <c r="B35" s="23"/>
      <c r="C35" s="77" t="s">
        <v>16</v>
      </c>
      <c r="D35" s="70">
        <f>SUM(D33:D34)</f>
        <v>0</v>
      </c>
      <c r="E35" s="70">
        <f t="shared" ref="E35:H35" si="8">SUM(E33:E34)</f>
        <v>70000</v>
      </c>
      <c r="F35" s="70">
        <f t="shared" si="8"/>
        <v>30000</v>
      </c>
      <c r="G35" s="70">
        <f t="shared" si="8"/>
        <v>0</v>
      </c>
      <c r="H35" s="70">
        <f t="shared" si="8"/>
        <v>0</v>
      </c>
      <c r="I35" s="65"/>
      <c r="J35" s="70">
        <f t="shared" si="6"/>
        <v>100000</v>
      </c>
    </row>
    <row r="36" spans="2:10" x14ac:dyDescent="0.25">
      <c r="B36" s="23"/>
      <c r="C36" s="78" t="s">
        <v>37</v>
      </c>
      <c r="D36" s="71" t="s">
        <v>31</v>
      </c>
      <c r="E36" s="64"/>
      <c r="F36" s="64"/>
      <c r="G36" s="64"/>
      <c r="H36" s="64"/>
      <c r="I36" s="65"/>
      <c r="J36" s="67"/>
    </row>
    <row r="37" spans="2:10" ht="45" x14ac:dyDescent="0.25">
      <c r="B37" s="23"/>
      <c r="C37" s="86" t="s">
        <v>122</v>
      </c>
      <c r="D37" s="67">
        <v>140000</v>
      </c>
      <c r="E37" s="67">
        <v>70000</v>
      </c>
      <c r="F37" s="67"/>
      <c r="G37" s="67"/>
      <c r="H37" s="67"/>
      <c r="I37" s="68">
        <v>5106000</v>
      </c>
      <c r="J37" s="67">
        <f t="shared" si="6"/>
        <v>210000</v>
      </c>
    </row>
    <row r="38" spans="2:10" ht="31.5" customHeight="1" x14ac:dyDescent="0.25">
      <c r="B38" s="23"/>
      <c r="C38" s="86" t="s">
        <v>123</v>
      </c>
      <c r="D38" s="67"/>
      <c r="E38" s="67">
        <v>1512400</v>
      </c>
      <c r="F38" s="67">
        <v>2016533</v>
      </c>
      <c r="G38" s="67">
        <v>2016533</v>
      </c>
      <c r="H38" s="67">
        <v>2016533</v>
      </c>
      <c r="I38" s="68">
        <v>22500000</v>
      </c>
      <c r="J38" s="67">
        <f t="shared" si="6"/>
        <v>7561999</v>
      </c>
    </row>
    <row r="39" spans="2:10" x14ac:dyDescent="0.25">
      <c r="B39" s="23"/>
      <c r="C39" s="86" t="s">
        <v>124</v>
      </c>
      <c r="D39" s="67"/>
      <c r="E39" s="67">
        <v>20000</v>
      </c>
      <c r="F39" s="67">
        <v>26667</v>
      </c>
      <c r="G39" s="67">
        <v>26667</v>
      </c>
      <c r="H39" s="67">
        <v>26667</v>
      </c>
      <c r="I39" s="68">
        <v>75000000</v>
      </c>
      <c r="J39" s="67">
        <f t="shared" si="6"/>
        <v>100001</v>
      </c>
    </row>
    <row r="40" spans="2:10" ht="60" x14ac:dyDescent="0.25">
      <c r="B40" s="23"/>
      <c r="C40" s="86" t="s">
        <v>125</v>
      </c>
      <c r="D40" s="67"/>
      <c r="E40" s="69">
        <v>27600</v>
      </c>
      <c r="F40" s="69">
        <v>36800</v>
      </c>
      <c r="G40" s="69">
        <v>36800</v>
      </c>
      <c r="H40" s="69">
        <v>36800</v>
      </c>
      <c r="I40" s="65"/>
      <c r="J40" s="67">
        <f t="shared" si="6"/>
        <v>138000</v>
      </c>
    </row>
    <row r="41" spans="2:10" x14ac:dyDescent="0.25">
      <c r="B41" s="23"/>
      <c r="C41" s="77" t="s">
        <v>17</v>
      </c>
      <c r="D41" s="70">
        <f>SUM(D37:D40)</f>
        <v>140000</v>
      </c>
      <c r="E41" s="70">
        <f t="shared" ref="E41:H41" si="9">SUM(E37:E40)</f>
        <v>1630000</v>
      </c>
      <c r="F41" s="70">
        <f t="shared" si="9"/>
        <v>2080000</v>
      </c>
      <c r="G41" s="70">
        <f t="shared" si="9"/>
        <v>2080000</v>
      </c>
      <c r="H41" s="70">
        <f t="shared" si="9"/>
        <v>2080000</v>
      </c>
      <c r="I41" s="65"/>
      <c r="J41" s="70">
        <f t="shared" si="6"/>
        <v>8010000</v>
      </c>
    </row>
    <row r="42" spans="2:10" x14ac:dyDescent="0.25">
      <c r="B42" s="23"/>
      <c r="C42" s="78" t="s">
        <v>38</v>
      </c>
      <c r="D42" s="71" t="s">
        <v>31</v>
      </c>
      <c r="E42" s="64"/>
      <c r="F42" s="64"/>
      <c r="G42" s="64"/>
      <c r="H42" s="64"/>
      <c r="I42" s="65"/>
      <c r="J42" s="67"/>
    </row>
    <row r="43" spans="2:10" x14ac:dyDescent="0.25">
      <c r="B43" s="23"/>
      <c r="C43" s="74"/>
      <c r="D43" s="67"/>
      <c r="E43" s="67"/>
      <c r="F43" s="67"/>
      <c r="G43" s="67"/>
      <c r="H43" s="67"/>
      <c r="I43" s="68">
        <v>375000</v>
      </c>
      <c r="J43" s="67">
        <f t="shared" si="6"/>
        <v>0</v>
      </c>
    </row>
    <row r="44" spans="2:10" x14ac:dyDescent="0.25">
      <c r="B44" s="23"/>
      <c r="C44" s="74"/>
      <c r="D44" s="67"/>
      <c r="E44" s="67"/>
      <c r="F44" s="67"/>
      <c r="G44" s="67"/>
      <c r="H44" s="67"/>
      <c r="I44" s="68">
        <v>781250</v>
      </c>
      <c r="J44" s="67">
        <f t="shared" si="6"/>
        <v>0</v>
      </c>
    </row>
    <row r="45" spans="2:10" x14ac:dyDescent="0.25">
      <c r="B45" s="23"/>
      <c r="C45" s="74"/>
      <c r="D45" s="67"/>
      <c r="E45" s="67"/>
      <c r="F45" s="67"/>
      <c r="G45" s="67"/>
      <c r="H45" s="67"/>
      <c r="I45" s="68">
        <v>2083335</v>
      </c>
      <c r="J45" s="67">
        <f t="shared" si="6"/>
        <v>0</v>
      </c>
    </row>
    <row r="46" spans="2:10" x14ac:dyDescent="0.25">
      <c r="B46" s="23"/>
      <c r="C46" s="74"/>
      <c r="D46" s="67"/>
      <c r="E46" s="69"/>
      <c r="F46" s="69"/>
      <c r="G46" s="69"/>
      <c r="H46" s="69"/>
      <c r="I46" s="65"/>
      <c r="J46" s="67">
        <f t="shared" si="6"/>
        <v>0</v>
      </c>
    </row>
    <row r="47" spans="2:10" x14ac:dyDescent="0.25">
      <c r="B47" s="23"/>
      <c r="C47" s="74"/>
      <c r="D47" s="67"/>
      <c r="E47" s="69"/>
      <c r="F47" s="69"/>
      <c r="G47" s="69"/>
      <c r="H47" s="69"/>
      <c r="I47" s="65"/>
      <c r="J47" s="67">
        <f t="shared" si="6"/>
        <v>0</v>
      </c>
    </row>
    <row r="48" spans="2:10" x14ac:dyDescent="0.25">
      <c r="B48" s="23"/>
      <c r="C48" s="64"/>
      <c r="D48" s="67"/>
      <c r="E48" s="69"/>
      <c r="F48" s="69"/>
      <c r="G48" s="69"/>
      <c r="H48" s="69"/>
      <c r="I48" s="65"/>
      <c r="J48" s="67">
        <f t="shared" si="6"/>
        <v>0</v>
      </c>
    </row>
    <row r="49" spans="2:10" x14ac:dyDescent="0.25">
      <c r="B49" s="24"/>
      <c r="C49" s="77" t="s">
        <v>18</v>
      </c>
      <c r="D49" s="70">
        <f>SUM(D43:D48)</f>
        <v>0</v>
      </c>
      <c r="E49" s="70">
        <f t="shared" ref="E49:H49" si="10">SUM(E43:E48)</f>
        <v>0</v>
      </c>
      <c r="F49" s="70">
        <f t="shared" si="10"/>
        <v>0</v>
      </c>
      <c r="G49" s="70">
        <f t="shared" si="10"/>
        <v>0</v>
      </c>
      <c r="H49" s="70">
        <f t="shared" si="10"/>
        <v>0</v>
      </c>
      <c r="I49" s="65"/>
      <c r="J49" s="70">
        <f t="shared" si="6"/>
        <v>0</v>
      </c>
    </row>
    <row r="50" spans="2:10" x14ac:dyDescent="0.25">
      <c r="B50" s="24"/>
      <c r="C50" s="77" t="s">
        <v>19</v>
      </c>
      <c r="D50" s="70">
        <f>SUM(D49,D41,D35,D31,D27,D16,D11)</f>
        <v>163159</v>
      </c>
      <c r="E50" s="70">
        <f t="shared" ref="E50:H50" si="11">SUM(E49,E41,E35,E31,E27,E16,E11)</f>
        <v>1803585</v>
      </c>
      <c r="F50" s="70">
        <f t="shared" si="11"/>
        <v>2125007</v>
      </c>
      <c r="G50" s="70">
        <f t="shared" si="11"/>
        <v>2095007</v>
      </c>
      <c r="H50" s="70">
        <f t="shared" si="11"/>
        <v>2095007</v>
      </c>
      <c r="I50" s="65"/>
      <c r="J50" s="70">
        <f t="shared" si="6"/>
        <v>8281765</v>
      </c>
    </row>
    <row r="51" spans="2:10" x14ac:dyDescent="0.25">
      <c r="B51" s="6"/>
      <c r="C51" s="65"/>
      <c r="D51" s="65"/>
      <c r="E51" s="65"/>
      <c r="F51" s="65"/>
      <c r="G51" s="65"/>
      <c r="H51" s="65"/>
      <c r="I51" s="65"/>
      <c r="J51" s="65" t="s">
        <v>20</v>
      </c>
    </row>
    <row r="52" spans="2:10" ht="30" x14ac:dyDescent="0.25">
      <c r="B52" s="58" t="s">
        <v>39</v>
      </c>
      <c r="C52" s="17" t="s">
        <v>39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74" t="s">
        <v>145</v>
      </c>
      <c r="D53" s="71">
        <v>4174</v>
      </c>
      <c r="E53" s="71">
        <v>4174</v>
      </c>
      <c r="F53" s="71">
        <v>4174</v>
      </c>
      <c r="G53" s="71">
        <v>4173</v>
      </c>
      <c r="H53" s="71">
        <v>4173</v>
      </c>
      <c r="I53" s="65"/>
      <c r="J53" s="67">
        <f>SUM(D53:H53)</f>
        <v>20868</v>
      </c>
    </row>
    <row r="54" spans="2:10" x14ac:dyDescent="0.25">
      <c r="B54" s="23"/>
      <c r="C54" s="25"/>
      <c r="D54" s="71"/>
      <c r="E54" s="64"/>
      <c r="F54" s="64"/>
      <c r="G54" s="64"/>
      <c r="H54" s="64"/>
      <c r="I54" s="65"/>
      <c r="J54" s="67">
        <f t="shared" ref="J54:J55" si="12">SUM(D54:H54)</f>
        <v>0</v>
      </c>
    </row>
    <row r="55" spans="2:10" x14ac:dyDescent="0.25">
      <c r="B55" s="24"/>
      <c r="C55" s="9" t="s">
        <v>21</v>
      </c>
      <c r="D55" s="70">
        <f>SUM(D53:D54)</f>
        <v>4174</v>
      </c>
      <c r="E55" s="70">
        <f t="shared" ref="E55:H55" si="13">SUM(E53:E54)</f>
        <v>4174</v>
      </c>
      <c r="F55" s="70">
        <f t="shared" si="13"/>
        <v>4174</v>
      </c>
      <c r="G55" s="70">
        <f t="shared" si="13"/>
        <v>4173</v>
      </c>
      <c r="H55" s="70">
        <f t="shared" si="13"/>
        <v>4173</v>
      </c>
      <c r="I55" s="65"/>
      <c r="J55" s="70">
        <f t="shared" si="12"/>
        <v>20868</v>
      </c>
    </row>
    <row r="56" spans="2:10" ht="15.75" thickBot="1" x14ac:dyDescent="0.3">
      <c r="B56" s="6"/>
      <c r="D56" s="65"/>
      <c r="E56" s="65"/>
      <c r="F56" s="65"/>
      <c r="G56" s="65"/>
      <c r="H56" s="65"/>
      <c r="I56" s="65"/>
      <c r="J56" s="65" t="s">
        <v>20</v>
      </c>
    </row>
    <row r="57" spans="2:10" s="1" customFormat="1" ht="30.75" thickBot="1" x14ac:dyDescent="0.3">
      <c r="B57" s="19" t="s">
        <v>22</v>
      </c>
      <c r="C57" s="19"/>
      <c r="D57" s="73">
        <f>SUM(D55,D50)</f>
        <v>167333</v>
      </c>
      <c r="E57" s="73">
        <f t="shared" ref="E57:J57" si="14">SUM(E55,E50)</f>
        <v>1807759</v>
      </c>
      <c r="F57" s="73">
        <f t="shared" si="14"/>
        <v>2129181</v>
      </c>
      <c r="G57" s="73">
        <f t="shared" si="14"/>
        <v>2099180</v>
      </c>
      <c r="H57" s="73">
        <f t="shared" si="14"/>
        <v>2099180</v>
      </c>
      <c r="I57" s="65">
        <f>SUM(I55,I50)</f>
        <v>0</v>
      </c>
      <c r="J57" s="73">
        <f t="shared" si="14"/>
        <v>8302633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topLeftCell="A22" zoomScale="85" zoomScaleNormal="85" workbookViewId="0">
      <selection activeCell="N43" sqref="N43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29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42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43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25">
      <c r="B13" s="23"/>
      <c r="C13" s="25" t="s">
        <v>44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25">
      <c r="B18" s="23"/>
      <c r="C18" s="29" t="s">
        <v>45</v>
      </c>
      <c r="D18" s="15" t="s">
        <v>35</v>
      </c>
      <c r="E18" s="11" t="s">
        <v>35</v>
      </c>
      <c r="F18" s="11" t="s">
        <v>35</v>
      </c>
      <c r="G18" s="11"/>
      <c r="H18" s="11"/>
      <c r="J18" s="15"/>
    </row>
    <row r="19" spans="2:10" x14ac:dyDescent="0.25">
      <c r="B19" s="23"/>
      <c r="C19" s="29" t="s">
        <v>46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47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48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49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50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51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52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34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53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35</v>
      </c>
      <c r="C29" s="28" t="s">
        <v>35</v>
      </c>
      <c r="D29" s="13" t="s">
        <v>31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36</v>
      </c>
      <c r="D31" s="13" t="s">
        <v>31</v>
      </c>
      <c r="E31" s="10"/>
      <c r="F31" s="10"/>
      <c r="G31" s="10"/>
      <c r="H31" s="10"/>
      <c r="J31" s="15"/>
    </row>
    <row r="32" spans="2:10" x14ac:dyDescent="0.25">
      <c r="B32" s="23"/>
      <c r="C32" s="25" t="s">
        <v>54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37</v>
      </c>
      <c r="D35" s="13" t="s">
        <v>31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55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56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57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38</v>
      </c>
      <c r="D41" s="13" t="s">
        <v>31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58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59</v>
      </c>
      <c r="D43" s="15">
        <v>10000000</v>
      </c>
      <c r="E43" s="49">
        <v>10000000</v>
      </c>
      <c r="F43" s="49">
        <v>10000000</v>
      </c>
      <c r="G43" s="49">
        <v>10000000</v>
      </c>
      <c r="H43" s="49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39</v>
      </c>
      <c r="C48" s="17" t="s">
        <v>39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29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42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25">
      <c r="B13" s="23"/>
      <c r="C13" s="25" t="s">
        <v>44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25">
      <c r="B18" s="23"/>
      <c r="C18" s="25" t="s">
        <v>60</v>
      </c>
      <c r="D18" s="13"/>
      <c r="E18" s="10"/>
      <c r="F18" s="10"/>
      <c r="G18" s="10"/>
      <c r="H18" s="10"/>
      <c r="J18" s="15" t="s">
        <v>31</v>
      </c>
    </row>
    <row r="19" spans="2:10" x14ac:dyDescent="0.25">
      <c r="B19" s="23"/>
      <c r="C19" s="29" t="s">
        <v>45</v>
      </c>
      <c r="D19" s="15" t="s">
        <v>35</v>
      </c>
      <c r="E19" s="11" t="s">
        <v>35</v>
      </c>
      <c r="F19" s="11" t="s">
        <v>35</v>
      </c>
      <c r="G19" s="11"/>
      <c r="H19" s="11"/>
      <c r="J19" s="15"/>
    </row>
    <row r="20" spans="2:10" x14ac:dyDescent="0.25">
      <c r="B20" s="23"/>
      <c r="C20" s="29" t="s">
        <v>46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47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48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49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50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51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52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34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35</v>
      </c>
      <c r="C30" s="28" t="s">
        <v>35</v>
      </c>
      <c r="D30" s="13" t="s">
        <v>31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36</v>
      </c>
      <c r="D32" s="13" t="s">
        <v>31</v>
      </c>
      <c r="E32" s="10"/>
      <c r="F32" s="10"/>
      <c r="G32" s="10"/>
      <c r="H32" s="10"/>
      <c r="J32" s="15"/>
    </row>
    <row r="33" spans="2:10" x14ac:dyDescent="0.25">
      <c r="B33" s="23"/>
      <c r="C33" s="25" t="s">
        <v>61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37</v>
      </c>
      <c r="D36" s="13" t="s">
        <v>31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51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38</v>
      </c>
      <c r="D43" s="13" t="s">
        <v>31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62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63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64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39</v>
      </c>
      <c r="C53" s="17" t="s">
        <v>39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29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65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43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25">
      <c r="B13" s="23"/>
      <c r="C13" s="25" t="s">
        <v>44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25">
      <c r="B18" s="23"/>
      <c r="C18" s="25" t="s">
        <v>60</v>
      </c>
      <c r="D18" s="13"/>
      <c r="E18" s="10"/>
      <c r="F18" s="10"/>
      <c r="G18" s="10"/>
      <c r="H18" s="10"/>
      <c r="J18" s="15" t="s">
        <v>31</v>
      </c>
    </row>
    <row r="19" spans="2:10" x14ac:dyDescent="0.25">
      <c r="B19" s="23"/>
      <c r="C19" s="29" t="s">
        <v>45</v>
      </c>
      <c r="D19" s="15" t="s">
        <v>35</v>
      </c>
      <c r="E19" s="11" t="s">
        <v>35</v>
      </c>
      <c r="F19" s="11" t="s">
        <v>35</v>
      </c>
      <c r="G19" s="11"/>
      <c r="H19" s="11"/>
      <c r="J19" s="15"/>
    </row>
    <row r="20" spans="2:10" x14ac:dyDescent="0.25">
      <c r="B20" s="23"/>
      <c r="C20" s="29" t="s">
        <v>46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47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66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49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50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51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34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35</v>
      </c>
      <c r="C30" s="28" t="s">
        <v>35</v>
      </c>
      <c r="D30" s="13" t="s">
        <v>31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36</v>
      </c>
      <c r="D32" s="13" t="s">
        <v>31</v>
      </c>
      <c r="E32" s="10"/>
      <c r="F32" s="10"/>
      <c r="G32" s="10"/>
      <c r="H32" s="10"/>
      <c r="J32" s="15"/>
    </row>
    <row r="33" spans="2:10" x14ac:dyDescent="0.25">
      <c r="B33" s="23"/>
      <c r="C33" s="25" t="s">
        <v>54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37</v>
      </c>
      <c r="D36" s="13" t="s">
        <v>31</v>
      </c>
      <c r="E36" s="10"/>
      <c r="F36" s="10"/>
      <c r="G36" s="10"/>
      <c r="H36" s="10"/>
      <c r="J36" s="15"/>
    </row>
    <row r="37" spans="2:10" ht="30" x14ac:dyDescent="0.25">
      <c r="B37" s="23"/>
      <c r="C37" s="50" t="s">
        <v>67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68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69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70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71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38</v>
      </c>
      <c r="D43" s="13" t="s">
        <v>31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72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39</v>
      </c>
      <c r="C53" s="17" t="s">
        <v>39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73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6"/>
  <sheetViews>
    <sheetView showGridLines="0" tabSelected="1" zoomScale="83" zoomScaleNormal="85" workbookViewId="0">
      <selection activeCell="J27" sqref="J27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6" bestFit="1" customWidth="1"/>
    <col min="5" max="5" width="15.7109375" style="2" customWidth="1"/>
    <col min="6" max="6" width="12.140625" customWidth="1"/>
    <col min="7" max="7" width="11.42578125" customWidth="1"/>
    <col min="8" max="8" width="12" style="2" customWidth="1"/>
    <col min="9" max="9" width="3.570312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110" t="s">
        <v>1</v>
      </c>
      <c r="C3" s="110"/>
      <c r="D3" s="110"/>
      <c r="E3" s="110"/>
      <c r="F3" s="110"/>
      <c r="G3" s="110"/>
      <c r="H3" s="110"/>
      <c r="I3" s="110"/>
      <c r="J3" s="110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57"/>
    </row>
    <row r="6" spans="2:39" ht="17.100000000000001" customHeight="1" x14ac:dyDescent="0.25">
      <c r="B6" s="47" t="s">
        <v>3</v>
      </c>
      <c r="C6" s="91" t="s">
        <v>4</v>
      </c>
      <c r="D6" s="91" t="s">
        <v>5</v>
      </c>
      <c r="E6" s="92" t="s">
        <v>6</v>
      </c>
      <c r="F6" s="92" t="s">
        <v>7</v>
      </c>
      <c r="G6" s="92" t="s">
        <v>8</v>
      </c>
      <c r="H6" s="101" t="s">
        <v>9</v>
      </c>
      <c r="I6" s="102"/>
      <c r="J6" s="103" t="s">
        <v>10</v>
      </c>
      <c r="K6" s="65"/>
    </row>
    <row r="7" spans="2:39" s="5" customFormat="1" x14ac:dyDescent="0.25">
      <c r="B7" s="22" t="s">
        <v>11</v>
      </c>
      <c r="C7" s="93" t="s">
        <v>12</v>
      </c>
      <c r="D7" s="94">
        <f>'Pala EV Program'!D11+'Pala EV Charging Stations'!D11+'Pala Energy Audits &amp; Retrofits'!D11+'Pala Community Compost'!D11+'Jamul EV Charging Station'!D11+'Jamul Casino Microgrid'!D11+'Viejas Energy Audits &amp; Retrofit'!D11+'Viejas Recycling'!D11+'Viejas Solar'!D11+'La Posta Solar'!D11+'La Posta Erosion Control'!D11</f>
        <v>835237.2</v>
      </c>
      <c r="E7" s="94">
        <f>'Pala EV Program'!E11+'Pala EV Charging Stations'!E11+'Pala Energy Audits &amp; Retrofits'!E11+'Pala Community Compost'!E11+'Jamul EV Charging Station'!E11+'Jamul Casino Microgrid'!E11+'Viejas Energy Audits &amp; Retrofit'!E11+'Viejas Recycling'!E11+'Viejas Solar'!E11+'La Posta Solar'!E11+'La Posta Erosion Control'!E11</f>
        <v>1205989</v>
      </c>
      <c r="F7" s="94">
        <f>'Pala EV Program'!F11+'Pala EV Charging Stations'!F11+'Pala Energy Audits &amp; Retrofits'!F11+'Pala Community Compost'!F11+'Jamul EV Charging Station'!F11+'Jamul Casino Microgrid'!F11+'Viejas Energy Audits &amp; Retrofit'!F11+'Viejas Recycling'!F11+'Viejas Solar'!F11+'La Posta Solar'!F11+'La Posta Erosion Control'!F11</f>
        <v>515004</v>
      </c>
      <c r="G7" s="94">
        <f>'Pala EV Program'!G11+'Pala EV Charging Stations'!G11+'Pala Energy Audits &amp; Retrofits'!G11+'Pala Community Compost'!G11+'Jamul EV Charging Station'!G11+'Jamul Casino Microgrid'!G11+'Viejas Energy Audits &amp; Retrofit'!G11+'Viejas Recycling'!G11+'Viejas Solar'!G11+'La Posta Solar'!G11+'La Posta Erosion Control'!G11</f>
        <v>507732</v>
      </c>
      <c r="H7" s="94">
        <f>'Pala EV Program'!H11+'Pala EV Charging Stations'!H11+'Pala Energy Audits &amp; Retrofits'!H11+'Pala Community Compost'!H11+'Jamul EV Charging Station'!H11+'Jamul Casino Microgrid'!H11+'Viejas Energy Audits &amp; Retrofit'!H11+'Viejas Recycling'!H11+'Viejas Solar'!H11+'La Posta Solar'!H11+'La Posta Erosion Control'!H11</f>
        <v>504931</v>
      </c>
      <c r="I7" s="104"/>
      <c r="J7" s="94">
        <f>SUM(D7:I7)</f>
        <v>3568893.2</v>
      </c>
      <c r="K7" s="65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93" t="s">
        <v>13</v>
      </c>
      <c r="D8" s="94">
        <f>'Pala EV Program'!D16+'Pala EV Charging Stations'!D16+'Pala Energy Audits &amp; Retrofits'!D16+'Pala Community Compost'!D16+'Jamul EV Charging Station'!D16+'Jamul Casino Microgrid'!D16+'Viejas Energy Audits &amp; Retrofit'!D16+'Viejas Recycling'!D16+'Viejas Solar'!D16+'La Posta Solar'!D16+'La Posta Erosion Control'!D16</f>
        <v>223324</v>
      </c>
      <c r="E8" s="94">
        <f>'Pala EV Program'!E16+'Pala EV Charging Stations'!E16+'Pala Energy Audits &amp; Retrofits'!E16+'Pala Community Compost'!E16+'Jamul EV Charging Station'!E16+'Jamul Casino Microgrid'!E16+'Viejas Energy Audits &amp; Retrofit'!E16+'Viejas Recycling'!E16+'Viejas Solar'!E16+'La Posta Solar'!E16+'La Posta Erosion Control'!E16</f>
        <v>304704</v>
      </c>
      <c r="F8" s="94">
        <f>'Pala EV Program'!F16+'Pala EV Charging Stations'!F16+'Pala Energy Audits &amp; Retrofits'!F16+'Pala Community Compost'!F16+'Jamul EV Charging Station'!F16+'Jamul Casino Microgrid'!F16+'Viejas Energy Audits &amp; Retrofit'!F16+'Viejas Recycling'!F16+'Viejas Solar'!F16+'La Posta Solar'!F16+'La Posta Erosion Control'!F16</f>
        <v>130439</v>
      </c>
      <c r="G8" s="94">
        <f>'Pala EV Program'!G16+'Pala EV Charging Stations'!G16+'Pala Energy Audits &amp; Retrofits'!G16+'Pala Community Compost'!G16+'Jamul EV Charging Station'!G16+'Jamul Casino Microgrid'!G16+'Viejas Energy Audits &amp; Retrofit'!G16+'Viejas Recycling'!G16+'Viejas Solar'!G16+'La Posta Solar'!G16+'La Posta Erosion Control'!G16</f>
        <v>128621</v>
      </c>
      <c r="H8" s="94">
        <f>'Pala EV Program'!H16+'Pala EV Charging Stations'!H16+'Pala Energy Audits &amp; Retrofits'!H16+'Pala Community Compost'!H16+'Jamul EV Charging Station'!H16+'Jamul Casino Microgrid'!H16+'Viejas Energy Audits &amp; Retrofit'!H16+'Viejas Recycling'!H16+'Viejas Solar'!H16+'La Posta Solar'!H16+'La Posta Erosion Control'!H16</f>
        <v>127918.2</v>
      </c>
      <c r="I8" s="104"/>
      <c r="J8" s="94">
        <f t="shared" ref="J8:J14" si="0">SUM(D8:I8)</f>
        <v>915006.2</v>
      </c>
      <c r="K8" s="65"/>
    </row>
    <row r="9" spans="2:39" x14ac:dyDescent="0.25">
      <c r="B9" s="23"/>
      <c r="C9" s="93" t="s">
        <v>14</v>
      </c>
      <c r="D9" s="94">
        <f>'Pala EV Program'!D26+'Pala EV Charging Stations'!D27+'Pala Energy Audits &amp; Retrofits'!D27+'Pala Community Compost'!D27+'Jamul EV Charging Station'!D27+'Jamul Casino Microgrid'!D27+'Viejas Energy Audits &amp; Retrofit'!D27+'Viejas Recycling'!D27+'Viejas Solar'!D27+'La Posta Solar'!D27+'La Posta Erosion Control'!D27</f>
        <v>0</v>
      </c>
      <c r="E9" s="94">
        <f>'Pala EV Program'!E26+'Pala EV Charging Stations'!E27+'Pala Energy Audits &amp; Retrofits'!E27+'Pala Community Compost'!E27+'Jamul EV Charging Station'!E27+'Jamul Casino Microgrid'!E27+'Viejas Energy Audits &amp; Retrofit'!E27+'Viejas Recycling'!E27+'Viejas Solar'!E27+'La Posta Solar'!E27+'La Posta Erosion Control'!E27</f>
        <v>0</v>
      </c>
      <c r="F9" s="94">
        <f>'Pala EV Program'!F26+'Pala EV Charging Stations'!F27+'Pala Energy Audits &amp; Retrofits'!F27+'Pala Community Compost'!F27+'Jamul EV Charging Station'!F27+'Jamul Casino Microgrid'!F27+'Viejas Energy Audits &amp; Retrofit'!F27+'Viejas Recycling'!F27+'Viejas Solar'!F27+'La Posta Solar'!F27+'La Posta Erosion Control'!F27</f>
        <v>0</v>
      </c>
      <c r="G9" s="94">
        <f>'Pala EV Program'!G26+'Pala EV Charging Stations'!G27+'Pala Energy Audits &amp; Retrofits'!G27+'Pala Community Compost'!G27+'Jamul EV Charging Station'!G27+'Jamul Casino Microgrid'!G27+'Viejas Energy Audits &amp; Retrofit'!G27+'Viejas Recycling'!G27+'Viejas Solar'!G27+'La Posta Solar'!G27+'La Posta Erosion Control'!G27</f>
        <v>0</v>
      </c>
      <c r="H9" s="94">
        <f>'Pala EV Program'!H26+'Pala EV Charging Stations'!H27+'Pala Energy Audits &amp; Retrofits'!H27+'Pala Community Compost'!H27+'Jamul EV Charging Station'!H27+'Jamul Casino Microgrid'!H27+'Viejas Energy Audits &amp; Retrofit'!H27+'Viejas Recycling'!H27+'Viejas Solar'!H27+'La Posta Solar'!H27+'La Posta Erosion Control'!H27</f>
        <v>0</v>
      </c>
      <c r="I9" s="104"/>
      <c r="J9" s="94">
        <f t="shared" si="0"/>
        <v>0</v>
      </c>
      <c r="K9" s="65"/>
    </row>
    <row r="10" spans="2:39" x14ac:dyDescent="0.25">
      <c r="B10" s="23"/>
      <c r="C10" s="93" t="s">
        <v>15</v>
      </c>
      <c r="D10" s="94">
        <f>'Pala EV Program'!D30+'Pala EV Charging Stations'!D33+'Pala Energy Audits &amp; Retrofits'!D31+'Pala Community Compost'!D31+'Jamul EV Charging Station'!D30+'Jamul Casino Microgrid'!D35+'Viejas Energy Audits &amp; Retrofit'!D31+'Viejas Recycling'!D31+'Viejas Solar'!D31+'La Posta Solar'!D31+'La Posta Erosion Control'!D31</f>
        <v>100000</v>
      </c>
      <c r="E10" s="94">
        <f>'Pala EV Program'!E30+'Pala EV Charging Stations'!E33+'Pala Energy Audits &amp; Retrofits'!E31+'Pala Community Compost'!E31+'Jamul EV Charging Station'!E30+'Jamul Casino Microgrid'!E35+'Viejas Energy Audits &amp; Retrofit'!E31+'Viejas Recycling'!E31+'Viejas Solar'!E31+'La Posta Solar'!E31+'La Posta Erosion Control'!E31</f>
        <v>4367906</v>
      </c>
      <c r="F10" s="94">
        <f>'Pala EV Program'!F30+'Pala EV Charging Stations'!F33+'Pala Energy Audits &amp; Retrofits'!F31+'Pala Community Compost'!F31+'Jamul EV Charging Station'!F30+'Jamul Casino Microgrid'!F35+'Viejas Energy Audits &amp; Retrofit'!F31+'Viejas Recycling'!F31+'Viejas Solar'!F31+'La Posta Solar'!F31+'La Posta Erosion Control'!F31</f>
        <v>1100849</v>
      </c>
      <c r="G10" s="94">
        <f>'Pala EV Program'!G30+'Pala EV Charging Stations'!G33+'Pala Energy Audits &amp; Retrofits'!G31+'Pala Community Compost'!G31+'Jamul EV Charging Station'!G30+'Jamul Casino Microgrid'!G35+'Viejas Energy Audits &amp; Retrofit'!G31+'Viejas Recycling'!G31+'Viejas Solar'!G31+'La Posta Solar'!G31+'La Posta Erosion Control'!G31</f>
        <v>0</v>
      </c>
      <c r="H10" s="94">
        <f>'Pala EV Program'!H30+'Pala EV Charging Stations'!H33+'Pala Energy Audits &amp; Retrofits'!H31+'Pala Community Compost'!H31+'Jamul EV Charging Station'!H30+'Jamul Casino Microgrid'!H35+'Viejas Energy Audits &amp; Retrofit'!H31+'Viejas Recycling'!H31+'Viejas Solar'!H31+'La Posta Solar'!H31+'La Posta Erosion Control'!H31</f>
        <v>0</v>
      </c>
      <c r="I10" s="104"/>
      <c r="J10" s="94">
        <f t="shared" si="0"/>
        <v>5568755</v>
      </c>
      <c r="K10" s="65"/>
    </row>
    <row r="11" spans="2:39" x14ac:dyDescent="0.25">
      <c r="B11" s="23"/>
      <c r="C11" s="93" t="s">
        <v>16</v>
      </c>
      <c r="D11" s="94">
        <f>'Pala EV Program'!D35+'Pala EV Charging Stations'!D37+'Pala Energy Audits &amp; Retrofits'!D37+'Pala Community Compost'!D52+'Jamul EV Charging Station'!D34+'Jamul Casino Microgrid'!D39+'Viejas Energy Audits &amp; Retrofit'!D37+'Viejas Recycling'!D37+'Viejas Solar'!D35+'La Posta Solar'!D35+'La Posta Erosion Control'!D35</f>
        <v>45360</v>
      </c>
      <c r="E11" s="94">
        <f>'Pala EV Program'!E35+'Pala EV Charging Stations'!E37+'Pala Energy Audits &amp; Retrofits'!E37+'Pala Community Compost'!E52+'Jamul EV Charging Station'!E34+'Jamul Casino Microgrid'!E39+'Viejas Energy Audits &amp; Retrofit'!E37+'Viejas Recycling'!E37+'Viejas Solar'!E35+'La Posta Solar'!E35+'La Posta Erosion Control'!E35</f>
        <v>5356125</v>
      </c>
      <c r="F11" s="94">
        <f>'Pala EV Program'!F35+'Pala EV Charging Stations'!F37+'Pala Energy Audits &amp; Retrofits'!F37+'Pala Community Compost'!F52+'Jamul EV Charging Station'!F34+'Jamul Casino Microgrid'!F39+'Viejas Energy Audits &amp; Retrofit'!F37+'Viejas Recycling'!F37+'Viejas Solar'!F35+'La Posta Solar'!F35+'La Posta Erosion Control'!F35</f>
        <v>5877609</v>
      </c>
      <c r="G11" s="94">
        <f>'Pala EV Program'!G35+'Pala EV Charging Stations'!G37+'Pala Energy Audits &amp; Retrofits'!G37+'Pala Community Compost'!G52+'Jamul EV Charging Station'!G34+'Jamul Casino Microgrid'!G39+'Viejas Energy Audits &amp; Retrofit'!G37+'Viejas Recycling'!G37+'Viejas Solar'!G35+'La Posta Solar'!G35+'La Posta Erosion Control'!G35</f>
        <v>0</v>
      </c>
      <c r="H11" s="94">
        <f>'Pala EV Program'!H35+'Pala EV Charging Stations'!H37+'Pala Energy Audits &amp; Retrofits'!H37+'Pala Community Compost'!H52+'Jamul EV Charging Station'!H34+'Jamul Casino Microgrid'!H39+'Viejas Energy Audits &amp; Retrofit'!H37+'Viejas Recycling'!H37+'Viejas Solar'!H35+'La Posta Solar'!H35+'La Posta Erosion Control'!H35</f>
        <v>0</v>
      </c>
      <c r="I11" s="104"/>
      <c r="J11" s="94">
        <f t="shared" si="0"/>
        <v>11279094</v>
      </c>
      <c r="K11" s="65"/>
    </row>
    <row r="12" spans="2:39" x14ac:dyDescent="0.25">
      <c r="B12" s="23"/>
      <c r="C12" s="93" t="s">
        <v>17</v>
      </c>
      <c r="D12" s="94">
        <f>'Pala EV Program'!D41+'Pala EV Charging Stations'!D45+'Pala Energy Audits &amp; Retrofits'!D44+'Pala Community Compost'!D58+'Jamul EV Charging Station'!D45+'Jamul Casino Microgrid'!D46+'Viejas Energy Audits &amp; Retrofit'!D43+'Viejas Recycling'!D43+'Viejas Solar'!D41+'La Posta Solar'!D41+'La Posta Erosion Control'!D41</f>
        <v>2869620</v>
      </c>
      <c r="E12" s="94">
        <f>'Pala EV Program'!E41+'Pala EV Charging Stations'!E45+'Pala Energy Audits &amp; Retrofits'!E44+'Pala Community Compost'!E58+'Jamul EV Charging Station'!E45+'Jamul Casino Microgrid'!E46+'Viejas Energy Audits &amp; Retrofit'!E43+'Viejas Recycling'!E43+'Viejas Solar'!E41+'La Posta Solar'!E41+'La Posta Erosion Control'!E41</f>
        <v>5458611.5999999996</v>
      </c>
      <c r="F12" s="94">
        <f>'Pala EV Program'!F41+'Pala EV Charging Stations'!F45+'Pala Energy Audits &amp; Retrofits'!F44+'Pala Community Compost'!F58+'Jamul EV Charging Station'!F45+'Jamul Casino Microgrid'!F46+'Viejas Energy Audits &amp; Retrofit'!F43+'Viejas Recycling'!F43+'Viejas Solar'!F41+'La Posta Solar'!F41+'La Posta Erosion Control'!F41</f>
        <v>4588808</v>
      </c>
      <c r="G12" s="94">
        <f>'Pala EV Program'!G41+'Pala EV Charging Stations'!G45+'Pala Energy Audits &amp; Retrofits'!G44+'Pala Community Compost'!G58+'Jamul EV Charging Station'!G45+'Jamul Casino Microgrid'!G46+'Viejas Energy Audits &amp; Retrofit'!G43+'Viejas Recycling'!G43+'Viejas Solar'!G41+'La Posta Solar'!G41+'La Posta Erosion Control'!G41</f>
        <v>4588808</v>
      </c>
      <c r="H12" s="94">
        <f>'Pala EV Program'!H41+'Pala EV Charging Stations'!H45+'Pala Energy Audits &amp; Retrofits'!H44+'Pala Community Compost'!H58+'Jamul EV Charging Station'!H45+'Jamul Casino Microgrid'!H46+'Viejas Energy Audits &amp; Retrofit'!H43+'Viejas Recycling'!H43+'Viejas Solar'!H41+'La Posta Solar'!H41+'La Posta Erosion Control'!H41</f>
        <v>4588808</v>
      </c>
      <c r="I12" s="104"/>
      <c r="J12" s="94">
        <f t="shared" si="0"/>
        <v>22094655.600000001</v>
      </c>
      <c r="K12" s="65"/>
    </row>
    <row r="13" spans="2:39" x14ac:dyDescent="0.25">
      <c r="B13" s="23"/>
      <c r="C13" s="93" t="s">
        <v>18</v>
      </c>
      <c r="D13" s="94">
        <f>'Pala EV Program'!D46+'Pala EV Charging Stations'!D53+'Pala Energy Audits &amp; Retrofits'!D52+'Pala Community Compost'!D66+'Jamul EV Charging Station'!D53+'Viejas Energy Audits &amp; Retrofit'!D52</f>
        <v>0</v>
      </c>
      <c r="E13" s="94">
        <f>'Pala EV Program'!E46+'Pala EV Charging Stations'!E53+'Pala Energy Audits &amp; Retrofits'!E52+'Pala Community Compost'!E66+'Jamul EV Charging Station'!E53+'Viejas Energy Audits &amp; Retrofit'!E52</f>
        <v>0</v>
      </c>
      <c r="F13" s="94">
        <f>'Pala EV Program'!F46+'Pala EV Charging Stations'!F53+'Pala Energy Audits &amp; Retrofits'!F52+'Pala Community Compost'!F66+'Jamul EV Charging Station'!F53+'Viejas Energy Audits &amp; Retrofit'!F52</f>
        <v>0</v>
      </c>
      <c r="G13" s="94">
        <f>'Pala EV Program'!G46+'Pala EV Charging Stations'!G53+'Pala Energy Audits &amp; Retrofits'!G52+'Pala Community Compost'!G66+'Jamul EV Charging Station'!G53+'Viejas Energy Audits &amp; Retrofit'!G52</f>
        <v>0</v>
      </c>
      <c r="H13" s="94">
        <f>'Pala EV Program'!H46+'Pala EV Charging Stations'!H53+'Pala Energy Audits &amp; Retrofits'!H52+'Pala Community Compost'!H66+'Jamul EV Charging Station'!H53+'Viejas Energy Audits &amp; Retrofit'!H52</f>
        <v>0</v>
      </c>
      <c r="I13" s="104"/>
      <c r="J13" s="94">
        <f t="shared" si="0"/>
        <v>0</v>
      </c>
      <c r="K13" s="65"/>
    </row>
    <row r="14" spans="2:39" x14ac:dyDescent="0.25">
      <c r="B14" s="24"/>
      <c r="C14" s="77" t="s">
        <v>19</v>
      </c>
      <c r="D14" s="70">
        <f>D13+D12+D11+D10+D9+D8+D7</f>
        <v>4073541.2</v>
      </c>
      <c r="E14" s="70">
        <f>E13+E12+E11+E10+E9+E8+E7</f>
        <v>16693335.6</v>
      </c>
      <c r="F14" s="70">
        <f>F13+F12+F11+F10+F9+F8+F7</f>
        <v>12212709</v>
      </c>
      <c r="G14" s="70">
        <f>G13+G12+G11+G10+G9+G8+G7</f>
        <v>5225161</v>
      </c>
      <c r="H14" s="70">
        <f>H13+H12+H11+H10+H9+H8+H7</f>
        <v>5221657.2</v>
      </c>
      <c r="I14" s="65"/>
      <c r="J14" s="70">
        <f t="shared" si="0"/>
        <v>43426404</v>
      </c>
      <c r="K14" s="65"/>
    </row>
    <row r="15" spans="2:39" x14ac:dyDescent="0.25">
      <c r="B15" s="56"/>
      <c r="C15" s="65"/>
      <c r="D15" s="65"/>
      <c r="E15" s="65"/>
      <c r="F15" s="65"/>
      <c r="G15" s="65"/>
      <c r="H15" s="65"/>
      <c r="I15" s="65"/>
      <c r="J15" s="66" t="s">
        <v>20</v>
      </c>
      <c r="K15" s="65"/>
    </row>
    <row r="16" spans="2:39" ht="20.100000000000001" customHeight="1" x14ac:dyDescent="0.25">
      <c r="B16" s="56"/>
      <c r="C16" s="77" t="s">
        <v>21</v>
      </c>
      <c r="D16" s="95">
        <f>'Pala EV Program'!D52+'Pala EV Charging Stations'!D59+'Pala Energy Audits &amp; Retrofits'!D58+'Pala Community Compost'!D72+'Jamul EV Charging Station'!D59+'Jamul Casino Microgrid'!D60+'Viejas Energy Audits &amp; Retrofit'!D58+'Viejas Recycling'!D57+'Viejas Solar'!D55+'La Posta Solar'!D55+'La Posta Erosion Control'!D55</f>
        <v>157886</v>
      </c>
      <c r="E16" s="95">
        <f>'Pala EV Program'!E52+'Pala EV Charging Stations'!E59+'Pala Energy Audits &amp; Retrofits'!E58+'Pala Community Compost'!E72+'Jamul EV Charging Station'!E59+'Jamul Casino Microgrid'!E60+'Viejas Energy Audits &amp; Retrofit'!E58+'Viejas Recycling'!E57+'Viejas Solar'!E55+'La Posta Solar'!E55+'La Posta Erosion Control'!E55</f>
        <v>157883</v>
      </c>
      <c r="F16" s="95">
        <f>'Pala EV Program'!F52+'Pala EV Charging Stations'!F59+'Pala Energy Audits &amp; Retrofits'!F58+'Pala Community Compost'!F72+'Jamul EV Charging Station'!F59+'Jamul Casino Microgrid'!F60+'Viejas Energy Audits &amp; Retrofit'!F58+'Viejas Recycling'!F57+'Viejas Solar'!F55+'La Posta Solar'!F55+'La Posta Erosion Control'!F55</f>
        <v>157881</v>
      </c>
      <c r="G16" s="95">
        <f>'Pala EV Program'!G52+'Pala EV Charging Stations'!G59+'Pala Energy Audits &amp; Retrofits'!G58+'Pala Community Compost'!G72+'Jamul EV Charging Station'!G59+'Jamul Casino Microgrid'!G60+'Viejas Energy Audits &amp; Retrofit'!G58+'Viejas Recycling'!G57+'Viejas Solar'!G55+'La Posta Solar'!G55+'La Posta Erosion Control'!G55</f>
        <v>157880</v>
      </c>
      <c r="H16" s="95">
        <f>'Pala EV Program'!H52+'Pala EV Charging Stations'!H59+'Pala Energy Audits &amp; Retrofits'!H58+'Pala Community Compost'!H72+'Jamul EV Charging Station'!H59+'Jamul Casino Microgrid'!H60+'Viejas Energy Audits &amp; Retrofit'!H58+'Viejas Recycling'!H57+'Viejas Solar'!H55+'La Posta Solar'!H55+'La Posta Erosion Control'!H55</f>
        <v>157878</v>
      </c>
      <c r="I16" s="65"/>
      <c r="J16" s="95">
        <f>SUM(D16:H16)</f>
        <v>789408</v>
      </c>
      <c r="K16" s="65"/>
    </row>
    <row r="17" spans="2:11" ht="15.75" thickBot="1" x14ac:dyDescent="0.3">
      <c r="B17" s="56"/>
      <c r="C17" s="65"/>
      <c r="D17" s="65"/>
      <c r="E17" s="65"/>
      <c r="F17" s="65"/>
      <c r="G17" s="65"/>
      <c r="H17" s="65"/>
      <c r="I17" s="65"/>
      <c r="J17" s="66" t="s">
        <v>20</v>
      </c>
      <c r="K17" s="65"/>
    </row>
    <row r="18" spans="2:11" ht="30.95" customHeight="1" thickBot="1" x14ac:dyDescent="0.3">
      <c r="B18" s="55" t="s">
        <v>22</v>
      </c>
      <c r="C18" s="82"/>
      <c r="D18" s="96">
        <f>D14+D16</f>
        <v>4231427.2</v>
      </c>
      <c r="E18" s="96">
        <f>E14+E16</f>
        <v>16851218.600000001</v>
      </c>
      <c r="F18" s="96">
        <f>F14+F16</f>
        <v>12370590</v>
      </c>
      <c r="G18" s="96">
        <f>G14+G16</f>
        <v>5383041</v>
      </c>
      <c r="H18" s="96">
        <f>H14+H16</f>
        <v>5379535.2000000002</v>
      </c>
      <c r="I18" s="88"/>
      <c r="J18" s="105">
        <f>J14+J16</f>
        <v>44215812</v>
      </c>
      <c r="K18" s="65"/>
    </row>
    <row r="19" spans="2:11" s="1" customFormat="1" x14ac:dyDescent="0.25">
      <c r="B19" s="6"/>
      <c r="C19" s="65"/>
      <c r="D19" s="89"/>
      <c r="E19" s="90"/>
      <c r="F19" s="65"/>
      <c r="G19" s="65"/>
      <c r="H19" s="90"/>
      <c r="I19" s="65"/>
      <c r="J19" s="65"/>
      <c r="K19" s="88"/>
    </row>
    <row r="20" spans="2:11" ht="15" customHeight="1" x14ac:dyDescent="0.25">
      <c r="B20" s="6"/>
      <c r="C20" s="65"/>
      <c r="D20" s="89"/>
      <c r="E20" s="90"/>
      <c r="F20" s="65"/>
    </row>
    <row r="21" spans="2:11" ht="15" customHeight="1" x14ac:dyDescent="0.3">
      <c r="B21" s="45" t="s">
        <v>23</v>
      </c>
      <c r="C21" s="97"/>
      <c r="D21" s="97"/>
      <c r="E21" s="112"/>
      <c r="F21" s="112"/>
      <c r="H21"/>
      <c r="I21"/>
    </row>
    <row r="22" spans="2:11" ht="29.1" customHeight="1" x14ac:dyDescent="0.25">
      <c r="B22" s="47" t="s">
        <v>24</v>
      </c>
      <c r="C22" s="91" t="s">
        <v>25</v>
      </c>
      <c r="D22" s="98" t="s">
        <v>26</v>
      </c>
      <c r="E22" s="113" t="s">
        <v>27</v>
      </c>
      <c r="F22" s="113"/>
      <c r="H22"/>
      <c r="I22"/>
    </row>
    <row r="23" spans="2:11" ht="15" customHeight="1" x14ac:dyDescent="0.25">
      <c r="B23" s="48">
        <v>1</v>
      </c>
      <c r="C23" s="99" t="s">
        <v>152</v>
      </c>
      <c r="D23" s="100">
        <f>'Pala EV Program'!J54</f>
        <v>728161</v>
      </c>
      <c r="E23" s="111">
        <f t="shared" ref="E23:E30" si="1">D23/D$35</f>
        <v>1.6468339425723993E-2</v>
      </c>
      <c r="F23" s="111"/>
      <c r="H23"/>
      <c r="I23"/>
    </row>
    <row r="24" spans="2:11" ht="32.25" customHeight="1" x14ac:dyDescent="0.25">
      <c r="B24" s="48">
        <v>2</v>
      </c>
      <c r="C24" s="94" t="s">
        <v>153</v>
      </c>
      <c r="D24" s="100">
        <f>'Pala EV Charging Stations'!J61</f>
        <v>3204454.6</v>
      </c>
      <c r="E24" s="111">
        <f t="shared" si="1"/>
        <v>7.2473046520100101E-2</v>
      </c>
      <c r="F24" s="111"/>
      <c r="H24"/>
      <c r="I24"/>
    </row>
    <row r="25" spans="2:11" ht="15" customHeight="1" x14ac:dyDescent="0.25">
      <c r="B25" s="48">
        <v>3</v>
      </c>
      <c r="C25" s="94" t="s">
        <v>154</v>
      </c>
      <c r="D25" s="100">
        <f>'Pala Energy Audits &amp; Retrofits'!J60</f>
        <v>3648072</v>
      </c>
      <c r="E25" s="111">
        <f t="shared" si="1"/>
        <v>8.2506050098096126E-2</v>
      </c>
      <c r="F25" s="111"/>
      <c r="H25"/>
      <c r="I25"/>
    </row>
    <row r="26" spans="2:11" ht="30.75" customHeight="1" x14ac:dyDescent="0.25">
      <c r="B26" s="48">
        <v>4</v>
      </c>
      <c r="C26" s="94" t="s">
        <v>161</v>
      </c>
      <c r="D26" s="100">
        <f>'Pala Community Compost'!J74</f>
        <v>1746902.2</v>
      </c>
      <c r="E26" s="111">
        <f t="shared" si="1"/>
        <v>3.950854051939609E-2</v>
      </c>
      <c r="F26" s="111"/>
      <c r="H26"/>
      <c r="I26"/>
    </row>
    <row r="27" spans="2:11" ht="32.25" customHeight="1" x14ac:dyDescent="0.25">
      <c r="B27" s="48">
        <v>5</v>
      </c>
      <c r="C27" s="94" t="s">
        <v>160</v>
      </c>
      <c r="D27" s="100">
        <f>'Jamul EV Charging Station'!J61</f>
        <v>322314</v>
      </c>
      <c r="E27" s="111">
        <f t="shared" si="1"/>
        <v>7.2895641948179084E-3</v>
      </c>
      <c r="F27" s="111"/>
      <c r="H27"/>
      <c r="I27"/>
    </row>
    <row r="28" spans="2:11" ht="15" customHeight="1" x14ac:dyDescent="0.25">
      <c r="B28" s="48">
        <v>6</v>
      </c>
      <c r="C28" s="94" t="s">
        <v>144</v>
      </c>
      <c r="D28" s="100">
        <f>'Jamul Casino Microgrid'!J62</f>
        <v>7768606</v>
      </c>
      <c r="E28" s="111">
        <f t="shared" si="1"/>
        <v>0.17569746316091628</v>
      </c>
      <c r="F28" s="111"/>
      <c r="H28"/>
      <c r="I28"/>
    </row>
    <row r="29" spans="2:11" ht="28.5" customHeight="1" x14ac:dyDescent="0.25">
      <c r="B29" s="48">
        <v>7</v>
      </c>
      <c r="C29" s="94" t="s">
        <v>159</v>
      </c>
      <c r="D29" s="100">
        <f>'Viejas Energy Audits &amp; Retrofit'!J60</f>
        <v>11073424.199999999</v>
      </c>
      <c r="E29" s="111">
        <f t="shared" si="1"/>
        <v>0.25044036735093772</v>
      </c>
      <c r="F29" s="111"/>
      <c r="H29"/>
      <c r="I29"/>
    </row>
    <row r="30" spans="2:11" ht="31.5" customHeight="1" x14ac:dyDescent="0.25">
      <c r="B30" s="48">
        <v>8</v>
      </c>
      <c r="C30" s="94" t="s">
        <v>158</v>
      </c>
      <c r="D30" s="100">
        <f>'Viejas Recycling'!J59</f>
        <v>233496</v>
      </c>
      <c r="E30" s="111">
        <f t="shared" si="1"/>
        <v>5.2808257824146707E-3</v>
      </c>
      <c r="F30" s="111"/>
      <c r="H30"/>
      <c r="I30"/>
    </row>
    <row r="31" spans="2:11" ht="30.75" customHeight="1" x14ac:dyDescent="0.25">
      <c r="B31" s="48">
        <v>9</v>
      </c>
      <c r="C31" s="94" t="s">
        <v>157</v>
      </c>
      <c r="D31" s="100">
        <f>'Viejas Solar'!J57</f>
        <v>5438414</v>
      </c>
      <c r="E31" s="111">
        <f t="shared" ref="E31:E33" si="2">D31/D$35</f>
        <v>0.12299704006340537</v>
      </c>
      <c r="F31" s="111"/>
      <c r="H31"/>
      <c r="I31"/>
    </row>
    <row r="32" spans="2:11" ht="28.5" customHeight="1" x14ac:dyDescent="0.25">
      <c r="B32" s="48">
        <v>10</v>
      </c>
      <c r="C32" s="94" t="s">
        <v>155</v>
      </c>
      <c r="D32" s="100">
        <f>'La Posta Solar'!J57</f>
        <v>1749335</v>
      </c>
      <c r="E32" s="111">
        <f>D32/D$35</f>
        <v>3.9563561560285267E-2</v>
      </c>
      <c r="F32" s="111"/>
      <c r="H32"/>
      <c r="I32"/>
    </row>
    <row r="33" spans="2:9" ht="32.25" customHeight="1" x14ac:dyDescent="0.25">
      <c r="B33" s="48">
        <v>11</v>
      </c>
      <c r="C33" s="94" t="s">
        <v>156</v>
      </c>
      <c r="D33" s="100">
        <f>'La Posta Erosion Control'!J57</f>
        <v>8302633</v>
      </c>
      <c r="E33" s="111">
        <f t="shared" si="2"/>
        <v>0.18777520132390649</v>
      </c>
      <c r="F33" s="111"/>
      <c r="H33"/>
      <c r="I33"/>
    </row>
    <row r="34" spans="2:9" ht="15" customHeight="1" x14ac:dyDescent="0.25">
      <c r="B34" s="48"/>
      <c r="C34" s="94"/>
      <c r="D34" s="100"/>
      <c r="E34" s="111"/>
      <c r="F34" s="111"/>
      <c r="H34"/>
      <c r="I34"/>
    </row>
    <row r="35" spans="2:9" ht="15" customHeight="1" x14ac:dyDescent="0.25">
      <c r="B35" s="48" t="s">
        <v>28</v>
      </c>
      <c r="C35" s="94"/>
      <c r="D35" s="100">
        <f>SUM(D23:D34)</f>
        <v>44215812</v>
      </c>
      <c r="E35" s="111">
        <f t="shared" ref="E35" si="3">SUM(E23:E34)</f>
        <v>1</v>
      </c>
      <c r="F35" s="111"/>
      <c r="H35"/>
      <c r="I35"/>
    </row>
    <row r="36" spans="2:9" ht="15" customHeight="1" x14ac:dyDescent="0.25">
      <c r="H36"/>
      <c r="I36"/>
    </row>
  </sheetData>
  <mergeCells count="16">
    <mergeCell ref="B3:J3"/>
    <mergeCell ref="E27:F27"/>
    <mergeCell ref="E34:F34"/>
    <mergeCell ref="E35:F35"/>
    <mergeCell ref="E21:F21"/>
    <mergeCell ref="E22:F22"/>
    <mergeCell ref="E23:F23"/>
    <mergeCell ref="E24:F24"/>
    <mergeCell ref="E25:F25"/>
    <mergeCell ref="E26:F26"/>
    <mergeCell ref="E28:F28"/>
    <mergeCell ref="E29:F29"/>
    <mergeCell ref="E30:F30"/>
    <mergeCell ref="E31:F31"/>
    <mergeCell ref="E32:F32"/>
    <mergeCell ref="E33:F33"/>
  </mergeCells>
  <phoneticPr fontId="22" type="noConversion"/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69"/>
  <sheetViews>
    <sheetView showGridLines="0" topLeftCell="A25" zoomScale="85" zoomScaleNormal="85" workbookViewId="0">
      <selection activeCell="N40" sqref="N40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 x14ac:dyDescent="0.35">
      <c r="B2" s="30" t="s">
        <v>29</v>
      </c>
    </row>
    <row r="3" spans="2:39" x14ac:dyDescent="0.25">
      <c r="B3" s="5" t="s">
        <v>74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59" t="s">
        <v>5</v>
      </c>
      <c r="E6" s="60" t="s">
        <v>6</v>
      </c>
      <c r="F6" s="60" t="s">
        <v>7</v>
      </c>
      <c r="G6" s="60" t="s">
        <v>8</v>
      </c>
      <c r="H6" s="61" t="s">
        <v>9</v>
      </c>
      <c r="I6" s="62"/>
      <c r="J6" s="63" t="s">
        <v>10</v>
      </c>
    </row>
    <row r="7" spans="2:39" s="5" customFormat="1" ht="30" x14ac:dyDescent="0.25">
      <c r="B7" s="58" t="s">
        <v>11</v>
      </c>
      <c r="C7" s="26" t="s">
        <v>30</v>
      </c>
      <c r="D7" s="64" t="s">
        <v>31</v>
      </c>
      <c r="E7" s="64" t="s">
        <v>31</v>
      </c>
      <c r="F7" s="64" t="s">
        <v>31</v>
      </c>
      <c r="G7" s="64"/>
      <c r="H7" s="64" t="s">
        <v>31</v>
      </c>
      <c r="I7" s="65"/>
      <c r="J7" s="6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74" t="s">
        <v>148</v>
      </c>
      <c r="D8" s="67">
        <v>4720</v>
      </c>
      <c r="E8" s="67">
        <v>1200</v>
      </c>
      <c r="F8" s="67">
        <v>1200</v>
      </c>
      <c r="G8" s="67">
        <v>1200</v>
      </c>
      <c r="H8" s="67">
        <v>1200</v>
      </c>
      <c r="I8" s="68"/>
      <c r="J8" s="67">
        <f>SUM(D8:H8)</f>
        <v>9520</v>
      </c>
    </row>
    <row r="9" spans="2:39" ht="30" x14ac:dyDescent="0.25">
      <c r="B9" s="23"/>
      <c r="C9" s="74" t="s">
        <v>114</v>
      </c>
      <c r="D9" s="67">
        <v>63600</v>
      </c>
      <c r="E9" s="67">
        <v>96600</v>
      </c>
      <c r="F9" s="67">
        <v>96600</v>
      </c>
      <c r="G9" s="67">
        <v>96600</v>
      </c>
      <c r="H9" s="67">
        <v>96600</v>
      </c>
      <c r="I9" s="65"/>
      <c r="J9" s="67">
        <f>SUM(D9:H9)</f>
        <v>450000</v>
      </c>
    </row>
    <row r="10" spans="2:39" x14ac:dyDescent="0.25">
      <c r="B10" s="23"/>
      <c r="C10" s="75" t="s">
        <v>76</v>
      </c>
      <c r="D10" s="67">
        <v>1800</v>
      </c>
      <c r="E10" s="69">
        <v>480</v>
      </c>
      <c r="F10" s="69">
        <v>480</v>
      </c>
      <c r="G10" s="69">
        <v>480</v>
      </c>
      <c r="H10" s="69">
        <v>480</v>
      </c>
      <c r="I10" s="65"/>
      <c r="J10" s="67">
        <f>SUM(D10:H10)</f>
        <v>3720</v>
      </c>
    </row>
    <row r="11" spans="2:39" x14ac:dyDescent="0.25">
      <c r="B11" s="23"/>
      <c r="C11" s="9" t="s">
        <v>12</v>
      </c>
      <c r="D11" s="70">
        <f>SUM(D8:D10)</f>
        <v>70120</v>
      </c>
      <c r="E11" s="70">
        <f t="shared" ref="E11:J11" si="0">SUM(E8:E10)</f>
        <v>98280</v>
      </c>
      <c r="F11" s="70">
        <f t="shared" si="0"/>
        <v>98280</v>
      </c>
      <c r="G11" s="70">
        <f t="shared" si="0"/>
        <v>98280</v>
      </c>
      <c r="H11" s="70">
        <f t="shared" si="0"/>
        <v>98280</v>
      </c>
      <c r="I11" s="65"/>
      <c r="J11" s="70">
        <f t="shared" si="0"/>
        <v>463240</v>
      </c>
    </row>
    <row r="12" spans="2:39" x14ac:dyDescent="0.25">
      <c r="B12" s="23"/>
      <c r="C12" s="14" t="s">
        <v>32</v>
      </c>
      <c r="D12" s="71" t="s">
        <v>31</v>
      </c>
      <c r="E12" s="64"/>
      <c r="F12" s="64"/>
      <c r="G12" s="64"/>
      <c r="H12" s="64"/>
      <c r="I12" s="65"/>
      <c r="J12" s="66" t="s">
        <v>31</v>
      </c>
    </row>
    <row r="13" spans="2:39" ht="30" x14ac:dyDescent="0.25">
      <c r="B13" s="23"/>
      <c r="C13" s="74" t="s">
        <v>77</v>
      </c>
      <c r="D13" s="67">
        <v>17530</v>
      </c>
      <c r="E13" s="67">
        <v>24570</v>
      </c>
      <c r="F13" s="67">
        <v>24570</v>
      </c>
      <c r="G13" s="67">
        <v>24570</v>
      </c>
      <c r="H13" s="67">
        <v>24570</v>
      </c>
      <c r="I13" s="65"/>
      <c r="J13" s="67">
        <f>SUM(D13:H13)</f>
        <v>115810</v>
      </c>
    </row>
    <row r="14" spans="2:39" x14ac:dyDescent="0.25">
      <c r="B14" s="23"/>
      <c r="C14" s="25"/>
      <c r="D14" s="67"/>
      <c r="E14" s="67"/>
      <c r="F14" s="67"/>
      <c r="G14" s="67"/>
      <c r="H14" s="67"/>
      <c r="I14" s="65"/>
      <c r="J14" s="67">
        <f t="shared" ref="J14:J15" si="1">SUM(D14:H14)</f>
        <v>0</v>
      </c>
    </row>
    <row r="15" spans="2:39" x14ac:dyDescent="0.25">
      <c r="B15" s="23"/>
      <c r="C15" s="10"/>
      <c r="D15" s="67"/>
      <c r="E15" s="69"/>
      <c r="F15" s="69"/>
      <c r="G15" s="69"/>
      <c r="H15" s="69"/>
      <c r="I15" s="65"/>
      <c r="J15" s="67">
        <f t="shared" si="1"/>
        <v>0</v>
      </c>
    </row>
    <row r="16" spans="2:39" x14ac:dyDescent="0.25">
      <c r="B16" s="23"/>
      <c r="C16" s="9" t="s">
        <v>13</v>
      </c>
      <c r="D16" s="70">
        <f>SUM(D13:D15)</f>
        <v>17530</v>
      </c>
      <c r="E16" s="70">
        <f t="shared" ref="E16:J16" si="2">SUM(E13:E15)</f>
        <v>24570</v>
      </c>
      <c r="F16" s="70">
        <f t="shared" si="2"/>
        <v>24570</v>
      </c>
      <c r="G16" s="70">
        <f t="shared" si="2"/>
        <v>24570</v>
      </c>
      <c r="H16" s="70">
        <f t="shared" si="2"/>
        <v>24570</v>
      </c>
      <c r="I16" s="65"/>
      <c r="J16" s="70">
        <f t="shared" si="2"/>
        <v>115810</v>
      </c>
    </row>
    <row r="17" spans="2:10" x14ac:dyDescent="0.25">
      <c r="B17" s="23"/>
      <c r="C17" s="14" t="s">
        <v>33</v>
      </c>
      <c r="D17" s="71" t="s">
        <v>31</v>
      </c>
      <c r="E17" s="64"/>
      <c r="F17" s="64"/>
      <c r="G17" s="64"/>
      <c r="H17" s="64"/>
      <c r="I17" s="65"/>
      <c r="J17" s="66" t="s">
        <v>31</v>
      </c>
    </row>
    <row r="18" spans="2:10" x14ac:dyDescent="0.25">
      <c r="B18" s="23"/>
      <c r="C18" s="29"/>
      <c r="D18" s="67"/>
      <c r="E18" s="69"/>
      <c r="F18" s="69"/>
      <c r="G18" s="69"/>
      <c r="H18" s="69"/>
      <c r="I18" s="65"/>
      <c r="J18" s="67">
        <f>SUM(D18:H18)</f>
        <v>0</v>
      </c>
    </row>
    <row r="19" spans="2:10" x14ac:dyDescent="0.25">
      <c r="B19" s="23"/>
      <c r="C19" s="29"/>
      <c r="D19" s="67"/>
      <c r="E19" s="67"/>
      <c r="F19" s="67"/>
      <c r="G19" s="67"/>
      <c r="H19" s="67"/>
      <c r="I19" s="68"/>
      <c r="J19" s="67">
        <f>SUM(D19:H19)</f>
        <v>0</v>
      </c>
    </row>
    <row r="20" spans="2:10" x14ac:dyDescent="0.25">
      <c r="B20" s="23"/>
      <c r="C20" s="29"/>
      <c r="D20" s="67"/>
      <c r="E20" s="67"/>
      <c r="F20" s="67"/>
      <c r="G20" s="67"/>
      <c r="H20" s="67"/>
      <c r="I20" s="68"/>
      <c r="J20" s="67">
        <f t="shared" ref="J20:J25" si="3">SUM(D20:H20)</f>
        <v>0</v>
      </c>
    </row>
    <row r="21" spans="2:10" x14ac:dyDescent="0.25">
      <c r="B21" s="23"/>
      <c r="C21" s="25"/>
      <c r="D21" s="67"/>
      <c r="E21" s="67"/>
      <c r="F21" s="67"/>
      <c r="G21" s="67"/>
      <c r="H21" s="67"/>
      <c r="I21" s="68"/>
      <c r="J21" s="67">
        <f t="shared" si="3"/>
        <v>0</v>
      </c>
    </row>
    <row r="22" spans="2:10" x14ac:dyDescent="0.25">
      <c r="B22" s="23"/>
      <c r="C22" s="29"/>
      <c r="D22" s="67"/>
      <c r="E22" s="67"/>
      <c r="F22" s="67"/>
      <c r="G22" s="67"/>
      <c r="H22" s="67"/>
      <c r="I22" s="68"/>
      <c r="J22" s="67">
        <f t="shared" si="3"/>
        <v>0</v>
      </c>
    </row>
    <row r="23" spans="2:10" x14ac:dyDescent="0.25">
      <c r="B23" s="23"/>
      <c r="C23" s="29"/>
      <c r="D23" s="67"/>
      <c r="E23" s="67"/>
      <c r="F23" s="67"/>
      <c r="G23" s="67"/>
      <c r="H23" s="67"/>
      <c r="I23" s="68"/>
      <c r="J23" s="67">
        <f t="shared" si="3"/>
        <v>0</v>
      </c>
    </row>
    <row r="24" spans="2:10" x14ac:dyDescent="0.25">
      <c r="B24" s="23"/>
      <c r="C24" s="29"/>
      <c r="D24" s="67"/>
      <c r="E24" s="67"/>
      <c r="F24" s="67"/>
      <c r="G24" s="67"/>
      <c r="H24" s="67"/>
      <c r="I24" s="68"/>
      <c r="J24" s="67">
        <f t="shared" si="3"/>
        <v>0</v>
      </c>
    </row>
    <row r="25" spans="2:10" x14ac:dyDescent="0.25">
      <c r="B25" s="23"/>
      <c r="C25" s="25"/>
      <c r="D25" s="67"/>
      <c r="E25" s="67"/>
      <c r="F25" s="67"/>
      <c r="G25" s="67"/>
      <c r="H25" s="67"/>
      <c r="I25" s="68"/>
      <c r="J25" s="67">
        <f t="shared" si="3"/>
        <v>0</v>
      </c>
    </row>
    <row r="26" spans="2:10" x14ac:dyDescent="0.25">
      <c r="B26" s="23"/>
      <c r="C26" s="9" t="s">
        <v>14</v>
      </c>
      <c r="D26" s="70">
        <f>SUM(D19:D25)</f>
        <v>0</v>
      </c>
      <c r="E26" s="70">
        <f t="shared" ref="E26:H26" si="4">SUM(E19:E25)</f>
        <v>0</v>
      </c>
      <c r="F26" s="70">
        <f t="shared" si="4"/>
        <v>0</v>
      </c>
      <c r="G26" s="70">
        <f t="shared" si="4"/>
        <v>0</v>
      </c>
      <c r="H26" s="70">
        <f t="shared" si="4"/>
        <v>0</v>
      </c>
      <c r="I26" s="65"/>
      <c r="J26" s="70">
        <f>SUM(J18:J25)</f>
        <v>0</v>
      </c>
    </row>
    <row r="27" spans="2:10" x14ac:dyDescent="0.25">
      <c r="B27" s="23"/>
      <c r="C27" s="14" t="s">
        <v>34</v>
      </c>
      <c r="D27" s="67"/>
      <c r="E27" s="64"/>
      <c r="F27" s="64"/>
      <c r="G27" s="64"/>
      <c r="H27" s="64"/>
      <c r="I27" s="65"/>
      <c r="J27" s="67" t="s">
        <v>20</v>
      </c>
    </row>
    <row r="28" spans="2:10" x14ac:dyDescent="0.25">
      <c r="B28" s="23"/>
      <c r="C28" s="25"/>
      <c r="D28" s="67"/>
      <c r="E28" s="64"/>
      <c r="F28" s="64"/>
      <c r="G28" s="64"/>
      <c r="H28" s="64"/>
      <c r="I28" s="65"/>
      <c r="J28" s="67">
        <f>SUM(D28:H28)</f>
        <v>0</v>
      </c>
    </row>
    <row r="29" spans="2:10" x14ac:dyDescent="0.25">
      <c r="B29" s="23" t="s">
        <v>35</v>
      </c>
      <c r="C29" s="28" t="s">
        <v>35</v>
      </c>
      <c r="D29" s="71" t="s">
        <v>31</v>
      </c>
      <c r="E29" s="64"/>
      <c r="F29" s="64"/>
      <c r="G29" s="64"/>
      <c r="H29" s="64"/>
      <c r="I29" s="65"/>
      <c r="J29" s="67">
        <f t="shared" ref="J29:J47" si="5">SUM(D29:H29)</f>
        <v>0</v>
      </c>
    </row>
    <row r="30" spans="2:10" x14ac:dyDescent="0.25">
      <c r="B30" s="23"/>
      <c r="C30" s="9" t="s">
        <v>15</v>
      </c>
      <c r="D30" s="72">
        <f>SUM(D28:D29)</f>
        <v>0</v>
      </c>
      <c r="E30" s="72">
        <f>SUM(E28:E29)</f>
        <v>0</v>
      </c>
      <c r="F30" s="72">
        <f t="shared" ref="F30:H30" si="6">SUM(F28:F29)</f>
        <v>0</v>
      </c>
      <c r="G30" s="72">
        <f>SUM(G28:G29)</f>
        <v>0</v>
      </c>
      <c r="H30" s="72">
        <f t="shared" si="6"/>
        <v>0</v>
      </c>
      <c r="I30" s="65"/>
      <c r="J30" s="70">
        <f>SUM(J28:J29)</f>
        <v>0</v>
      </c>
    </row>
    <row r="31" spans="2:10" x14ac:dyDescent="0.25">
      <c r="B31" s="23"/>
      <c r="C31" s="14" t="s">
        <v>36</v>
      </c>
      <c r="D31" s="71" t="s">
        <v>31</v>
      </c>
      <c r="E31" s="64"/>
      <c r="F31" s="64"/>
      <c r="G31" s="64"/>
      <c r="H31" s="64"/>
      <c r="I31" s="65"/>
      <c r="J31" s="67"/>
    </row>
    <row r="32" spans="2:10" x14ac:dyDescent="0.25">
      <c r="B32" s="23"/>
      <c r="C32" s="14"/>
      <c r="D32" s="71"/>
      <c r="E32" s="64"/>
      <c r="F32" s="64"/>
      <c r="G32" s="64"/>
      <c r="H32" s="64"/>
      <c r="I32" s="65"/>
      <c r="J32" s="67"/>
    </row>
    <row r="33" spans="2:10" x14ac:dyDescent="0.25">
      <c r="B33" s="23"/>
      <c r="C33" s="25"/>
      <c r="D33" s="67"/>
      <c r="E33" s="67"/>
      <c r="F33" s="67"/>
      <c r="G33" s="67"/>
      <c r="H33" s="67"/>
      <c r="I33" s="68"/>
      <c r="J33" s="67">
        <f t="shared" si="5"/>
        <v>0</v>
      </c>
    </row>
    <row r="34" spans="2:10" x14ac:dyDescent="0.25">
      <c r="B34" s="23"/>
      <c r="C34" s="25"/>
      <c r="D34" s="67"/>
      <c r="E34" s="69"/>
      <c r="F34" s="69"/>
      <c r="G34" s="69"/>
      <c r="H34" s="69"/>
      <c r="I34" s="65"/>
      <c r="J34" s="67">
        <f t="shared" si="5"/>
        <v>0</v>
      </c>
    </row>
    <row r="35" spans="2:10" x14ac:dyDescent="0.25">
      <c r="B35" s="23"/>
      <c r="C35" s="9" t="s">
        <v>16</v>
      </c>
      <c r="D35" s="70">
        <f>SUM(D33:D34)</f>
        <v>0</v>
      </c>
      <c r="E35" s="70">
        <f>SUM(E33:E34)</f>
        <v>0</v>
      </c>
      <c r="F35" s="70">
        <f>SUM(F33:F34)</f>
        <v>0</v>
      </c>
      <c r="G35" s="70">
        <f>SUM(G33:G34)</f>
        <v>0</v>
      </c>
      <c r="H35" s="70">
        <f>SUM(H33:H34)</f>
        <v>0</v>
      </c>
      <c r="I35" s="65"/>
      <c r="J35" s="70">
        <f>SUM(J33:J34)</f>
        <v>0</v>
      </c>
    </row>
    <row r="36" spans="2:10" x14ac:dyDescent="0.25">
      <c r="B36" s="23"/>
      <c r="C36" s="14" t="s">
        <v>37</v>
      </c>
      <c r="D36" s="71" t="s">
        <v>31</v>
      </c>
      <c r="E36" s="64"/>
      <c r="F36" s="64"/>
      <c r="G36" s="64"/>
      <c r="H36" s="64"/>
      <c r="I36" s="65"/>
      <c r="J36" s="67"/>
    </row>
    <row r="37" spans="2:10" x14ac:dyDescent="0.25">
      <c r="B37" s="23"/>
      <c r="C37" s="74" t="s">
        <v>78</v>
      </c>
      <c r="D37" s="67">
        <v>10000</v>
      </c>
      <c r="E37" s="67"/>
      <c r="F37" s="67"/>
      <c r="G37" s="67"/>
      <c r="H37" s="67"/>
      <c r="I37" s="68"/>
      <c r="J37" s="67">
        <f t="shared" si="5"/>
        <v>10000</v>
      </c>
    </row>
    <row r="38" spans="2:10" x14ac:dyDescent="0.25">
      <c r="B38" s="23"/>
      <c r="C38" s="25"/>
      <c r="D38" s="67"/>
      <c r="E38" s="67"/>
      <c r="F38" s="67"/>
      <c r="G38" s="67"/>
      <c r="H38" s="67"/>
      <c r="I38" s="68"/>
      <c r="J38" s="67">
        <f t="shared" si="5"/>
        <v>0</v>
      </c>
    </row>
    <row r="39" spans="2:10" x14ac:dyDescent="0.25">
      <c r="B39" s="23"/>
      <c r="C39" s="25"/>
      <c r="D39" s="67"/>
      <c r="E39" s="67"/>
      <c r="F39" s="67"/>
      <c r="G39" s="67"/>
      <c r="H39" s="67"/>
      <c r="I39" s="68"/>
      <c r="J39" s="67">
        <f t="shared" si="5"/>
        <v>0</v>
      </c>
    </row>
    <row r="40" spans="2:10" x14ac:dyDescent="0.25">
      <c r="B40" s="23"/>
      <c r="C40" s="25"/>
      <c r="D40" s="67"/>
      <c r="E40" s="69"/>
      <c r="F40" s="69"/>
      <c r="G40" s="69"/>
      <c r="H40" s="69"/>
      <c r="I40" s="65"/>
      <c r="J40" s="67">
        <f t="shared" si="5"/>
        <v>0</v>
      </c>
    </row>
    <row r="41" spans="2:10" x14ac:dyDescent="0.25">
      <c r="B41" s="23"/>
      <c r="C41" s="9" t="s">
        <v>17</v>
      </c>
      <c r="D41" s="70">
        <f>SUM(D37:D40)</f>
        <v>10000</v>
      </c>
      <c r="E41" s="70">
        <f t="shared" ref="E41:H41" si="7">SUM(E37:E40)</f>
        <v>0</v>
      </c>
      <c r="F41" s="70">
        <f t="shared" si="7"/>
        <v>0</v>
      </c>
      <c r="G41" s="70">
        <f t="shared" si="7"/>
        <v>0</v>
      </c>
      <c r="H41" s="70">
        <f t="shared" si="7"/>
        <v>0</v>
      </c>
      <c r="I41" s="65"/>
      <c r="J41" s="70">
        <f>SUM(J37:J40)</f>
        <v>10000</v>
      </c>
    </row>
    <row r="42" spans="2:10" x14ac:dyDescent="0.25">
      <c r="B42" s="23"/>
      <c r="C42" s="14" t="s">
        <v>38</v>
      </c>
      <c r="D42" s="71" t="s">
        <v>31</v>
      </c>
      <c r="E42" s="64"/>
      <c r="F42" s="64"/>
      <c r="G42" s="64"/>
      <c r="H42" s="64"/>
      <c r="I42" s="65"/>
      <c r="J42" s="67"/>
    </row>
    <row r="43" spans="2:10" x14ac:dyDescent="0.25">
      <c r="B43" s="23"/>
      <c r="C43" s="25"/>
      <c r="D43" s="67"/>
      <c r="E43" s="69"/>
      <c r="F43" s="69"/>
      <c r="G43" s="69"/>
      <c r="H43" s="69"/>
      <c r="I43" s="65"/>
      <c r="J43" s="67">
        <f t="shared" si="5"/>
        <v>0</v>
      </c>
    </row>
    <row r="44" spans="2:10" x14ac:dyDescent="0.25">
      <c r="B44" s="23"/>
      <c r="C44" s="25"/>
      <c r="D44" s="67"/>
      <c r="E44" s="69"/>
      <c r="F44" s="69"/>
      <c r="G44" s="69"/>
      <c r="H44" s="69"/>
      <c r="I44" s="65"/>
      <c r="J44" s="67">
        <f t="shared" si="5"/>
        <v>0</v>
      </c>
    </row>
    <row r="45" spans="2:10" x14ac:dyDescent="0.25">
      <c r="B45" s="23"/>
      <c r="C45" s="10"/>
      <c r="D45" s="67"/>
      <c r="E45" s="69"/>
      <c r="F45" s="69"/>
      <c r="G45" s="69"/>
      <c r="H45" s="69"/>
      <c r="I45" s="65"/>
      <c r="J45" s="67">
        <f t="shared" si="5"/>
        <v>0</v>
      </c>
    </row>
    <row r="46" spans="2:10" x14ac:dyDescent="0.25">
      <c r="B46" s="24"/>
      <c r="C46" s="9" t="s">
        <v>18</v>
      </c>
      <c r="D46" s="70">
        <f>SUM(D43:D45)</f>
        <v>0</v>
      </c>
      <c r="E46" s="70">
        <f>SUM(E43:E45)</f>
        <v>0</v>
      </c>
      <c r="F46" s="70">
        <f>SUM(F43:F45)</f>
        <v>0</v>
      </c>
      <c r="G46" s="70">
        <f>SUM(G43:G45)</f>
        <v>0</v>
      </c>
      <c r="H46" s="70">
        <f>SUM(H43:H45)</f>
        <v>0</v>
      </c>
      <c r="I46" s="65"/>
      <c r="J46" s="70">
        <f>SUM(J43:J45)</f>
        <v>0</v>
      </c>
    </row>
    <row r="47" spans="2:10" x14ac:dyDescent="0.25">
      <c r="B47" s="24"/>
      <c r="C47" s="9" t="s">
        <v>19</v>
      </c>
      <c r="D47" s="70">
        <f>SUM(D46,D41,D35,D30,D26,D16,D11)</f>
        <v>97650</v>
      </c>
      <c r="E47" s="70">
        <f>SUM(E46,E41,E35,E30,E26,E16,E11)</f>
        <v>122850</v>
      </c>
      <c r="F47" s="70">
        <f>SUM(F46,F41,F35,F30,F26,F16,F11)</f>
        <v>122850</v>
      </c>
      <c r="G47" s="70">
        <f>SUM(G46,G41,G35,G30,G26,G16,G11)</f>
        <v>122850</v>
      </c>
      <c r="H47" s="70">
        <f>SUM(H46,H41,H35,H30,H26,H16,H11)</f>
        <v>122850</v>
      </c>
      <c r="I47" s="65"/>
      <c r="J47" s="70">
        <f t="shared" si="5"/>
        <v>589050</v>
      </c>
    </row>
    <row r="48" spans="2:10" x14ac:dyDescent="0.25">
      <c r="B48" s="6"/>
      <c r="D48" s="65"/>
      <c r="E48" s="65"/>
      <c r="F48" s="65"/>
      <c r="G48" s="65"/>
      <c r="H48" s="65"/>
      <c r="I48" s="65"/>
      <c r="J48" s="65" t="s">
        <v>20</v>
      </c>
    </row>
    <row r="49" spans="2:10" ht="30" x14ac:dyDescent="0.25">
      <c r="B49" s="58" t="s">
        <v>39</v>
      </c>
      <c r="C49" s="17" t="s">
        <v>39</v>
      </c>
      <c r="D49" s="66"/>
      <c r="E49" s="66"/>
      <c r="F49" s="66"/>
      <c r="G49" s="66"/>
      <c r="H49" s="66"/>
      <c r="I49" s="65"/>
      <c r="J49" s="66" t="s">
        <v>20</v>
      </c>
    </row>
    <row r="50" spans="2:10" x14ac:dyDescent="0.25">
      <c r="B50" s="23"/>
      <c r="C50" s="74" t="s">
        <v>186</v>
      </c>
      <c r="D50" s="108">
        <v>27823</v>
      </c>
      <c r="E50" s="109">
        <v>27822</v>
      </c>
      <c r="F50" s="109">
        <v>27822</v>
      </c>
      <c r="G50" s="109">
        <v>27822</v>
      </c>
      <c r="H50" s="109">
        <v>27822</v>
      </c>
      <c r="I50" s="65"/>
      <c r="J50" s="67">
        <f>SUM(D50:H50)</f>
        <v>139111</v>
      </c>
    </row>
    <row r="51" spans="2:10" x14ac:dyDescent="0.25">
      <c r="B51" s="23"/>
      <c r="C51" s="25"/>
      <c r="D51" s="71"/>
      <c r="E51" s="64"/>
      <c r="F51" s="64"/>
      <c r="G51" s="64"/>
      <c r="H51" s="64"/>
      <c r="I51" s="65"/>
      <c r="J51" s="67">
        <f t="shared" ref="J51" si="8">SUM(D51:H51)</f>
        <v>0</v>
      </c>
    </row>
    <row r="52" spans="2:10" x14ac:dyDescent="0.25">
      <c r="B52" s="24"/>
      <c r="C52" s="9" t="s">
        <v>21</v>
      </c>
      <c r="D52" s="70">
        <f>SUM(D50:D51)</f>
        <v>27823</v>
      </c>
      <c r="E52" s="70">
        <f t="shared" ref="E52:H52" si="9">SUM(E50:E51)</f>
        <v>27822</v>
      </c>
      <c r="F52" s="70">
        <f t="shared" si="9"/>
        <v>27822</v>
      </c>
      <c r="G52" s="70">
        <f t="shared" si="9"/>
        <v>27822</v>
      </c>
      <c r="H52" s="70">
        <f t="shared" si="9"/>
        <v>27822</v>
      </c>
      <c r="I52" s="65"/>
      <c r="J52" s="70">
        <f>SUM(J50:J51)</f>
        <v>139111</v>
      </c>
    </row>
    <row r="53" spans="2:10" ht="15.75" thickBot="1" x14ac:dyDescent="0.3">
      <c r="B53" s="6"/>
      <c r="D53" s="65"/>
      <c r="E53" s="65"/>
      <c r="F53" s="65"/>
      <c r="G53" s="65"/>
      <c r="H53" s="65"/>
      <c r="I53" s="65"/>
      <c r="J53" s="65" t="s">
        <v>20</v>
      </c>
    </row>
    <row r="54" spans="2:10" s="1" customFormat="1" ht="30.75" thickBot="1" x14ac:dyDescent="0.3">
      <c r="B54" s="19" t="s">
        <v>22</v>
      </c>
      <c r="C54" s="19"/>
      <c r="D54" s="73">
        <f>SUM(D52,D47)</f>
        <v>125473</v>
      </c>
      <c r="E54" s="73">
        <f t="shared" ref="E54:J54" si="10">SUM(E52,E47)</f>
        <v>150672</v>
      </c>
      <c r="F54" s="73">
        <f t="shared" si="10"/>
        <v>150672</v>
      </c>
      <c r="G54" s="73">
        <f t="shared" si="10"/>
        <v>150672</v>
      </c>
      <c r="H54" s="73">
        <f t="shared" si="10"/>
        <v>150672</v>
      </c>
      <c r="I54" s="65"/>
      <c r="J54" s="73">
        <f t="shared" si="10"/>
        <v>728161</v>
      </c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</sheetData>
  <pageMargins left="0.7" right="0.7" top="0.75" bottom="0.75" header="0.3" footer="0.3"/>
  <pageSetup scale="97" fitToHeight="0" orientation="landscape" r:id="rId1"/>
  <ignoredErrors>
    <ignoredError sqref="J19:J25 J33 J37:J39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6"/>
  <sheetViews>
    <sheetView showGridLines="0" zoomScale="85" zoomScaleNormal="85" workbookViewId="0">
      <pane xSplit="3" ySplit="6" topLeftCell="D3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H57" sqref="C57:H57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29</v>
      </c>
    </row>
    <row r="3" spans="2:39" x14ac:dyDescent="0.25">
      <c r="B3" s="5" t="s">
        <v>74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59" t="s">
        <v>4</v>
      </c>
      <c r="D6" s="59" t="s">
        <v>5</v>
      </c>
      <c r="E6" s="60" t="s">
        <v>6</v>
      </c>
      <c r="F6" s="60" t="s">
        <v>7</v>
      </c>
      <c r="G6" s="60" t="s">
        <v>8</v>
      </c>
      <c r="H6" s="61" t="s">
        <v>9</v>
      </c>
      <c r="I6" s="62"/>
      <c r="J6" s="63" t="s">
        <v>10</v>
      </c>
    </row>
    <row r="7" spans="2:39" s="5" customFormat="1" x14ac:dyDescent="0.25">
      <c r="B7" s="22" t="s">
        <v>11</v>
      </c>
      <c r="C7" s="76" t="s">
        <v>30</v>
      </c>
      <c r="D7" s="64" t="s">
        <v>31</v>
      </c>
      <c r="E7" s="64" t="s">
        <v>31</v>
      </c>
      <c r="F7" s="64" t="s">
        <v>31</v>
      </c>
      <c r="G7" s="64"/>
      <c r="H7" s="64" t="s">
        <v>31</v>
      </c>
      <c r="I7" s="65"/>
      <c r="J7" s="6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74" t="s">
        <v>147</v>
      </c>
      <c r="D8" s="67">
        <v>4992</v>
      </c>
      <c r="E8" s="67">
        <v>2816</v>
      </c>
      <c r="F8" s="67">
        <v>1024</v>
      </c>
      <c r="G8" s="67">
        <v>1024</v>
      </c>
      <c r="H8" s="67">
        <v>1024</v>
      </c>
      <c r="I8" s="68">
        <v>450000</v>
      </c>
      <c r="J8" s="67">
        <f>SUM(D8:H8)</f>
        <v>10880</v>
      </c>
    </row>
    <row r="9" spans="2:39" x14ac:dyDescent="0.25">
      <c r="B9" s="23"/>
      <c r="C9" s="74" t="s">
        <v>79</v>
      </c>
      <c r="D9" s="67">
        <v>5440</v>
      </c>
      <c r="E9" s="67">
        <v>8032</v>
      </c>
      <c r="F9" s="67">
        <v>8096</v>
      </c>
      <c r="G9" s="67">
        <v>8096</v>
      </c>
      <c r="H9" s="67">
        <v>8096</v>
      </c>
      <c r="I9" s="65"/>
      <c r="J9" s="67">
        <f>SUM(D9:H9)</f>
        <v>37760</v>
      </c>
    </row>
    <row r="10" spans="2:39" x14ac:dyDescent="0.25">
      <c r="B10" s="23"/>
      <c r="C10" s="74" t="s">
        <v>80</v>
      </c>
      <c r="D10" s="67">
        <v>3360</v>
      </c>
      <c r="E10" s="69">
        <v>2880</v>
      </c>
      <c r="F10" s="69">
        <v>2880</v>
      </c>
      <c r="G10" s="69">
        <v>2880</v>
      </c>
      <c r="H10" s="69">
        <v>2880</v>
      </c>
      <c r="I10" s="65"/>
      <c r="J10" s="67">
        <f>SUM(D10:H10)</f>
        <v>14880</v>
      </c>
    </row>
    <row r="11" spans="2:39" x14ac:dyDescent="0.25">
      <c r="B11" s="23"/>
      <c r="C11" s="77" t="s">
        <v>12</v>
      </c>
      <c r="D11" s="70">
        <f>SUM(D8:D10)</f>
        <v>13792</v>
      </c>
      <c r="E11" s="70">
        <f t="shared" ref="E11:J11" si="0">SUM(E8:E10)</f>
        <v>13728</v>
      </c>
      <c r="F11" s="70">
        <f t="shared" si="0"/>
        <v>12000</v>
      </c>
      <c r="G11" s="70">
        <f t="shared" si="0"/>
        <v>12000</v>
      </c>
      <c r="H11" s="70">
        <f t="shared" si="0"/>
        <v>12000</v>
      </c>
      <c r="I11" s="65">
        <f t="shared" si="0"/>
        <v>450000</v>
      </c>
      <c r="J11" s="70">
        <f t="shared" si="0"/>
        <v>63520</v>
      </c>
    </row>
    <row r="12" spans="2:39" x14ac:dyDescent="0.25">
      <c r="B12" s="23"/>
      <c r="C12" s="78" t="s">
        <v>32</v>
      </c>
      <c r="D12" s="71"/>
      <c r="E12" s="64"/>
      <c r="F12" s="64"/>
      <c r="G12" s="64"/>
      <c r="H12" s="64"/>
      <c r="I12" s="65"/>
      <c r="J12" s="66" t="s">
        <v>31</v>
      </c>
    </row>
    <row r="13" spans="2:39" ht="30" customHeight="1" x14ac:dyDescent="0.25">
      <c r="B13" s="23"/>
      <c r="C13" s="74" t="s">
        <v>77</v>
      </c>
      <c r="D13" s="67">
        <v>3448</v>
      </c>
      <c r="E13" s="67">
        <v>3432</v>
      </c>
      <c r="F13" s="67">
        <v>3000</v>
      </c>
      <c r="G13" s="67">
        <v>3000</v>
      </c>
      <c r="H13" s="67">
        <v>3000</v>
      </c>
      <c r="I13" s="65"/>
      <c r="J13" s="67">
        <f>SUM(D13:H13)</f>
        <v>15880</v>
      </c>
    </row>
    <row r="14" spans="2:39" x14ac:dyDescent="0.25">
      <c r="B14" s="23"/>
      <c r="C14" s="74"/>
      <c r="D14" s="67"/>
      <c r="E14" s="67"/>
      <c r="F14" s="67"/>
      <c r="G14" s="67"/>
      <c r="H14" s="67"/>
      <c r="I14" s="65"/>
      <c r="J14" s="67">
        <f t="shared" ref="J14:J15" si="1">SUM(D14:H14)</f>
        <v>0</v>
      </c>
    </row>
    <row r="15" spans="2:39" x14ac:dyDescent="0.25">
      <c r="B15" s="23"/>
      <c r="C15" s="64"/>
      <c r="D15" s="67"/>
      <c r="E15" s="69"/>
      <c r="F15" s="69"/>
      <c r="G15" s="69"/>
      <c r="H15" s="69"/>
      <c r="I15" s="65"/>
      <c r="J15" s="67">
        <f t="shared" si="1"/>
        <v>0</v>
      </c>
    </row>
    <row r="16" spans="2:39" x14ac:dyDescent="0.25">
      <c r="B16" s="23"/>
      <c r="C16" s="77" t="s">
        <v>13</v>
      </c>
      <c r="D16" s="70">
        <f>SUM(D13:D15)</f>
        <v>3448</v>
      </c>
      <c r="E16" s="70">
        <f t="shared" ref="E16:J16" si="2">SUM(E13:E15)</f>
        <v>3432</v>
      </c>
      <c r="F16" s="70">
        <f t="shared" si="2"/>
        <v>3000</v>
      </c>
      <c r="G16" s="70">
        <f t="shared" si="2"/>
        <v>3000</v>
      </c>
      <c r="H16" s="70">
        <f t="shared" si="2"/>
        <v>3000</v>
      </c>
      <c r="I16" s="65">
        <f t="shared" si="2"/>
        <v>0</v>
      </c>
      <c r="J16" s="70">
        <f t="shared" si="2"/>
        <v>15880</v>
      </c>
    </row>
    <row r="17" spans="2:10" x14ac:dyDescent="0.25">
      <c r="B17" s="23"/>
      <c r="C17" s="78" t="s">
        <v>33</v>
      </c>
      <c r="D17" s="71" t="s">
        <v>31</v>
      </c>
      <c r="E17" s="64"/>
      <c r="F17" s="64"/>
      <c r="G17" s="64"/>
      <c r="H17" s="64"/>
      <c r="I17" s="65"/>
      <c r="J17" s="66" t="s">
        <v>31</v>
      </c>
    </row>
    <row r="18" spans="2:10" x14ac:dyDescent="0.25">
      <c r="B18" s="23"/>
      <c r="C18" s="74"/>
      <c r="D18" s="71"/>
      <c r="E18" s="64"/>
      <c r="F18" s="64"/>
      <c r="G18" s="64"/>
      <c r="H18" s="64"/>
      <c r="I18" s="65"/>
      <c r="J18" s="67">
        <f>SUM(D18:H18)</f>
        <v>0</v>
      </c>
    </row>
    <row r="19" spans="2:10" x14ac:dyDescent="0.25">
      <c r="B19" s="23"/>
      <c r="C19" s="79"/>
      <c r="D19" s="67"/>
      <c r="E19" s="69"/>
      <c r="F19" s="69"/>
      <c r="G19" s="69"/>
      <c r="H19" s="69"/>
      <c r="I19" s="65"/>
      <c r="J19" s="67">
        <f>SUM(D19:H19)</f>
        <v>0</v>
      </c>
    </row>
    <row r="20" spans="2:10" x14ac:dyDescent="0.25">
      <c r="B20" s="23"/>
      <c r="C20" s="79"/>
      <c r="D20" s="67"/>
      <c r="E20" s="67"/>
      <c r="F20" s="67"/>
      <c r="G20" s="67"/>
      <c r="H20" s="67"/>
      <c r="I20" s="68">
        <v>2000</v>
      </c>
      <c r="J20" s="67">
        <f>SUM(D20:H20)</f>
        <v>0</v>
      </c>
    </row>
    <row r="21" spans="2:10" x14ac:dyDescent="0.25">
      <c r="B21" s="23"/>
      <c r="C21" s="79"/>
      <c r="D21" s="67"/>
      <c r="E21" s="67"/>
      <c r="F21" s="67"/>
      <c r="G21" s="67"/>
      <c r="H21" s="67"/>
      <c r="I21" s="68">
        <v>250</v>
      </c>
      <c r="J21" s="67">
        <f t="shared" ref="J21:J26" si="3">SUM(D21:H21)</f>
        <v>0</v>
      </c>
    </row>
    <row r="22" spans="2:10" x14ac:dyDescent="0.25">
      <c r="B22" s="23"/>
      <c r="C22" s="74"/>
      <c r="D22" s="67"/>
      <c r="E22" s="67"/>
      <c r="F22" s="67"/>
      <c r="G22" s="67"/>
      <c r="H22" s="67"/>
      <c r="I22" s="68">
        <v>2250</v>
      </c>
      <c r="J22" s="67">
        <f t="shared" si="3"/>
        <v>0</v>
      </c>
    </row>
    <row r="23" spans="2:10" x14ac:dyDescent="0.25">
      <c r="B23" s="23"/>
      <c r="C23" s="79"/>
      <c r="D23" s="67"/>
      <c r="E23" s="67"/>
      <c r="F23" s="67"/>
      <c r="G23" s="67"/>
      <c r="H23" s="67"/>
      <c r="I23" s="68">
        <v>1243</v>
      </c>
      <c r="J23" s="67">
        <f t="shared" si="3"/>
        <v>0</v>
      </c>
    </row>
    <row r="24" spans="2:10" x14ac:dyDescent="0.25">
      <c r="B24" s="23"/>
      <c r="C24" s="79"/>
      <c r="D24" s="67"/>
      <c r="E24" s="67"/>
      <c r="F24" s="67"/>
      <c r="G24" s="67"/>
      <c r="H24" s="67"/>
      <c r="I24" s="68">
        <v>225</v>
      </c>
      <c r="J24" s="67">
        <f t="shared" si="3"/>
        <v>0</v>
      </c>
    </row>
    <row r="25" spans="2:10" x14ac:dyDescent="0.25">
      <c r="B25" s="23"/>
      <c r="C25" s="79"/>
      <c r="D25" s="67"/>
      <c r="E25" s="67"/>
      <c r="F25" s="67"/>
      <c r="G25" s="67"/>
      <c r="H25" s="67"/>
      <c r="I25" s="68">
        <v>400</v>
      </c>
      <c r="J25" s="67">
        <f t="shared" si="3"/>
        <v>0</v>
      </c>
    </row>
    <row r="26" spans="2:10" x14ac:dyDescent="0.25">
      <c r="B26" s="23"/>
      <c r="C26" s="74"/>
      <c r="D26" s="67"/>
      <c r="E26" s="67"/>
      <c r="F26" s="67"/>
      <c r="G26" s="67"/>
      <c r="H26" s="67"/>
      <c r="I26" s="68">
        <v>1638</v>
      </c>
      <c r="J26" s="67">
        <f t="shared" si="3"/>
        <v>0</v>
      </c>
    </row>
    <row r="27" spans="2:10" x14ac:dyDescent="0.25">
      <c r="B27" s="23"/>
      <c r="C27" s="77" t="s">
        <v>14</v>
      </c>
      <c r="D27" s="70">
        <f>SUM(D20:D26)</f>
        <v>0</v>
      </c>
      <c r="E27" s="70">
        <f t="shared" ref="E27:H27" si="4">SUM(E20:E26)</f>
        <v>0</v>
      </c>
      <c r="F27" s="70">
        <f t="shared" si="4"/>
        <v>0</v>
      </c>
      <c r="G27" s="70">
        <f t="shared" si="4"/>
        <v>0</v>
      </c>
      <c r="H27" s="70">
        <f t="shared" si="4"/>
        <v>0</v>
      </c>
      <c r="I27" s="65"/>
      <c r="J27" s="70">
        <f>SUM(J18:J26)</f>
        <v>0</v>
      </c>
    </row>
    <row r="28" spans="2:10" x14ac:dyDescent="0.25">
      <c r="B28" s="23"/>
      <c r="C28" s="78" t="s">
        <v>34</v>
      </c>
      <c r="D28" s="67"/>
      <c r="E28" s="64"/>
      <c r="F28" s="64"/>
      <c r="G28" s="64"/>
      <c r="H28" s="64"/>
      <c r="I28" s="65"/>
      <c r="J28" s="67" t="s">
        <v>20</v>
      </c>
    </row>
    <row r="29" spans="2:10" x14ac:dyDescent="0.25">
      <c r="B29" s="23"/>
      <c r="C29" s="85" t="s">
        <v>115</v>
      </c>
      <c r="D29" s="67"/>
      <c r="E29" s="69">
        <v>1250000</v>
      </c>
      <c r="F29" s="64"/>
      <c r="G29" s="64"/>
      <c r="H29" s="64"/>
      <c r="I29" s="65"/>
      <c r="J29" s="67">
        <f>SUM(D29:H29)</f>
        <v>1250000</v>
      </c>
    </row>
    <row r="30" spans="2:10" x14ac:dyDescent="0.25">
      <c r="B30" s="23" t="s">
        <v>35</v>
      </c>
      <c r="C30" s="71" t="s">
        <v>116</v>
      </c>
      <c r="D30" s="71" t="s">
        <v>31</v>
      </c>
      <c r="E30" s="84">
        <v>100000</v>
      </c>
      <c r="F30" s="64"/>
      <c r="G30" s="64"/>
      <c r="H30" s="64"/>
      <c r="I30" s="65"/>
      <c r="J30" s="67">
        <f t="shared" ref="J30:J52" si="5">SUM(D30:H30)</f>
        <v>100000</v>
      </c>
    </row>
    <row r="31" spans="2:10" ht="30" x14ac:dyDescent="0.25">
      <c r="B31" s="23"/>
      <c r="C31" s="86" t="s">
        <v>174</v>
      </c>
      <c r="D31" s="67"/>
      <c r="E31" s="84">
        <v>600000</v>
      </c>
      <c r="F31" s="64"/>
      <c r="G31" s="64"/>
      <c r="H31" s="64"/>
      <c r="I31" s="65"/>
      <c r="J31" s="67">
        <f t="shared" si="5"/>
        <v>600000</v>
      </c>
    </row>
    <row r="32" spans="2:10" ht="30" x14ac:dyDescent="0.25">
      <c r="B32" s="23"/>
      <c r="C32" s="86" t="s">
        <v>175</v>
      </c>
      <c r="D32" s="67"/>
      <c r="E32" s="84">
        <v>100000</v>
      </c>
      <c r="F32" s="64"/>
      <c r="G32" s="64"/>
      <c r="H32" s="64"/>
      <c r="I32" s="65"/>
      <c r="J32" s="67">
        <f t="shared" si="5"/>
        <v>100000</v>
      </c>
    </row>
    <row r="33" spans="2:10" x14ac:dyDescent="0.25">
      <c r="B33" s="23"/>
      <c r="C33" s="77" t="s">
        <v>15</v>
      </c>
      <c r="D33" s="72">
        <f>SUM(D29:D30)</f>
        <v>0</v>
      </c>
      <c r="E33" s="72">
        <f>SUM(E29:E32)</f>
        <v>2050000</v>
      </c>
      <c r="F33" s="72">
        <f>SUM(F29:F30)</f>
        <v>0</v>
      </c>
      <c r="G33" s="72">
        <f>SUM(G29:G30)</f>
        <v>0</v>
      </c>
      <c r="H33" s="72">
        <f>SUM(H29:H30)</f>
        <v>0</v>
      </c>
      <c r="I33" s="65"/>
      <c r="J33" s="70">
        <f>SUM(J29:J32)</f>
        <v>2050000</v>
      </c>
    </row>
    <row r="34" spans="2:10" x14ac:dyDescent="0.25">
      <c r="B34" s="23"/>
      <c r="C34" s="78" t="s">
        <v>36</v>
      </c>
      <c r="D34" s="71" t="s">
        <v>31</v>
      </c>
      <c r="E34" s="64"/>
      <c r="F34" s="64"/>
      <c r="G34" s="64"/>
      <c r="H34" s="64"/>
      <c r="I34" s="65"/>
      <c r="J34" s="67"/>
    </row>
    <row r="35" spans="2:10" x14ac:dyDescent="0.25">
      <c r="B35" s="23"/>
      <c r="C35" s="74"/>
      <c r="D35" s="67"/>
      <c r="E35" s="67"/>
      <c r="F35" s="67"/>
      <c r="G35" s="67"/>
      <c r="H35" s="67"/>
      <c r="I35" s="68">
        <v>5000</v>
      </c>
      <c r="J35" s="67">
        <f t="shared" si="5"/>
        <v>0</v>
      </c>
    </row>
    <row r="36" spans="2:10" x14ac:dyDescent="0.25">
      <c r="B36" s="23"/>
      <c r="C36" s="74"/>
      <c r="D36" s="67"/>
      <c r="E36" s="69"/>
      <c r="F36" s="69"/>
      <c r="G36" s="69"/>
      <c r="H36" s="69"/>
      <c r="I36" s="65"/>
      <c r="J36" s="67">
        <f t="shared" si="5"/>
        <v>0</v>
      </c>
    </row>
    <row r="37" spans="2:10" x14ac:dyDescent="0.25">
      <c r="B37" s="23"/>
      <c r="C37" s="77" t="s">
        <v>16</v>
      </c>
      <c r="D37" s="70">
        <f>SUM(D35:D36)</f>
        <v>0</v>
      </c>
      <c r="E37" s="70">
        <f t="shared" ref="E37:H37" si="6">SUM(E35:E36)</f>
        <v>0</v>
      </c>
      <c r="F37" s="70">
        <f t="shared" si="6"/>
        <v>0</v>
      </c>
      <c r="G37" s="70">
        <f t="shared" si="6"/>
        <v>0</v>
      </c>
      <c r="H37" s="70">
        <f t="shared" si="6"/>
        <v>0</v>
      </c>
      <c r="I37" s="65"/>
      <c r="J37" s="70">
        <f>SUM(J35:J36)</f>
        <v>0</v>
      </c>
    </row>
    <row r="38" spans="2:10" x14ac:dyDescent="0.25">
      <c r="B38" s="23"/>
      <c r="C38" s="78" t="s">
        <v>37</v>
      </c>
      <c r="D38" s="71" t="s">
        <v>31</v>
      </c>
      <c r="E38" s="64"/>
      <c r="F38" s="64"/>
      <c r="G38" s="64"/>
      <c r="H38" s="64"/>
      <c r="I38" s="65"/>
      <c r="J38" s="67"/>
    </row>
    <row r="39" spans="2:10" x14ac:dyDescent="0.25">
      <c r="B39" s="23"/>
      <c r="C39" s="71" t="s">
        <v>84</v>
      </c>
      <c r="D39" s="67">
        <v>10300</v>
      </c>
      <c r="E39" s="67"/>
      <c r="F39" s="67"/>
      <c r="G39" s="67"/>
      <c r="H39" s="67"/>
      <c r="I39" s="68"/>
      <c r="J39" s="67">
        <f t="shared" si="5"/>
        <v>10300</v>
      </c>
    </row>
    <row r="40" spans="2:10" x14ac:dyDescent="0.25">
      <c r="B40" s="23"/>
      <c r="C40" s="71" t="s">
        <v>171</v>
      </c>
      <c r="D40" s="67">
        <v>71428</v>
      </c>
      <c r="E40" s="67">
        <v>53571.6</v>
      </c>
      <c r="F40" s="67"/>
      <c r="G40" s="67"/>
      <c r="H40" s="67"/>
      <c r="I40" s="68"/>
      <c r="J40" s="67">
        <f t="shared" si="5"/>
        <v>124999.6</v>
      </c>
    </row>
    <row r="41" spans="2:10" x14ac:dyDescent="0.25">
      <c r="B41" s="23"/>
      <c r="C41" s="71" t="s">
        <v>117</v>
      </c>
      <c r="D41" s="67"/>
      <c r="E41" s="67">
        <v>600000</v>
      </c>
      <c r="F41" s="67"/>
      <c r="G41" s="67"/>
      <c r="H41" s="67"/>
      <c r="I41" s="68"/>
      <c r="J41" s="67">
        <f t="shared" si="5"/>
        <v>600000</v>
      </c>
    </row>
    <row r="42" spans="2:10" x14ac:dyDescent="0.25">
      <c r="B42" s="23"/>
      <c r="C42" s="80" t="s">
        <v>118</v>
      </c>
      <c r="D42" s="67"/>
      <c r="E42" s="67">
        <v>100000</v>
      </c>
      <c r="F42" s="67"/>
      <c r="G42" s="67"/>
      <c r="H42" s="67"/>
      <c r="I42" s="68"/>
      <c r="J42" s="67">
        <f t="shared" si="5"/>
        <v>100000</v>
      </c>
    </row>
    <row r="43" spans="2:10" x14ac:dyDescent="0.25">
      <c r="B43" s="23"/>
      <c r="C43" s="86" t="s">
        <v>172</v>
      </c>
      <c r="D43" s="67"/>
      <c r="E43" s="84">
        <v>140400</v>
      </c>
      <c r="F43" s="84"/>
      <c r="G43" s="84"/>
      <c r="H43" s="84"/>
      <c r="I43" s="65"/>
      <c r="J43" s="67">
        <f t="shared" ref="J43:J44" si="7">SUM(D43:H43)</f>
        <v>140400</v>
      </c>
    </row>
    <row r="44" spans="2:10" x14ac:dyDescent="0.25">
      <c r="B44" s="23"/>
      <c r="C44" s="86" t="s">
        <v>173</v>
      </c>
      <c r="D44" s="67"/>
      <c r="E44" s="84">
        <v>80280</v>
      </c>
      <c r="F44" s="64"/>
      <c r="G44" s="64"/>
      <c r="H44" s="64"/>
      <c r="I44" s="65"/>
      <c r="J44" s="67">
        <f t="shared" si="7"/>
        <v>80280</v>
      </c>
    </row>
    <row r="45" spans="2:10" x14ac:dyDescent="0.25">
      <c r="B45" s="23"/>
      <c r="C45" s="77" t="s">
        <v>17</v>
      </c>
      <c r="D45" s="70">
        <f>SUM(D39:D43)</f>
        <v>81728</v>
      </c>
      <c r="E45" s="70">
        <f>SUM(E39:E44)</f>
        <v>974251.6</v>
      </c>
      <c r="F45" s="70">
        <f>SUM(F39:F43)</f>
        <v>0</v>
      </c>
      <c r="G45" s="70">
        <f>SUM(G39:G43)</f>
        <v>0</v>
      </c>
      <c r="H45" s="70">
        <f>SUM(H39:H43)</f>
        <v>0</v>
      </c>
      <c r="I45" s="65"/>
      <c r="J45" s="70">
        <f>SUM(J39:J43)</f>
        <v>975699.6</v>
      </c>
    </row>
    <row r="46" spans="2:10" x14ac:dyDescent="0.25">
      <c r="B46" s="23"/>
      <c r="C46" s="78" t="s">
        <v>38</v>
      </c>
      <c r="D46" s="71" t="s">
        <v>31</v>
      </c>
      <c r="E46" s="64"/>
      <c r="F46" s="64"/>
      <c r="G46" s="64"/>
      <c r="H46" s="64"/>
      <c r="I46" s="65"/>
      <c r="J46" s="67"/>
    </row>
    <row r="47" spans="2:10" x14ac:dyDescent="0.25">
      <c r="B47" s="23"/>
      <c r="C47" s="74"/>
      <c r="D47" s="67"/>
      <c r="E47" s="67"/>
      <c r="F47" s="67"/>
      <c r="G47" s="67"/>
      <c r="H47" s="67"/>
      <c r="I47" s="68">
        <v>375000</v>
      </c>
      <c r="J47" s="67">
        <f t="shared" si="5"/>
        <v>0</v>
      </c>
    </row>
    <row r="48" spans="2:10" x14ac:dyDescent="0.25">
      <c r="B48" s="23"/>
      <c r="C48" s="74"/>
      <c r="D48" s="67"/>
      <c r="E48" s="67"/>
      <c r="F48" s="67"/>
      <c r="G48" s="67"/>
      <c r="H48" s="67"/>
      <c r="I48" s="68">
        <v>781250</v>
      </c>
      <c r="J48" s="67">
        <f t="shared" si="5"/>
        <v>0</v>
      </c>
    </row>
    <row r="49" spans="2:10" x14ac:dyDescent="0.25">
      <c r="B49" s="23"/>
      <c r="C49" s="74"/>
      <c r="D49" s="67"/>
      <c r="E49" s="67"/>
      <c r="F49" s="67"/>
      <c r="G49" s="67"/>
      <c r="H49" s="67"/>
      <c r="I49" s="68">
        <v>2083335</v>
      </c>
      <c r="J49" s="67">
        <f t="shared" si="5"/>
        <v>0</v>
      </c>
    </row>
    <row r="50" spans="2:10" x14ac:dyDescent="0.25">
      <c r="B50" s="23"/>
      <c r="C50" s="74"/>
      <c r="D50" s="67"/>
      <c r="E50" s="69"/>
      <c r="F50" s="69"/>
      <c r="G50" s="69"/>
      <c r="H50" s="69"/>
      <c r="I50" s="65"/>
      <c r="J50" s="67">
        <f t="shared" si="5"/>
        <v>0</v>
      </c>
    </row>
    <row r="51" spans="2:10" x14ac:dyDescent="0.25">
      <c r="B51" s="23"/>
      <c r="C51" s="74"/>
      <c r="D51" s="67"/>
      <c r="E51" s="69"/>
      <c r="F51" s="69"/>
      <c r="G51" s="69"/>
      <c r="H51" s="69"/>
      <c r="I51" s="65"/>
      <c r="J51" s="67">
        <f t="shared" si="5"/>
        <v>0</v>
      </c>
    </row>
    <row r="52" spans="2:10" x14ac:dyDescent="0.25">
      <c r="B52" s="23"/>
      <c r="C52" s="64"/>
      <c r="D52" s="67"/>
      <c r="E52" s="69"/>
      <c r="F52" s="69"/>
      <c r="G52" s="69"/>
      <c r="H52" s="69"/>
      <c r="I52" s="65"/>
      <c r="J52" s="67">
        <f t="shared" si="5"/>
        <v>0</v>
      </c>
    </row>
    <row r="53" spans="2:10" x14ac:dyDescent="0.25">
      <c r="B53" s="24"/>
      <c r="C53" s="77" t="s">
        <v>18</v>
      </c>
      <c r="D53" s="70">
        <f>SUM(D47:D52)</f>
        <v>0</v>
      </c>
      <c r="E53" s="70">
        <f t="shared" ref="E53:H53" si="8">SUM(E47:E52)</f>
        <v>0</v>
      </c>
      <c r="F53" s="70">
        <f t="shared" si="8"/>
        <v>0</v>
      </c>
      <c r="G53" s="70">
        <f t="shared" si="8"/>
        <v>0</v>
      </c>
      <c r="H53" s="70">
        <f t="shared" si="8"/>
        <v>0</v>
      </c>
      <c r="I53" s="65"/>
      <c r="J53" s="70">
        <f>SUM(J47:J52)</f>
        <v>0</v>
      </c>
    </row>
    <row r="54" spans="2:10" x14ac:dyDescent="0.25">
      <c r="B54" s="24"/>
      <c r="C54" s="77" t="s">
        <v>19</v>
      </c>
      <c r="D54" s="70">
        <f>SUM(D53,D45,D37,D33,D27,D16,D11)</f>
        <v>98968</v>
      </c>
      <c r="E54" s="70">
        <f>SUM(E53,E45,E37,E33,E27,E16,E11)</f>
        <v>3041411.6</v>
      </c>
      <c r="F54" s="70">
        <f>SUM(F53,F45,F37,F33,F27,F16,F11)</f>
        <v>15000</v>
      </c>
      <c r="G54" s="70">
        <f>SUM(G53,G45,G37,G33,G27,G16,G11)</f>
        <v>15000</v>
      </c>
      <c r="H54" s="70">
        <f>SUM(H53,H45,H37,H33,H27,H16,H11)</f>
        <v>15000</v>
      </c>
      <c r="I54" s="65"/>
      <c r="J54" s="70">
        <f>SUM(D54:H54)</f>
        <v>3185379.6</v>
      </c>
    </row>
    <row r="55" spans="2:10" x14ac:dyDescent="0.25">
      <c r="B55" s="6"/>
      <c r="D55"/>
      <c r="E55"/>
      <c r="H55"/>
      <c r="I55"/>
      <c r="J55" t="s">
        <v>20</v>
      </c>
    </row>
    <row r="56" spans="2:10" x14ac:dyDescent="0.25">
      <c r="B56" s="22" t="s">
        <v>39</v>
      </c>
      <c r="C56" s="17" t="s">
        <v>39</v>
      </c>
      <c r="D56" s="66"/>
      <c r="E56" s="66"/>
      <c r="F56" s="66"/>
      <c r="G56" s="66"/>
      <c r="H56" s="66"/>
      <c r="I56" s="65"/>
      <c r="J56" s="66" t="s">
        <v>20</v>
      </c>
    </row>
    <row r="57" spans="2:10" x14ac:dyDescent="0.25">
      <c r="B57" s="23"/>
      <c r="C57" s="74" t="s">
        <v>186</v>
      </c>
      <c r="D57" s="108">
        <v>3815</v>
      </c>
      <c r="E57" s="109">
        <v>3815</v>
      </c>
      <c r="F57" s="109">
        <v>3815</v>
      </c>
      <c r="G57" s="109">
        <v>3815</v>
      </c>
      <c r="H57" s="109">
        <v>3815</v>
      </c>
      <c r="I57" s="65"/>
      <c r="J57" s="67">
        <f>SUM(D57:H57)</f>
        <v>19075</v>
      </c>
    </row>
    <row r="58" spans="2:10" x14ac:dyDescent="0.25">
      <c r="B58" s="23"/>
      <c r="C58" s="25"/>
      <c r="D58" s="71"/>
      <c r="E58" s="64"/>
      <c r="F58" s="64"/>
      <c r="G58" s="64"/>
      <c r="H58" s="64"/>
      <c r="I58" s="65"/>
      <c r="J58" s="67">
        <f t="shared" ref="J58:J59" si="9">SUM(D58:H58)</f>
        <v>0</v>
      </c>
    </row>
    <row r="59" spans="2:10" x14ac:dyDescent="0.25">
      <c r="B59" s="24"/>
      <c r="C59" s="9" t="s">
        <v>21</v>
      </c>
      <c r="D59" s="70">
        <f>SUM(D57:D58)</f>
        <v>3815</v>
      </c>
      <c r="E59" s="70">
        <f t="shared" ref="E59:H59" si="10">SUM(E57:E58)</f>
        <v>3815</v>
      </c>
      <c r="F59" s="70">
        <f t="shared" si="10"/>
        <v>3815</v>
      </c>
      <c r="G59" s="70">
        <f t="shared" si="10"/>
        <v>3815</v>
      </c>
      <c r="H59" s="70">
        <f t="shared" si="10"/>
        <v>3815</v>
      </c>
      <c r="I59" s="65"/>
      <c r="J59" s="70">
        <f t="shared" si="9"/>
        <v>19075</v>
      </c>
    </row>
    <row r="60" spans="2:10" ht="15.75" thickBot="1" x14ac:dyDescent="0.3">
      <c r="B60" s="6"/>
      <c r="D60" s="65"/>
      <c r="E60" s="65"/>
      <c r="F60" s="65"/>
      <c r="G60" s="65"/>
      <c r="H60" s="65"/>
      <c r="I60" s="65"/>
      <c r="J60" s="65" t="s">
        <v>20</v>
      </c>
    </row>
    <row r="61" spans="2:10" s="1" customFormat="1" ht="30.75" thickBot="1" x14ac:dyDescent="0.3">
      <c r="B61" s="19" t="s">
        <v>22</v>
      </c>
      <c r="C61" s="19"/>
      <c r="D61" s="73">
        <f>SUM(D59,D54)</f>
        <v>102783</v>
      </c>
      <c r="E61" s="73">
        <f t="shared" ref="E61:H61" si="11">SUM(E59,E54)</f>
        <v>3045226.6</v>
      </c>
      <c r="F61" s="73">
        <f t="shared" si="11"/>
        <v>18815</v>
      </c>
      <c r="G61" s="73">
        <f t="shared" si="11"/>
        <v>18815</v>
      </c>
      <c r="H61" s="73">
        <f t="shared" si="11"/>
        <v>18815</v>
      </c>
      <c r="I61" s="65">
        <f>SUM(I59,I54)</f>
        <v>0</v>
      </c>
      <c r="J61" s="73">
        <f>SUM(J59,J54)</f>
        <v>3204454.6</v>
      </c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  <row r="74" spans="2:2" x14ac:dyDescent="0.25">
      <c r="B74" s="6"/>
    </row>
    <row r="75" spans="2:2" x14ac:dyDescent="0.25">
      <c r="B75" s="6"/>
    </row>
    <row r="76" spans="2:2" x14ac:dyDescent="0.25">
      <c r="B76" s="6"/>
    </row>
  </sheetData>
  <pageMargins left="0.7" right="0.7" top="0.75" bottom="0.75" header="0.3" footer="0.3"/>
  <pageSetup scale="89" fitToHeight="0" orientation="landscape" r:id="rId1"/>
  <ignoredErrors>
    <ignoredError sqref="J8 J20:J26 J35 J47:J49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5"/>
  <sheetViews>
    <sheetView showGridLines="0" zoomScale="85" zoomScaleNormal="85" workbookViewId="0">
      <pane xSplit="3" ySplit="6" topLeftCell="D3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O47" sqref="O47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29</v>
      </c>
    </row>
    <row r="3" spans="2:39" x14ac:dyDescent="0.25">
      <c r="B3" s="54" t="s">
        <v>74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74" t="s">
        <v>147</v>
      </c>
      <c r="D8" s="67">
        <v>17856</v>
      </c>
      <c r="E8" s="67">
        <v>2816</v>
      </c>
      <c r="F8" s="67">
        <v>2816</v>
      </c>
      <c r="G8" s="67">
        <v>2816</v>
      </c>
      <c r="H8" s="67">
        <v>2816</v>
      </c>
      <c r="I8" s="68">
        <v>450000</v>
      </c>
      <c r="J8" s="67">
        <f>SUM(D8:H8)</f>
        <v>29120</v>
      </c>
    </row>
    <row r="9" spans="2:39" x14ac:dyDescent="0.25">
      <c r="B9" s="23"/>
      <c r="C9" s="74" t="s">
        <v>79</v>
      </c>
      <c r="D9" s="67">
        <v>37728</v>
      </c>
      <c r="E9" s="67">
        <v>23808</v>
      </c>
      <c r="F9" s="67">
        <v>23808</v>
      </c>
      <c r="G9" s="67">
        <v>23808</v>
      </c>
      <c r="H9" s="67">
        <v>23808</v>
      </c>
      <c r="I9" s="65"/>
      <c r="J9" s="67">
        <f>SUM(D9:H9)</f>
        <v>132960</v>
      </c>
    </row>
    <row r="10" spans="2:39" x14ac:dyDescent="0.25">
      <c r="B10" s="23"/>
      <c r="C10" s="74" t="s">
        <v>76</v>
      </c>
      <c r="D10" s="67">
        <v>5304</v>
      </c>
      <c r="E10" s="69">
        <v>6624</v>
      </c>
      <c r="F10" s="69">
        <v>6624</v>
      </c>
      <c r="G10" s="69">
        <v>6624</v>
      </c>
      <c r="H10" s="69">
        <v>6624</v>
      </c>
      <c r="I10" s="65"/>
      <c r="J10" s="67">
        <f>SUM(D10:H10)</f>
        <v>31800</v>
      </c>
    </row>
    <row r="11" spans="2:39" x14ac:dyDescent="0.25">
      <c r="B11" s="23"/>
      <c r="C11" s="77" t="s">
        <v>12</v>
      </c>
      <c r="D11" s="70">
        <f>SUM(D8:D10)</f>
        <v>60888</v>
      </c>
      <c r="E11" s="70">
        <f t="shared" ref="E11:J11" si="0">SUM(E8:E10)</f>
        <v>33248</v>
      </c>
      <c r="F11" s="70">
        <f t="shared" si="0"/>
        <v>33248</v>
      </c>
      <c r="G11" s="70">
        <f t="shared" si="0"/>
        <v>33248</v>
      </c>
      <c r="H11" s="70">
        <f t="shared" si="0"/>
        <v>33248</v>
      </c>
      <c r="I11" s="65">
        <f t="shared" si="0"/>
        <v>450000</v>
      </c>
      <c r="J11" s="70">
        <f t="shared" si="0"/>
        <v>193880</v>
      </c>
    </row>
    <row r="12" spans="2:39" x14ac:dyDescent="0.25">
      <c r="B12" s="23"/>
      <c r="C12" s="78" t="s">
        <v>32</v>
      </c>
      <c r="D12" s="71" t="s">
        <v>31</v>
      </c>
      <c r="E12" s="64"/>
      <c r="F12" s="64"/>
      <c r="G12" s="64"/>
      <c r="H12" s="64"/>
      <c r="I12" s="65"/>
      <c r="J12" s="66" t="s">
        <v>31</v>
      </c>
    </row>
    <row r="13" spans="2:39" ht="29.25" customHeight="1" x14ac:dyDescent="0.25">
      <c r="B13" s="23"/>
      <c r="C13" s="74" t="s">
        <v>77</v>
      </c>
      <c r="D13" s="67">
        <v>15222</v>
      </c>
      <c r="E13" s="67">
        <v>8312</v>
      </c>
      <c r="F13" s="67">
        <v>8312</v>
      </c>
      <c r="G13" s="67">
        <v>8312</v>
      </c>
      <c r="H13" s="67">
        <v>8312</v>
      </c>
      <c r="I13" s="65"/>
      <c r="J13" s="67">
        <f>SUM(D13:H13)</f>
        <v>48470</v>
      </c>
    </row>
    <row r="14" spans="2:39" x14ac:dyDescent="0.25">
      <c r="B14" s="23"/>
      <c r="C14" s="74"/>
      <c r="D14" s="67"/>
      <c r="E14" s="67"/>
      <c r="F14" s="67"/>
      <c r="G14" s="67"/>
      <c r="H14" s="67"/>
      <c r="I14" s="65"/>
      <c r="J14" s="67">
        <f t="shared" ref="J14:J15" si="1">SUM(D14:H14)</f>
        <v>0</v>
      </c>
    </row>
    <row r="15" spans="2:39" x14ac:dyDescent="0.25">
      <c r="B15" s="23"/>
      <c r="C15" s="64"/>
      <c r="D15" s="67"/>
      <c r="E15" s="69"/>
      <c r="F15" s="69"/>
      <c r="G15" s="69"/>
      <c r="H15" s="69"/>
      <c r="I15" s="65"/>
      <c r="J15" s="67">
        <f t="shared" si="1"/>
        <v>0</v>
      </c>
    </row>
    <row r="16" spans="2:39" x14ac:dyDescent="0.25">
      <c r="B16" s="23"/>
      <c r="C16" s="77" t="s">
        <v>13</v>
      </c>
      <c r="D16" s="70">
        <f>SUM(D13:D15)</f>
        <v>15222</v>
      </c>
      <c r="E16" s="70">
        <f t="shared" ref="E16:J16" si="2">SUM(E13:E15)</f>
        <v>8312</v>
      </c>
      <c r="F16" s="70">
        <f t="shared" si="2"/>
        <v>8312</v>
      </c>
      <c r="G16" s="70">
        <f t="shared" si="2"/>
        <v>8312</v>
      </c>
      <c r="H16" s="70">
        <f t="shared" si="2"/>
        <v>8312</v>
      </c>
      <c r="I16" s="65">
        <f t="shared" si="2"/>
        <v>0</v>
      </c>
      <c r="J16" s="70">
        <f t="shared" si="2"/>
        <v>48470</v>
      </c>
    </row>
    <row r="17" spans="2:10" x14ac:dyDescent="0.25">
      <c r="B17" s="23"/>
      <c r="C17" s="78" t="s">
        <v>33</v>
      </c>
      <c r="D17" s="71" t="s">
        <v>31</v>
      </c>
      <c r="E17" s="64"/>
      <c r="F17" s="64"/>
      <c r="G17" s="64"/>
      <c r="H17" s="64"/>
      <c r="I17" s="65"/>
      <c r="J17" s="66" t="s">
        <v>31</v>
      </c>
    </row>
    <row r="18" spans="2:10" x14ac:dyDescent="0.25">
      <c r="B18" s="23"/>
      <c r="C18" s="74"/>
      <c r="D18" s="71"/>
      <c r="E18" s="64"/>
      <c r="F18" s="64"/>
      <c r="G18" s="64"/>
      <c r="H18" s="64"/>
      <c r="I18" s="65"/>
      <c r="J18" s="67">
        <f t="shared" ref="J18:J19" si="3">SUM(D18:H18)</f>
        <v>0</v>
      </c>
    </row>
    <row r="19" spans="2:10" x14ac:dyDescent="0.25">
      <c r="B19" s="23"/>
      <c r="C19" s="79"/>
      <c r="D19" s="67"/>
      <c r="E19" s="69"/>
      <c r="F19" s="69"/>
      <c r="G19" s="69"/>
      <c r="H19" s="69"/>
      <c r="I19" s="65"/>
      <c r="J19" s="67">
        <f t="shared" si="3"/>
        <v>0</v>
      </c>
    </row>
    <row r="20" spans="2:10" x14ac:dyDescent="0.25">
      <c r="B20" s="23"/>
      <c r="C20" s="79"/>
      <c r="D20" s="67"/>
      <c r="E20" s="67"/>
      <c r="F20" s="67"/>
      <c r="G20" s="67"/>
      <c r="H20" s="67"/>
      <c r="I20" s="68">
        <v>2000</v>
      </c>
      <c r="J20" s="67">
        <f>SUM(D20:H20)</f>
        <v>0</v>
      </c>
    </row>
    <row r="21" spans="2:10" x14ac:dyDescent="0.25">
      <c r="B21" s="23"/>
      <c r="C21" s="79"/>
      <c r="D21" s="67"/>
      <c r="E21" s="67"/>
      <c r="F21" s="67"/>
      <c r="G21" s="67"/>
      <c r="H21" s="67"/>
      <c r="I21" s="68">
        <v>250</v>
      </c>
      <c r="J21" s="67">
        <f t="shared" ref="J21:J26" si="4">SUM(D21:H21)</f>
        <v>0</v>
      </c>
    </row>
    <row r="22" spans="2:10" x14ac:dyDescent="0.25">
      <c r="B22" s="23"/>
      <c r="C22" s="74"/>
      <c r="D22" s="67"/>
      <c r="E22" s="67"/>
      <c r="F22" s="67"/>
      <c r="G22" s="67"/>
      <c r="H22" s="67"/>
      <c r="I22" s="68">
        <v>2250</v>
      </c>
      <c r="J22" s="67">
        <f t="shared" si="4"/>
        <v>0</v>
      </c>
    </row>
    <row r="23" spans="2:10" x14ac:dyDescent="0.25">
      <c r="B23" s="23"/>
      <c r="C23" s="79"/>
      <c r="D23" s="67"/>
      <c r="E23" s="67"/>
      <c r="F23" s="67"/>
      <c r="G23" s="67"/>
      <c r="H23" s="67"/>
      <c r="I23" s="68">
        <v>1243</v>
      </c>
      <c r="J23" s="67">
        <f t="shared" si="4"/>
        <v>0</v>
      </c>
    </row>
    <row r="24" spans="2:10" x14ac:dyDescent="0.25">
      <c r="B24" s="23"/>
      <c r="C24" s="79"/>
      <c r="D24" s="67"/>
      <c r="E24" s="67"/>
      <c r="F24" s="67"/>
      <c r="G24" s="67"/>
      <c r="H24" s="67"/>
      <c r="I24" s="68">
        <v>225</v>
      </c>
      <c r="J24" s="67">
        <f t="shared" si="4"/>
        <v>0</v>
      </c>
    </row>
    <row r="25" spans="2:10" x14ac:dyDescent="0.25">
      <c r="B25" s="23"/>
      <c r="C25" s="79"/>
      <c r="D25" s="67"/>
      <c r="E25" s="67"/>
      <c r="F25" s="67"/>
      <c r="G25" s="67"/>
      <c r="H25" s="67"/>
      <c r="I25" s="68">
        <v>400</v>
      </c>
      <c r="J25" s="67">
        <f t="shared" si="4"/>
        <v>0</v>
      </c>
    </row>
    <row r="26" spans="2:10" x14ac:dyDescent="0.25">
      <c r="B26" s="23"/>
      <c r="C26" s="74"/>
      <c r="D26" s="67"/>
      <c r="E26" s="67"/>
      <c r="F26" s="67"/>
      <c r="G26" s="67"/>
      <c r="H26" s="67"/>
      <c r="I26" s="68">
        <v>1638</v>
      </c>
      <c r="J26" s="67">
        <f t="shared" si="4"/>
        <v>0</v>
      </c>
    </row>
    <row r="27" spans="2:10" x14ac:dyDescent="0.25">
      <c r="B27" s="23"/>
      <c r="C27" s="77" t="s">
        <v>14</v>
      </c>
      <c r="D27" s="70">
        <f>SUM(D20:D26)</f>
        <v>0</v>
      </c>
      <c r="E27" s="70">
        <f t="shared" ref="E27:H27" si="5">SUM(E20:E26)</f>
        <v>0</v>
      </c>
      <c r="F27" s="70">
        <f t="shared" si="5"/>
        <v>0</v>
      </c>
      <c r="G27" s="70">
        <f t="shared" si="5"/>
        <v>0</v>
      </c>
      <c r="H27" s="70">
        <f t="shared" si="5"/>
        <v>0</v>
      </c>
      <c r="I27" s="65"/>
      <c r="J27" s="70">
        <f>SUM(D27:H27)</f>
        <v>0</v>
      </c>
    </row>
    <row r="28" spans="2:10" x14ac:dyDescent="0.25">
      <c r="B28" s="23"/>
      <c r="C28" s="78" t="s">
        <v>34</v>
      </c>
      <c r="D28" s="67"/>
      <c r="E28" s="64"/>
      <c r="F28" s="64"/>
      <c r="G28" s="64"/>
      <c r="H28" s="64"/>
      <c r="I28" s="65"/>
      <c r="J28" s="67" t="s">
        <v>20</v>
      </c>
    </row>
    <row r="29" spans="2:10" x14ac:dyDescent="0.25">
      <c r="B29" s="23"/>
      <c r="C29" s="74" t="s">
        <v>89</v>
      </c>
      <c r="D29" s="67"/>
      <c r="E29" s="64">
        <v>520000</v>
      </c>
      <c r="F29" s="64"/>
      <c r="G29" s="64"/>
      <c r="H29" s="64"/>
      <c r="I29" s="65"/>
      <c r="J29" s="67">
        <f>SUM(D29:H29)</f>
        <v>520000</v>
      </c>
    </row>
    <row r="30" spans="2:10" x14ac:dyDescent="0.25">
      <c r="B30" s="23" t="s">
        <v>35</v>
      </c>
      <c r="C30" s="71" t="s">
        <v>35</v>
      </c>
      <c r="D30" s="71" t="s">
        <v>31</v>
      </c>
      <c r="E30" s="64"/>
      <c r="F30" s="64"/>
      <c r="G30" s="64"/>
      <c r="H30" s="64"/>
      <c r="I30" s="65"/>
      <c r="J30" s="67">
        <f t="shared" ref="J30:J53" si="6">SUM(D30:H30)</f>
        <v>0</v>
      </c>
    </row>
    <row r="31" spans="2:10" x14ac:dyDescent="0.25">
      <c r="B31" s="23"/>
      <c r="C31" s="77" t="s">
        <v>15</v>
      </c>
      <c r="D31" s="72">
        <f>SUM(D29:D30)</f>
        <v>0</v>
      </c>
      <c r="E31" s="72">
        <f t="shared" ref="E31:H31" si="7">SUM(E29:E30)</f>
        <v>520000</v>
      </c>
      <c r="F31" s="72">
        <f t="shared" si="7"/>
        <v>0</v>
      </c>
      <c r="G31" s="72">
        <f t="shared" si="7"/>
        <v>0</v>
      </c>
      <c r="H31" s="72">
        <f t="shared" si="7"/>
        <v>0</v>
      </c>
      <c r="I31" s="65"/>
      <c r="J31" s="70">
        <f t="shared" si="6"/>
        <v>520000</v>
      </c>
    </row>
    <row r="32" spans="2:10" x14ac:dyDescent="0.25">
      <c r="B32" s="23"/>
      <c r="C32" s="78" t="s">
        <v>36</v>
      </c>
      <c r="D32" s="71" t="s">
        <v>31</v>
      </c>
      <c r="E32" s="64"/>
      <c r="F32" s="64"/>
      <c r="G32" s="64"/>
      <c r="H32" s="64"/>
      <c r="I32" s="65"/>
      <c r="J32" s="67"/>
    </row>
    <row r="33" spans="2:10" x14ac:dyDescent="0.25">
      <c r="B33" s="23"/>
      <c r="C33" s="74" t="s">
        <v>176</v>
      </c>
      <c r="D33" s="67"/>
      <c r="E33" s="67">
        <v>1040000</v>
      </c>
      <c r="F33" s="67"/>
      <c r="G33" s="67"/>
      <c r="H33" s="67"/>
      <c r="I33" s="68">
        <v>5000</v>
      </c>
      <c r="J33" s="67">
        <f t="shared" si="6"/>
        <v>1040000</v>
      </c>
    </row>
    <row r="34" spans="2:10" x14ac:dyDescent="0.25">
      <c r="B34" s="23"/>
      <c r="C34" s="74" t="s">
        <v>87</v>
      </c>
      <c r="D34" s="67"/>
      <c r="E34" s="67">
        <v>130000</v>
      </c>
      <c r="F34" s="67"/>
      <c r="G34" s="67"/>
      <c r="H34" s="67"/>
      <c r="I34" s="68"/>
      <c r="J34" s="67"/>
    </row>
    <row r="35" spans="2:10" x14ac:dyDescent="0.25">
      <c r="B35" s="23"/>
      <c r="C35" s="74" t="s">
        <v>88</v>
      </c>
      <c r="D35" s="67"/>
      <c r="E35" s="67">
        <v>32500</v>
      </c>
      <c r="F35" s="67"/>
      <c r="G35" s="67"/>
      <c r="H35" s="67"/>
      <c r="I35" s="68"/>
      <c r="J35" s="67"/>
    </row>
    <row r="36" spans="2:10" x14ac:dyDescent="0.25">
      <c r="B36" s="23"/>
      <c r="C36" s="74" t="s">
        <v>178</v>
      </c>
      <c r="D36" s="67"/>
      <c r="E36" s="69">
        <v>75000</v>
      </c>
      <c r="F36" s="69"/>
      <c r="G36" s="69"/>
      <c r="H36" s="69"/>
      <c r="I36" s="65"/>
      <c r="J36" s="67">
        <f t="shared" si="6"/>
        <v>75000</v>
      </c>
    </row>
    <row r="37" spans="2:10" x14ac:dyDescent="0.25">
      <c r="B37" s="23"/>
      <c r="C37" s="77" t="s">
        <v>16</v>
      </c>
      <c r="D37" s="70">
        <f>SUM(D33:D36)</f>
        <v>0</v>
      </c>
      <c r="E37" s="70">
        <f t="shared" ref="E37:H37" si="8">SUM(E33:E36)</f>
        <v>1277500</v>
      </c>
      <c r="F37" s="70">
        <f t="shared" si="8"/>
        <v>0</v>
      </c>
      <c r="G37" s="70">
        <f t="shared" si="8"/>
        <v>0</v>
      </c>
      <c r="H37" s="70">
        <f t="shared" si="8"/>
        <v>0</v>
      </c>
      <c r="I37" s="65"/>
      <c r="J37" s="70">
        <f t="shared" si="6"/>
        <v>1277500</v>
      </c>
    </row>
    <row r="38" spans="2:10" x14ac:dyDescent="0.25">
      <c r="B38" s="23"/>
      <c r="C38" s="78" t="s">
        <v>37</v>
      </c>
      <c r="D38" s="71" t="s">
        <v>31</v>
      </c>
      <c r="E38" s="64"/>
      <c r="F38" s="64"/>
      <c r="G38" s="64"/>
      <c r="H38" s="64"/>
      <c r="I38" s="65"/>
      <c r="J38" s="67"/>
    </row>
    <row r="39" spans="2:10" x14ac:dyDescent="0.25">
      <c r="B39" s="23"/>
      <c r="C39" s="80" t="s">
        <v>177</v>
      </c>
      <c r="D39" s="67">
        <v>100000</v>
      </c>
      <c r="E39" s="67">
        <v>300000</v>
      </c>
      <c r="F39" s="67">
        <v>300000</v>
      </c>
      <c r="G39" s="67">
        <v>300000</v>
      </c>
      <c r="H39" s="67">
        <v>300000</v>
      </c>
      <c r="I39" s="68"/>
      <c r="J39" s="67">
        <f t="shared" si="6"/>
        <v>1300000</v>
      </c>
    </row>
    <row r="40" spans="2:10" x14ac:dyDescent="0.25">
      <c r="B40" s="23"/>
      <c r="C40" s="71" t="s">
        <v>85</v>
      </c>
      <c r="D40" s="67">
        <v>100000</v>
      </c>
      <c r="E40" s="67"/>
      <c r="F40" s="67"/>
      <c r="G40" s="67"/>
      <c r="H40" s="67"/>
      <c r="I40" s="68">
        <v>22500000</v>
      </c>
      <c r="J40" s="67">
        <f t="shared" si="6"/>
        <v>100000</v>
      </c>
    </row>
    <row r="41" spans="2:10" x14ac:dyDescent="0.25">
      <c r="B41" s="23"/>
      <c r="C41" s="71" t="s">
        <v>86</v>
      </c>
      <c r="D41" s="67">
        <v>150000</v>
      </c>
      <c r="E41" s="67"/>
      <c r="F41" s="67"/>
      <c r="G41" s="67"/>
      <c r="H41" s="67"/>
      <c r="I41" s="68">
        <v>75000000</v>
      </c>
      <c r="J41" s="67">
        <f t="shared" si="6"/>
        <v>150000</v>
      </c>
    </row>
    <row r="42" spans="2:10" x14ac:dyDescent="0.25">
      <c r="B42" s="23"/>
      <c r="C42" s="74"/>
      <c r="D42" s="67"/>
      <c r="E42" s="67"/>
      <c r="F42" s="67"/>
      <c r="G42" s="67"/>
      <c r="H42" s="67"/>
      <c r="I42" s="68"/>
      <c r="J42" s="67">
        <f t="shared" si="6"/>
        <v>0</v>
      </c>
    </row>
    <row r="43" spans="2:10" x14ac:dyDescent="0.25">
      <c r="B43" s="23"/>
      <c r="C43" s="74"/>
      <c r="D43" s="67"/>
      <c r="E43" s="67"/>
      <c r="F43" s="67"/>
      <c r="G43" s="67"/>
      <c r="H43" s="67"/>
      <c r="I43" s="65"/>
      <c r="J43" s="67">
        <f t="shared" si="6"/>
        <v>0</v>
      </c>
    </row>
    <row r="44" spans="2:10" x14ac:dyDescent="0.25">
      <c r="B44" s="23"/>
      <c r="C44" s="77" t="s">
        <v>17</v>
      </c>
      <c r="D44" s="70">
        <f>SUM(D39:D43)</f>
        <v>350000</v>
      </c>
      <c r="E44" s="70">
        <f t="shared" ref="E44:H44" si="9">SUM(E39:E43)</f>
        <v>300000</v>
      </c>
      <c r="F44" s="70">
        <f t="shared" si="9"/>
        <v>300000</v>
      </c>
      <c r="G44" s="70">
        <f t="shared" si="9"/>
        <v>300000</v>
      </c>
      <c r="H44" s="70">
        <f t="shared" si="9"/>
        <v>300000</v>
      </c>
      <c r="I44" s="65"/>
      <c r="J44" s="70">
        <f t="shared" si="6"/>
        <v>1550000</v>
      </c>
    </row>
    <row r="45" spans="2:10" x14ac:dyDescent="0.25">
      <c r="B45" s="23"/>
      <c r="C45" s="78" t="s">
        <v>38</v>
      </c>
      <c r="D45" s="71" t="s">
        <v>31</v>
      </c>
      <c r="E45" s="64"/>
      <c r="F45" s="64"/>
      <c r="G45" s="64"/>
      <c r="H45" s="64"/>
      <c r="I45" s="65"/>
      <c r="J45" s="67"/>
    </row>
    <row r="46" spans="2:10" x14ac:dyDescent="0.25">
      <c r="B46" s="23"/>
      <c r="C46" s="74"/>
      <c r="D46" s="67"/>
      <c r="E46" s="67"/>
      <c r="F46" s="67"/>
      <c r="G46" s="67"/>
      <c r="H46" s="67"/>
      <c r="I46" s="68">
        <v>375000</v>
      </c>
      <c r="J46" s="67">
        <f t="shared" si="6"/>
        <v>0</v>
      </c>
    </row>
    <row r="47" spans="2:10" x14ac:dyDescent="0.25">
      <c r="B47" s="23"/>
      <c r="C47" s="74"/>
      <c r="D47" s="67"/>
      <c r="E47" s="67"/>
      <c r="F47" s="67"/>
      <c r="G47" s="67"/>
      <c r="H47" s="67"/>
      <c r="I47" s="68">
        <v>781250</v>
      </c>
      <c r="J47" s="67">
        <f t="shared" si="6"/>
        <v>0</v>
      </c>
    </row>
    <row r="48" spans="2:10" x14ac:dyDescent="0.25">
      <c r="B48" s="23"/>
      <c r="C48" s="74"/>
      <c r="D48" s="67"/>
      <c r="E48" s="67"/>
      <c r="F48" s="67"/>
      <c r="G48" s="67"/>
      <c r="H48" s="67"/>
      <c r="I48" s="68">
        <v>2083335</v>
      </c>
      <c r="J48" s="67">
        <f t="shared" si="6"/>
        <v>0</v>
      </c>
    </row>
    <row r="49" spans="2:10" x14ac:dyDescent="0.25">
      <c r="B49" s="23"/>
      <c r="C49" s="74"/>
      <c r="D49" s="67"/>
      <c r="E49" s="69"/>
      <c r="F49" s="69"/>
      <c r="G49" s="69"/>
      <c r="H49" s="69"/>
      <c r="I49" s="65"/>
      <c r="J49" s="67">
        <f t="shared" si="6"/>
        <v>0</v>
      </c>
    </row>
    <row r="50" spans="2:10" x14ac:dyDescent="0.25">
      <c r="B50" s="23"/>
      <c r="C50" s="74"/>
      <c r="D50" s="67"/>
      <c r="E50" s="69"/>
      <c r="F50" s="69"/>
      <c r="G50" s="69"/>
      <c r="H50" s="69"/>
      <c r="I50" s="65"/>
      <c r="J50" s="67">
        <f t="shared" si="6"/>
        <v>0</v>
      </c>
    </row>
    <row r="51" spans="2:10" x14ac:dyDescent="0.25">
      <c r="B51" s="23"/>
      <c r="C51" s="64"/>
      <c r="D51" s="67"/>
      <c r="E51" s="69"/>
      <c r="F51" s="69"/>
      <c r="G51" s="69"/>
      <c r="H51" s="69"/>
      <c r="I51" s="65"/>
      <c r="J51" s="67">
        <f t="shared" si="6"/>
        <v>0</v>
      </c>
    </row>
    <row r="52" spans="2:10" x14ac:dyDescent="0.25">
      <c r="B52" s="24"/>
      <c r="C52" s="77" t="s">
        <v>18</v>
      </c>
      <c r="D52" s="70">
        <f>SUM(D46:D51)</f>
        <v>0</v>
      </c>
      <c r="E52" s="70">
        <f>SUM(E46:E51)</f>
        <v>0</v>
      </c>
      <c r="F52" s="70">
        <f>SUM(F46:F51)</f>
        <v>0</v>
      </c>
      <c r="G52" s="70">
        <f>SUM(G46:G51)</f>
        <v>0</v>
      </c>
      <c r="H52" s="70">
        <f>SUM(H46:H51)</f>
        <v>0</v>
      </c>
      <c r="I52" s="65"/>
      <c r="J52" s="70">
        <f t="shared" si="6"/>
        <v>0</v>
      </c>
    </row>
    <row r="53" spans="2:10" x14ac:dyDescent="0.25">
      <c r="B53" s="24"/>
      <c r="C53" s="77" t="s">
        <v>19</v>
      </c>
      <c r="D53" s="70">
        <f>SUM(D52,D44,D37,D31,D27,D16,D11)</f>
        <v>426110</v>
      </c>
      <c r="E53" s="70">
        <f>SUM(E52,E44,E37,E31,E27,E16,E11)</f>
        <v>2139060</v>
      </c>
      <c r="F53" s="70">
        <f>SUM(F52,F44,F37,F31,F27,F16,F11)</f>
        <v>341560</v>
      </c>
      <c r="G53" s="70">
        <f>SUM(G52,G44,G37,G31,G27,G16,G11)</f>
        <v>341560</v>
      </c>
      <c r="H53" s="70">
        <f>SUM(H52,H44,H37,H31,H27,H16,H11)</f>
        <v>341560</v>
      </c>
      <c r="I53" s="65"/>
      <c r="J53" s="70">
        <f t="shared" si="6"/>
        <v>3589850</v>
      </c>
    </row>
    <row r="54" spans="2:10" x14ac:dyDescent="0.25">
      <c r="B54" s="6"/>
      <c r="D54"/>
      <c r="E54"/>
      <c r="H54"/>
      <c r="I54"/>
      <c r="J54" t="s">
        <v>20</v>
      </c>
    </row>
    <row r="55" spans="2:10" ht="30" x14ac:dyDescent="0.25">
      <c r="B55" s="58" t="s">
        <v>39</v>
      </c>
      <c r="C55" s="17" t="s">
        <v>39</v>
      </c>
      <c r="D55" s="66"/>
      <c r="E55" s="66"/>
      <c r="F55" s="66"/>
      <c r="G55" s="66"/>
      <c r="H55" s="66"/>
      <c r="I55" s="65"/>
      <c r="J55" s="66" t="s">
        <v>20</v>
      </c>
    </row>
    <row r="56" spans="2:10" x14ac:dyDescent="0.25">
      <c r="B56" s="23"/>
      <c r="C56" s="74" t="s">
        <v>186</v>
      </c>
      <c r="D56" s="108">
        <v>11645</v>
      </c>
      <c r="E56" s="109">
        <v>11645</v>
      </c>
      <c r="F56" s="109">
        <v>11644</v>
      </c>
      <c r="G56" s="109">
        <v>11644</v>
      </c>
      <c r="H56" s="109">
        <v>11644</v>
      </c>
      <c r="I56" s="65"/>
      <c r="J56" s="67">
        <f>SUM(D56:H56)</f>
        <v>58222</v>
      </c>
    </row>
    <row r="57" spans="2:10" x14ac:dyDescent="0.25">
      <c r="B57" s="23"/>
      <c r="C57" s="25"/>
      <c r="D57" s="71"/>
      <c r="E57" s="64"/>
      <c r="F57" s="64"/>
      <c r="G57" s="64"/>
      <c r="H57" s="64"/>
      <c r="I57" s="65"/>
      <c r="J57" s="67">
        <f t="shared" ref="J57:J58" si="10">SUM(D57:H57)</f>
        <v>0</v>
      </c>
    </row>
    <row r="58" spans="2:10" x14ac:dyDescent="0.25">
      <c r="B58" s="24"/>
      <c r="C58" s="9" t="s">
        <v>21</v>
      </c>
      <c r="D58" s="70">
        <f>SUM(D56:D57)</f>
        <v>11645</v>
      </c>
      <c r="E58" s="70">
        <f t="shared" ref="E58:H58" si="11">SUM(E56:E57)</f>
        <v>11645</v>
      </c>
      <c r="F58" s="70">
        <f t="shared" si="11"/>
        <v>11644</v>
      </c>
      <c r="G58" s="70">
        <f t="shared" si="11"/>
        <v>11644</v>
      </c>
      <c r="H58" s="70">
        <f t="shared" si="11"/>
        <v>11644</v>
      </c>
      <c r="I58" s="65"/>
      <c r="J58" s="70">
        <f t="shared" si="10"/>
        <v>58222</v>
      </c>
    </row>
    <row r="59" spans="2:10" ht="15.75" thickBot="1" x14ac:dyDescent="0.3">
      <c r="B59" s="6"/>
      <c r="D59" s="65"/>
      <c r="E59" s="65"/>
      <c r="F59" s="65"/>
      <c r="G59" s="65"/>
      <c r="H59" s="65"/>
      <c r="I59" s="65"/>
      <c r="J59" s="65" t="s">
        <v>20</v>
      </c>
    </row>
    <row r="60" spans="2:10" s="1" customFormat="1" ht="30.75" thickBot="1" x14ac:dyDescent="0.3">
      <c r="B60" s="19" t="s">
        <v>22</v>
      </c>
      <c r="C60" s="19"/>
      <c r="D60" s="73">
        <f>SUM(D58,D53)</f>
        <v>437755</v>
      </c>
      <c r="E60" s="73">
        <f t="shared" ref="E60:J60" si="12">SUM(E58,E53)</f>
        <v>2150705</v>
      </c>
      <c r="F60" s="73">
        <f t="shared" si="12"/>
        <v>353204</v>
      </c>
      <c r="G60" s="73">
        <f t="shared" si="12"/>
        <v>353204</v>
      </c>
      <c r="H60" s="73">
        <f t="shared" si="12"/>
        <v>353204</v>
      </c>
      <c r="I60" s="65">
        <f>SUM(I58,I53)</f>
        <v>0</v>
      </c>
      <c r="J60" s="73">
        <f t="shared" si="12"/>
        <v>3648072</v>
      </c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  <row r="74" spans="2:2" x14ac:dyDescent="0.25">
      <c r="B74" s="6"/>
    </row>
    <row r="75" spans="2:2" x14ac:dyDescent="0.25">
      <c r="B75" s="6"/>
    </row>
  </sheetData>
  <pageMargins left="0.7" right="0.7" top="0.75" bottom="0.75" header="0.3" footer="0.3"/>
  <pageSetup scale="89" fitToHeight="0" orientation="landscape" r:id="rId1"/>
  <ignoredErrors>
    <ignoredError sqref="J46:J48 J40:J41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89"/>
  <sheetViews>
    <sheetView showGridLines="0" zoomScale="85" zoomScaleNormal="85" workbookViewId="0">
      <pane xSplit="3" ySplit="6" topLeftCell="D58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H24" sqref="H24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29</v>
      </c>
    </row>
    <row r="3" spans="2:39" x14ac:dyDescent="0.25">
      <c r="B3" s="54" t="s">
        <v>74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74" t="s">
        <v>75</v>
      </c>
      <c r="D8" s="67">
        <v>20466.2</v>
      </c>
      <c r="E8" s="67">
        <v>95228</v>
      </c>
      <c r="F8" s="67">
        <v>131995</v>
      </c>
      <c r="G8" s="67">
        <v>131995</v>
      </c>
      <c r="H8" s="67">
        <v>131995</v>
      </c>
      <c r="I8" s="68">
        <v>450000</v>
      </c>
      <c r="J8" s="67">
        <f>SUM(D8:H8)</f>
        <v>511679.2</v>
      </c>
    </row>
    <row r="9" spans="2:39" x14ac:dyDescent="0.25">
      <c r="B9" s="23"/>
      <c r="C9" s="74" t="s">
        <v>76</v>
      </c>
      <c r="D9" s="67">
        <v>4200</v>
      </c>
      <c r="E9" s="67">
        <v>2880</v>
      </c>
      <c r="F9" s="67">
        <v>2880</v>
      </c>
      <c r="G9" s="67">
        <v>2880</v>
      </c>
      <c r="H9" s="67">
        <v>2880</v>
      </c>
      <c r="I9" s="65"/>
      <c r="J9" s="67">
        <f>SUM(D9:H9)</f>
        <v>15720</v>
      </c>
    </row>
    <row r="10" spans="2:39" x14ac:dyDescent="0.25">
      <c r="B10" s="23"/>
      <c r="C10" s="83" t="s">
        <v>119</v>
      </c>
      <c r="D10" s="67"/>
      <c r="E10" s="69">
        <v>102109</v>
      </c>
      <c r="F10" s="69">
        <v>153164</v>
      </c>
      <c r="G10" s="69">
        <v>153164</v>
      </c>
      <c r="H10" s="69">
        <v>153164</v>
      </c>
      <c r="I10" s="65"/>
      <c r="J10" s="67">
        <f>SUM(D10:H10)</f>
        <v>561601</v>
      </c>
    </row>
    <row r="11" spans="2:39" x14ac:dyDescent="0.25">
      <c r="B11" s="23"/>
      <c r="C11" s="77" t="s">
        <v>12</v>
      </c>
      <c r="D11" s="70">
        <f>SUM(D8:D10)</f>
        <v>24666.2</v>
      </c>
      <c r="E11" s="70">
        <f t="shared" ref="E11:J11" si="0">SUM(E8:E10)</f>
        <v>200217</v>
      </c>
      <c r="F11" s="70">
        <f t="shared" si="0"/>
        <v>288039</v>
      </c>
      <c r="G11" s="70">
        <f t="shared" si="0"/>
        <v>288039</v>
      </c>
      <c r="H11" s="70">
        <f t="shared" si="0"/>
        <v>288039</v>
      </c>
      <c r="I11" s="65">
        <f t="shared" si="0"/>
        <v>450000</v>
      </c>
      <c r="J11" s="70">
        <f t="shared" si="0"/>
        <v>1089000.2</v>
      </c>
    </row>
    <row r="12" spans="2:39" x14ac:dyDescent="0.25">
      <c r="B12" s="23"/>
      <c r="C12" s="78" t="s">
        <v>32</v>
      </c>
      <c r="D12" s="71" t="s">
        <v>31</v>
      </c>
      <c r="E12" s="64"/>
      <c r="F12" s="64"/>
      <c r="G12" s="64"/>
      <c r="H12" s="64"/>
      <c r="I12" s="65"/>
      <c r="J12" s="66" t="s">
        <v>31</v>
      </c>
    </row>
    <row r="13" spans="2:39" ht="30" customHeight="1" x14ac:dyDescent="0.25">
      <c r="B13" s="23"/>
      <c r="C13" s="74" t="s">
        <v>77</v>
      </c>
      <c r="D13" s="67">
        <v>6166</v>
      </c>
      <c r="E13" s="69">
        <v>50054</v>
      </c>
      <c r="F13" s="69">
        <v>72010</v>
      </c>
      <c r="G13" s="69">
        <v>72010</v>
      </c>
      <c r="H13" s="69">
        <v>72010</v>
      </c>
      <c r="I13" s="65"/>
      <c r="J13" s="67">
        <f>SUM(D13:H13)</f>
        <v>272250</v>
      </c>
    </row>
    <row r="14" spans="2:39" x14ac:dyDescent="0.25">
      <c r="B14" s="23"/>
      <c r="C14" s="74"/>
      <c r="D14" s="67"/>
      <c r="E14" s="67"/>
      <c r="F14" s="67"/>
      <c r="G14" s="67"/>
      <c r="H14" s="67"/>
      <c r="I14" s="65"/>
      <c r="J14" s="67">
        <f t="shared" ref="J14:J15" si="1">SUM(D14:H14)</f>
        <v>0</v>
      </c>
    </row>
    <row r="15" spans="2:39" x14ac:dyDescent="0.25">
      <c r="B15" s="23"/>
      <c r="C15" s="64"/>
      <c r="D15" s="67"/>
      <c r="E15" s="69"/>
      <c r="F15" s="69"/>
      <c r="G15" s="69"/>
      <c r="H15" s="69"/>
      <c r="I15" s="65"/>
      <c r="J15" s="67">
        <f t="shared" si="1"/>
        <v>0</v>
      </c>
    </row>
    <row r="16" spans="2:39" x14ac:dyDescent="0.25">
      <c r="B16" s="23"/>
      <c r="C16" s="77" t="s">
        <v>13</v>
      </c>
      <c r="D16" s="70">
        <f>SUM(D13:D15)</f>
        <v>6166</v>
      </c>
      <c r="E16" s="70">
        <f t="shared" ref="E16:J16" si="2">SUM(E13:E15)</f>
        <v>50054</v>
      </c>
      <c r="F16" s="70">
        <f t="shared" si="2"/>
        <v>72010</v>
      </c>
      <c r="G16" s="70">
        <f t="shared" si="2"/>
        <v>72010</v>
      </c>
      <c r="H16" s="70">
        <f t="shared" si="2"/>
        <v>72010</v>
      </c>
      <c r="I16" s="65">
        <f t="shared" si="2"/>
        <v>0</v>
      </c>
      <c r="J16" s="70">
        <f t="shared" si="2"/>
        <v>272250</v>
      </c>
    </row>
    <row r="17" spans="2:10" x14ac:dyDescent="0.25">
      <c r="B17" s="23"/>
      <c r="C17" s="78" t="s">
        <v>33</v>
      </c>
      <c r="D17" s="71" t="s">
        <v>31</v>
      </c>
      <c r="E17" s="64"/>
      <c r="F17" s="64"/>
      <c r="G17" s="64"/>
      <c r="H17" s="64"/>
      <c r="I17" s="65"/>
      <c r="J17" s="66" t="s">
        <v>31</v>
      </c>
    </row>
    <row r="18" spans="2:10" x14ac:dyDescent="0.25">
      <c r="B18" s="23"/>
      <c r="C18" s="74"/>
      <c r="D18" s="71"/>
      <c r="E18" s="64"/>
      <c r="F18" s="64"/>
      <c r="G18" s="64"/>
      <c r="H18" s="64"/>
      <c r="I18" s="65"/>
      <c r="J18" s="67">
        <f t="shared" ref="J18:J19" si="3">SUM(D18:H18)</f>
        <v>0</v>
      </c>
    </row>
    <row r="19" spans="2:10" x14ac:dyDescent="0.25">
      <c r="B19" s="23"/>
      <c r="C19" s="79"/>
      <c r="D19" s="67" t="s">
        <v>35</v>
      </c>
      <c r="E19" s="69" t="s">
        <v>35</v>
      </c>
      <c r="F19" s="69" t="s">
        <v>35</v>
      </c>
      <c r="G19" s="69"/>
      <c r="H19" s="69"/>
      <c r="I19" s="65"/>
      <c r="J19" s="67">
        <f t="shared" si="3"/>
        <v>0</v>
      </c>
    </row>
    <row r="20" spans="2:10" x14ac:dyDescent="0.25">
      <c r="B20" s="23"/>
      <c r="C20" s="79"/>
      <c r="D20" s="67"/>
      <c r="E20" s="67"/>
      <c r="F20" s="67"/>
      <c r="G20" s="67"/>
      <c r="H20" s="67"/>
      <c r="I20" s="68">
        <v>2000</v>
      </c>
      <c r="J20" s="67">
        <f>SUM(D20:H20)</f>
        <v>0</v>
      </c>
    </row>
    <row r="21" spans="2:10" x14ac:dyDescent="0.25">
      <c r="B21" s="23"/>
      <c r="C21" s="79"/>
      <c r="D21" s="67"/>
      <c r="E21" s="67"/>
      <c r="F21" s="67"/>
      <c r="G21" s="67"/>
      <c r="H21" s="67"/>
      <c r="I21" s="68">
        <v>250</v>
      </c>
      <c r="J21" s="67">
        <f t="shared" ref="J21:J26" si="4">SUM(D21:H21)</f>
        <v>0</v>
      </c>
    </row>
    <row r="22" spans="2:10" x14ac:dyDescent="0.25">
      <c r="B22" s="23"/>
      <c r="C22" s="74"/>
      <c r="D22" s="67"/>
      <c r="E22" s="67"/>
      <c r="F22" s="67"/>
      <c r="G22" s="67"/>
      <c r="H22" s="67"/>
      <c r="I22" s="68">
        <v>2250</v>
      </c>
      <c r="J22" s="67">
        <f t="shared" si="4"/>
        <v>0</v>
      </c>
    </row>
    <row r="23" spans="2:10" x14ac:dyDescent="0.25">
      <c r="B23" s="23"/>
      <c r="C23" s="79"/>
      <c r="D23" s="67"/>
      <c r="E23" s="67"/>
      <c r="F23" s="67"/>
      <c r="G23" s="67"/>
      <c r="H23" s="67"/>
      <c r="I23" s="68">
        <v>1243</v>
      </c>
      <c r="J23" s="67">
        <f t="shared" si="4"/>
        <v>0</v>
      </c>
    </row>
    <row r="24" spans="2:10" x14ac:dyDescent="0.25">
      <c r="B24" s="23"/>
      <c r="C24" s="79"/>
      <c r="D24" s="67"/>
      <c r="E24" s="67"/>
      <c r="F24" s="67"/>
      <c r="G24" s="67"/>
      <c r="H24" s="67"/>
      <c r="I24" s="68">
        <v>225</v>
      </c>
      <c r="J24" s="67">
        <f t="shared" si="4"/>
        <v>0</v>
      </c>
    </row>
    <row r="25" spans="2:10" x14ac:dyDescent="0.25">
      <c r="B25" s="23"/>
      <c r="C25" s="79"/>
      <c r="D25" s="67"/>
      <c r="E25" s="67"/>
      <c r="F25" s="67"/>
      <c r="G25" s="67"/>
      <c r="H25" s="67"/>
      <c r="I25" s="68">
        <v>400</v>
      </c>
      <c r="J25" s="67">
        <f t="shared" si="4"/>
        <v>0</v>
      </c>
    </row>
    <row r="26" spans="2:10" x14ac:dyDescent="0.25">
      <c r="B26" s="23"/>
      <c r="C26" s="74"/>
      <c r="D26" s="67"/>
      <c r="E26" s="67"/>
      <c r="F26" s="67"/>
      <c r="G26" s="67"/>
      <c r="H26" s="67"/>
      <c r="I26" s="68">
        <v>1638</v>
      </c>
      <c r="J26" s="67">
        <f t="shared" si="4"/>
        <v>0</v>
      </c>
    </row>
    <row r="27" spans="2:10" x14ac:dyDescent="0.25">
      <c r="B27" s="23"/>
      <c r="C27" s="77" t="s">
        <v>14</v>
      </c>
      <c r="D27" s="70">
        <f>SUM(D20:D26)</f>
        <v>0</v>
      </c>
      <c r="E27" s="70">
        <f t="shared" ref="E27:H27" si="5">SUM(E20:E26)</f>
        <v>0</v>
      </c>
      <c r="F27" s="70">
        <f t="shared" si="5"/>
        <v>0</v>
      </c>
      <c r="G27" s="70">
        <f t="shared" si="5"/>
        <v>0</v>
      </c>
      <c r="H27" s="70">
        <f t="shared" si="5"/>
        <v>0</v>
      </c>
      <c r="I27" s="65"/>
      <c r="J27" s="70">
        <f>SUM(D27:H27)</f>
        <v>0</v>
      </c>
    </row>
    <row r="28" spans="2:10" x14ac:dyDescent="0.25">
      <c r="B28" s="23"/>
      <c r="C28" s="78" t="s">
        <v>34</v>
      </c>
      <c r="D28" s="67"/>
      <c r="E28" s="64"/>
      <c r="F28" s="64"/>
      <c r="G28" s="64"/>
      <c r="H28" s="64"/>
      <c r="I28" s="65"/>
      <c r="J28" s="67" t="s">
        <v>20</v>
      </c>
    </row>
    <row r="29" spans="2:10" ht="30" x14ac:dyDescent="0.25">
      <c r="B29" s="23"/>
      <c r="C29" s="74" t="s">
        <v>179</v>
      </c>
      <c r="D29" s="67"/>
      <c r="E29" s="84">
        <v>50000</v>
      </c>
      <c r="F29" s="64"/>
      <c r="G29" s="64"/>
      <c r="H29" s="64"/>
      <c r="I29" s="65"/>
      <c r="J29" s="67">
        <f>SUM(D29:H29)</f>
        <v>50000</v>
      </c>
    </row>
    <row r="30" spans="2:10" x14ac:dyDescent="0.25">
      <c r="B30" s="23" t="s">
        <v>35</v>
      </c>
      <c r="C30" s="71" t="s">
        <v>35</v>
      </c>
      <c r="D30" s="71" t="s">
        <v>31</v>
      </c>
      <c r="E30" s="64"/>
      <c r="F30" s="64"/>
      <c r="G30" s="64"/>
      <c r="H30" s="64"/>
      <c r="I30" s="65"/>
      <c r="J30" s="67">
        <f t="shared" ref="J30:J67" si="6">SUM(D30:H30)</f>
        <v>0</v>
      </c>
    </row>
    <row r="31" spans="2:10" x14ac:dyDescent="0.25">
      <c r="B31" s="23"/>
      <c r="C31" s="77" t="s">
        <v>15</v>
      </c>
      <c r="D31" s="72">
        <f>SUM(D29:D30)</f>
        <v>0</v>
      </c>
      <c r="E31" s="72">
        <f t="shared" ref="E31:H31" si="7">SUM(E29:E30)</f>
        <v>50000</v>
      </c>
      <c r="F31" s="72">
        <f t="shared" si="7"/>
        <v>0</v>
      </c>
      <c r="G31" s="72">
        <f t="shared" si="7"/>
        <v>0</v>
      </c>
      <c r="H31" s="72">
        <f t="shared" si="7"/>
        <v>0</v>
      </c>
      <c r="I31" s="65"/>
      <c r="J31" s="70">
        <f t="shared" si="6"/>
        <v>50000</v>
      </c>
    </row>
    <row r="32" spans="2:10" x14ac:dyDescent="0.25">
      <c r="B32" s="23"/>
      <c r="C32" s="78" t="s">
        <v>36</v>
      </c>
      <c r="D32" s="71" t="s">
        <v>31</v>
      </c>
      <c r="E32" s="64"/>
      <c r="F32" s="64"/>
      <c r="G32" s="64"/>
      <c r="H32" s="64"/>
      <c r="I32" s="65"/>
      <c r="J32" s="67"/>
    </row>
    <row r="33" spans="2:10" x14ac:dyDescent="0.25">
      <c r="B33" s="23"/>
      <c r="C33" s="74" t="s">
        <v>90</v>
      </c>
      <c r="D33" s="67"/>
      <c r="E33" s="67">
        <v>45</v>
      </c>
      <c r="F33" s="67"/>
      <c r="G33" s="67"/>
      <c r="H33" s="67"/>
      <c r="I33" s="68">
        <v>5000</v>
      </c>
      <c r="J33" s="67">
        <f>SUM(D33:H33)</f>
        <v>45</v>
      </c>
    </row>
    <row r="34" spans="2:10" x14ac:dyDescent="0.25">
      <c r="B34" s="23"/>
      <c r="C34" s="74" t="s">
        <v>91</v>
      </c>
      <c r="D34" s="67"/>
      <c r="E34" s="67">
        <v>60</v>
      </c>
      <c r="F34" s="67"/>
      <c r="G34" s="67"/>
      <c r="H34" s="67"/>
      <c r="I34" s="68"/>
      <c r="J34" s="67">
        <f t="shared" ref="J34:J50" si="8">SUM(D34:H34)</f>
        <v>60</v>
      </c>
    </row>
    <row r="35" spans="2:10" x14ac:dyDescent="0.25">
      <c r="B35" s="23"/>
      <c r="C35" s="74" t="s">
        <v>92</v>
      </c>
      <c r="D35" s="67"/>
      <c r="E35" s="67">
        <v>200</v>
      </c>
      <c r="F35" s="67"/>
      <c r="G35" s="67"/>
      <c r="H35" s="67"/>
      <c r="I35" s="68"/>
      <c r="J35" s="67">
        <f t="shared" si="8"/>
        <v>200</v>
      </c>
    </row>
    <row r="36" spans="2:10" x14ac:dyDescent="0.25">
      <c r="B36" s="23"/>
      <c r="C36" s="74" t="s">
        <v>93</v>
      </c>
      <c r="D36" s="67"/>
      <c r="E36" s="67">
        <v>600</v>
      </c>
      <c r="F36" s="67"/>
      <c r="G36" s="67"/>
      <c r="H36" s="67"/>
      <c r="I36" s="68"/>
      <c r="J36" s="67">
        <f t="shared" si="8"/>
        <v>600</v>
      </c>
    </row>
    <row r="37" spans="2:10" x14ac:dyDescent="0.25">
      <c r="B37" s="23"/>
      <c r="C37" s="74" t="s">
        <v>94</v>
      </c>
      <c r="D37" s="67"/>
      <c r="E37" s="67">
        <v>90</v>
      </c>
      <c r="F37" s="67"/>
      <c r="G37" s="67"/>
      <c r="H37" s="67"/>
      <c r="I37" s="68"/>
      <c r="J37" s="67">
        <f t="shared" si="8"/>
        <v>90</v>
      </c>
    </row>
    <row r="38" spans="2:10" x14ac:dyDescent="0.25">
      <c r="B38" s="23"/>
      <c r="C38" s="74" t="s">
        <v>95</v>
      </c>
      <c r="D38" s="67"/>
      <c r="E38" s="67">
        <v>60</v>
      </c>
      <c r="F38" s="67"/>
      <c r="G38" s="67"/>
      <c r="H38" s="67"/>
      <c r="I38" s="68"/>
      <c r="J38" s="67">
        <f t="shared" si="8"/>
        <v>60</v>
      </c>
    </row>
    <row r="39" spans="2:10" x14ac:dyDescent="0.25">
      <c r="B39" s="23"/>
      <c r="C39" s="74" t="s">
        <v>96</v>
      </c>
      <c r="D39" s="67"/>
      <c r="E39" s="67">
        <v>30</v>
      </c>
      <c r="F39" s="67"/>
      <c r="G39" s="67"/>
      <c r="H39" s="67"/>
      <c r="I39" s="68"/>
      <c r="J39" s="67">
        <f t="shared" si="8"/>
        <v>30</v>
      </c>
    </row>
    <row r="40" spans="2:10" x14ac:dyDescent="0.25">
      <c r="B40" s="23"/>
      <c r="C40" s="74" t="s">
        <v>97</v>
      </c>
      <c r="D40" s="67"/>
      <c r="E40" s="67">
        <v>200</v>
      </c>
      <c r="F40" s="67"/>
      <c r="G40" s="67"/>
      <c r="H40" s="67"/>
      <c r="I40" s="68"/>
      <c r="J40" s="67">
        <f t="shared" si="8"/>
        <v>200</v>
      </c>
    </row>
    <row r="41" spans="2:10" x14ac:dyDescent="0.25">
      <c r="B41" s="23"/>
      <c r="C41" s="74" t="s">
        <v>98</v>
      </c>
      <c r="D41" s="67"/>
      <c r="E41" s="67">
        <v>4000</v>
      </c>
      <c r="F41" s="67"/>
      <c r="G41" s="67"/>
      <c r="H41" s="67"/>
      <c r="I41" s="68"/>
      <c r="J41" s="67">
        <f t="shared" si="8"/>
        <v>4000</v>
      </c>
    </row>
    <row r="42" spans="2:10" x14ac:dyDescent="0.25">
      <c r="B42" s="23"/>
      <c r="C42" s="74" t="s">
        <v>99</v>
      </c>
      <c r="D42" s="67"/>
      <c r="E42" s="67">
        <v>1500</v>
      </c>
      <c r="F42" s="67"/>
      <c r="G42" s="67"/>
      <c r="H42" s="67"/>
      <c r="I42" s="68"/>
      <c r="J42" s="67">
        <f t="shared" si="8"/>
        <v>1500</v>
      </c>
    </row>
    <row r="43" spans="2:10" x14ac:dyDescent="0.25">
      <c r="B43" s="23"/>
      <c r="C43" s="74" t="s">
        <v>100</v>
      </c>
      <c r="D43" s="67"/>
      <c r="E43" s="67">
        <v>200</v>
      </c>
      <c r="F43" s="67"/>
      <c r="G43" s="67"/>
      <c r="H43" s="67"/>
      <c r="I43" s="68"/>
      <c r="J43" s="67">
        <f t="shared" si="8"/>
        <v>200</v>
      </c>
    </row>
    <row r="44" spans="2:10" x14ac:dyDescent="0.25">
      <c r="B44" s="23"/>
      <c r="C44" s="74" t="s">
        <v>101</v>
      </c>
      <c r="D44" s="67"/>
      <c r="E44" s="67">
        <v>280</v>
      </c>
      <c r="F44" s="67"/>
      <c r="G44" s="67"/>
      <c r="H44" s="67"/>
      <c r="I44" s="68"/>
      <c r="J44" s="67">
        <f t="shared" si="8"/>
        <v>280</v>
      </c>
    </row>
    <row r="45" spans="2:10" x14ac:dyDescent="0.25">
      <c r="B45" s="23"/>
      <c r="C45" s="74" t="s">
        <v>102</v>
      </c>
      <c r="D45" s="67"/>
      <c r="E45" s="67">
        <v>1000</v>
      </c>
      <c r="F45" s="67"/>
      <c r="G45" s="67"/>
      <c r="H45" s="67"/>
      <c r="I45" s="68"/>
      <c r="J45" s="67">
        <f t="shared" si="8"/>
        <v>1000</v>
      </c>
    </row>
    <row r="46" spans="2:10" x14ac:dyDescent="0.25">
      <c r="B46" s="23"/>
      <c r="C46" s="74" t="s">
        <v>103</v>
      </c>
      <c r="D46" s="67"/>
      <c r="E46" s="67">
        <v>50</v>
      </c>
      <c r="F46" s="67"/>
      <c r="G46" s="67"/>
      <c r="H46" s="67"/>
      <c r="I46" s="68"/>
      <c r="J46" s="67">
        <f t="shared" si="8"/>
        <v>50</v>
      </c>
    </row>
    <row r="47" spans="2:10" x14ac:dyDescent="0.25">
      <c r="B47" s="23"/>
      <c r="C47" s="74" t="s">
        <v>104</v>
      </c>
      <c r="D47" s="67"/>
      <c r="E47" s="67">
        <v>40</v>
      </c>
      <c r="F47" s="67"/>
      <c r="G47" s="67"/>
      <c r="H47" s="67"/>
      <c r="I47" s="68"/>
      <c r="J47" s="67">
        <f t="shared" si="8"/>
        <v>40</v>
      </c>
    </row>
    <row r="48" spans="2:10" x14ac:dyDescent="0.25">
      <c r="B48" s="23"/>
      <c r="C48" s="74" t="s">
        <v>105</v>
      </c>
      <c r="D48" s="67"/>
      <c r="E48" s="67">
        <v>10</v>
      </c>
      <c r="F48" s="67"/>
      <c r="G48" s="67"/>
      <c r="H48" s="67"/>
      <c r="I48" s="68"/>
      <c r="J48" s="67">
        <f t="shared" si="8"/>
        <v>10</v>
      </c>
    </row>
    <row r="49" spans="2:10" x14ac:dyDescent="0.25">
      <c r="B49" s="23"/>
      <c r="C49" s="74" t="s">
        <v>106</v>
      </c>
      <c r="D49" s="67"/>
      <c r="E49" s="67">
        <v>50</v>
      </c>
      <c r="F49" s="67"/>
      <c r="G49" s="67"/>
      <c r="H49" s="67"/>
      <c r="I49" s="68"/>
      <c r="J49" s="67">
        <f t="shared" si="8"/>
        <v>50</v>
      </c>
    </row>
    <row r="50" spans="2:10" x14ac:dyDescent="0.25">
      <c r="B50" s="23"/>
      <c r="C50" s="74" t="s">
        <v>107</v>
      </c>
      <c r="D50" s="67"/>
      <c r="E50" s="67">
        <v>10</v>
      </c>
      <c r="F50" s="67"/>
      <c r="G50" s="67"/>
      <c r="H50" s="67"/>
      <c r="I50" s="68"/>
      <c r="J50" s="67">
        <f t="shared" si="8"/>
        <v>10</v>
      </c>
    </row>
    <row r="51" spans="2:10" x14ac:dyDescent="0.25">
      <c r="B51" s="23"/>
      <c r="C51" s="74" t="s">
        <v>108</v>
      </c>
      <c r="D51" s="67"/>
      <c r="E51" s="69">
        <v>200</v>
      </c>
      <c r="F51" s="69"/>
      <c r="G51" s="69"/>
      <c r="H51" s="69"/>
      <c r="I51" s="65"/>
      <c r="J51" s="67">
        <f t="shared" si="6"/>
        <v>200</v>
      </c>
    </row>
    <row r="52" spans="2:10" x14ac:dyDescent="0.25">
      <c r="B52" s="23"/>
      <c r="C52" s="77" t="s">
        <v>16</v>
      </c>
      <c r="D52" s="70">
        <f>SUM(D33:D51)</f>
        <v>0</v>
      </c>
      <c r="E52" s="70">
        <f>SUM(E33:E51)</f>
        <v>8625</v>
      </c>
      <c r="F52" s="70">
        <f>SUM(F33:F51)</f>
        <v>0</v>
      </c>
      <c r="G52" s="70">
        <f>SUM(G33:G51)</f>
        <v>0</v>
      </c>
      <c r="H52" s="70">
        <f>SUM(H33:H51)</f>
        <v>0</v>
      </c>
      <c r="I52" s="65"/>
      <c r="J52" s="70">
        <f t="shared" si="6"/>
        <v>8625</v>
      </c>
    </row>
    <row r="53" spans="2:10" x14ac:dyDescent="0.25">
      <c r="B53" s="23"/>
      <c r="C53" s="78" t="s">
        <v>37</v>
      </c>
      <c r="D53" s="71" t="s">
        <v>31</v>
      </c>
      <c r="E53" s="64"/>
      <c r="F53" s="64"/>
      <c r="G53" s="64"/>
      <c r="H53" s="64"/>
      <c r="I53" s="65"/>
      <c r="J53" s="67"/>
    </row>
    <row r="54" spans="2:10" x14ac:dyDescent="0.25">
      <c r="B54" s="23"/>
      <c r="C54" s="74"/>
      <c r="D54" s="67"/>
      <c r="E54" s="67"/>
      <c r="F54" s="67"/>
      <c r="G54" s="67"/>
      <c r="H54" s="67"/>
      <c r="I54" s="68">
        <v>5106000</v>
      </c>
      <c r="J54" s="67">
        <f t="shared" si="6"/>
        <v>0</v>
      </c>
    </row>
    <row r="55" spans="2:10" x14ac:dyDescent="0.25">
      <c r="B55" s="23"/>
      <c r="C55" s="74"/>
      <c r="D55" s="67"/>
      <c r="E55" s="67"/>
      <c r="F55" s="67"/>
      <c r="G55" s="67"/>
      <c r="H55" s="67"/>
      <c r="I55" s="68">
        <v>22500000</v>
      </c>
      <c r="J55" s="67">
        <f t="shared" si="6"/>
        <v>0</v>
      </c>
    </row>
    <row r="56" spans="2:10" x14ac:dyDescent="0.25">
      <c r="B56" s="23"/>
      <c r="C56" s="74"/>
      <c r="D56" s="67"/>
      <c r="E56" s="67"/>
      <c r="F56" s="67"/>
      <c r="G56" s="67"/>
      <c r="H56" s="67"/>
      <c r="I56" s="68">
        <v>75000000</v>
      </c>
      <c r="J56" s="67">
        <f t="shared" si="6"/>
        <v>0</v>
      </c>
    </row>
    <row r="57" spans="2:10" x14ac:dyDescent="0.25">
      <c r="B57" s="23"/>
      <c r="C57" s="74"/>
      <c r="D57" s="67"/>
      <c r="E57" s="69"/>
      <c r="F57" s="69"/>
      <c r="G57" s="69"/>
      <c r="H57" s="69"/>
      <c r="I57" s="65"/>
      <c r="J57" s="67">
        <f t="shared" si="6"/>
        <v>0</v>
      </c>
    </row>
    <row r="58" spans="2:10" x14ac:dyDescent="0.25">
      <c r="B58" s="23"/>
      <c r="C58" s="77" t="s">
        <v>40</v>
      </c>
      <c r="D58" s="70">
        <f>SUM(D54:D57)</f>
        <v>0</v>
      </c>
      <c r="E58" s="70">
        <f t="shared" ref="E58:H58" si="9">SUM(E54:E57)</f>
        <v>0</v>
      </c>
      <c r="F58" s="70">
        <f t="shared" si="9"/>
        <v>0</v>
      </c>
      <c r="G58" s="70">
        <f t="shared" si="9"/>
        <v>0</v>
      </c>
      <c r="H58" s="70">
        <f t="shared" si="9"/>
        <v>0</v>
      </c>
      <c r="I58" s="65"/>
      <c r="J58" s="70">
        <f t="shared" si="6"/>
        <v>0</v>
      </c>
    </row>
    <row r="59" spans="2:10" x14ac:dyDescent="0.25">
      <c r="B59" s="23"/>
      <c r="C59" s="78" t="s">
        <v>41</v>
      </c>
      <c r="D59" s="71" t="s">
        <v>31</v>
      </c>
      <c r="E59" s="64"/>
      <c r="F59" s="64"/>
      <c r="G59" s="64"/>
      <c r="H59" s="64"/>
      <c r="I59" s="65"/>
      <c r="J59" s="67"/>
    </row>
    <row r="60" spans="2:10" x14ac:dyDescent="0.25">
      <c r="B60" s="23"/>
      <c r="C60" s="74"/>
      <c r="D60" s="67"/>
      <c r="E60" s="67"/>
      <c r="F60" s="67"/>
      <c r="G60" s="67"/>
      <c r="H60" s="67"/>
      <c r="I60" s="68">
        <v>375000</v>
      </c>
      <c r="J60" s="67">
        <f t="shared" si="6"/>
        <v>0</v>
      </c>
    </row>
    <row r="61" spans="2:10" x14ac:dyDescent="0.25">
      <c r="B61" s="23"/>
      <c r="C61" s="74"/>
      <c r="D61" s="67"/>
      <c r="E61" s="67"/>
      <c r="F61" s="67"/>
      <c r="G61" s="67"/>
      <c r="H61" s="67"/>
      <c r="I61" s="68">
        <v>781250</v>
      </c>
      <c r="J61" s="67">
        <f t="shared" si="6"/>
        <v>0</v>
      </c>
    </row>
    <row r="62" spans="2:10" x14ac:dyDescent="0.25">
      <c r="B62" s="23"/>
      <c r="C62" s="74"/>
      <c r="D62" s="67"/>
      <c r="E62" s="67"/>
      <c r="F62" s="67"/>
      <c r="G62" s="67"/>
      <c r="H62" s="67"/>
      <c r="I62" s="68">
        <v>2083335</v>
      </c>
      <c r="J62" s="67">
        <f t="shared" si="6"/>
        <v>0</v>
      </c>
    </row>
    <row r="63" spans="2:10" x14ac:dyDescent="0.25">
      <c r="B63" s="23"/>
      <c r="C63" s="74"/>
      <c r="D63" s="67"/>
      <c r="E63" s="69"/>
      <c r="F63" s="69"/>
      <c r="G63" s="69"/>
      <c r="H63" s="69"/>
      <c r="I63" s="65"/>
      <c r="J63" s="67">
        <f t="shared" si="6"/>
        <v>0</v>
      </c>
    </row>
    <row r="64" spans="2:10" x14ac:dyDescent="0.25">
      <c r="B64" s="23"/>
      <c r="C64" s="74"/>
      <c r="D64" s="67"/>
      <c r="E64" s="69"/>
      <c r="F64" s="69"/>
      <c r="G64" s="69"/>
      <c r="H64" s="69"/>
      <c r="I64" s="65"/>
      <c r="J64" s="67">
        <f t="shared" si="6"/>
        <v>0</v>
      </c>
    </row>
    <row r="65" spans="2:10" x14ac:dyDescent="0.25">
      <c r="B65" s="23"/>
      <c r="C65" s="64"/>
      <c r="D65" s="67"/>
      <c r="E65" s="69"/>
      <c r="F65" s="69"/>
      <c r="G65" s="69"/>
      <c r="H65" s="69"/>
      <c r="I65" s="65"/>
      <c r="J65" s="67">
        <f t="shared" si="6"/>
        <v>0</v>
      </c>
    </row>
    <row r="66" spans="2:10" x14ac:dyDescent="0.25">
      <c r="B66" s="24"/>
      <c r="C66" s="77" t="s">
        <v>18</v>
      </c>
      <c r="D66" s="70">
        <f>SUM(D60:D65)</f>
        <v>0</v>
      </c>
      <c r="E66" s="70">
        <f t="shared" ref="E66:H66" si="10">SUM(E60:E65)</f>
        <v>0</v>
      </c>
      <c r="F66" s="70">
        <f t="shared" si="10"/>
        <v>0</v>
      </c>
      <c r="G66" s="70">
        <f t="shared" si="10"/>
        <v>0</v>
      </c>
      <c r="H66" s="70">
        <f t="shared" si="10"/>
        <v>0</v>
      </c>
      <c r="I66" s="65"/>
      <c r="J66" s="70">
        <f t="shared" si="6"/>
        <v>0</v>
      </c>
    </row>
    <row r="67" spans="2:10" x14ac:dyDescent="0.25">
      <c r="B67" s="24"/>
      <c r="C67" s="77" t="s">
        <v>19</v>
      </c>
      <c r="D67" s="70">
        <f>SUM(D66,D58,D52,D31,D27,D16,D11)</f>
        <v>30832.2</v>
      </c>
      <c r="E67" s="70">
        <f>SUM(E66,E58,E52,E31,E27,E16,E11)</f>
        <v>308896</v>
      </c>
      <c r="F67" s="70">
        <f>SUM(F66,F58,F52,F31,F27,F16,F11)</f>
        <v>360049</v>
      </c>
      <c r="G67" s="70">
        <f>SUM(G66,G58,G52,G31,G27,G16,G11)</f>
        <v>360049</v>
      </c>
      <c r="H67" s="70">
        <f>SUM(H66,H58,H52,H31,H27,H16,H11)</f>
        <v>360049</v>
      </c>
      <c r="I67" s="65"/>
      <c r="J67" s="70">
        <f t="shared" si="6"/>
        <v>1419875.2</v>
      </c>
    </row>
    <row r="68" spans="2:10" x14ac:dyDescent="0.25">
      <c r="B68" s="6"/>
      <c r="D68"/>
      <c r="E68"/>
      <c r="H68"/>
      <c r="I68"/>
      <c r="J68" t="s">
        <v>20</v>
      </c>
    </row>
    <row r="69" spans="2:10" ht="30" x14ac:dyDescent="0.25">
      <c r="B69" s="58" t="s">
        <v>39</v>
      </c>
      <c r="C69" s="17" t="s">
        <v>39</v>
      </c>
      <c r="D69" s="66"/>
      <c r="E69" s="66"/>
      <c r="F69" s="66"/>
      <c r="G69" s="66"/>
      <c r="H69" s="66"/>
      <c r="I69" s="65"/>
      <c r="J69" s="66" t="s">
        <v>20</v>
      </c>
    </row>
    <row r="70" spans="2:10" x14ac:dyDescent="0.25">
      <c r="B70" s="23"/>
      <c r="C70" s="74" t="s">
        <v>186</v>
      </c>
      <c r="D70" s="108">
        <v>65406</v>
      </c>
      <c r="E70" s="109">
        <v>65406</v>
      </c>
      <c r="F70" s="109">
        <v>65405</v>
      </c>
      <c r="G70" s="109">
        <v>65405</v>
      </c>
      <c r="H70" s="109">
        <v>65405</v>
      </c>
      <c r="I70" s="65"/>
      <c r="J70" s="67">
        <f>SUM(D70:H70)</f>
        <v>327027</v>
      </c>
    </row>
    <row r="71" spans="2:10" x14ac:dyDescent="0.25">
      <c r="B71" s="23"/>
      <c r="C71" s="25"/>
      <c r="D71" s="71"/>
      <c r="E71" s="64"/>
      <c r="F71" s="64"/>
      <c r="G71" s="64"/>
      <c r="H71" s="64"/>
      <c r="I71" s="65"/>
      <c r="J71" s="67">
        <f t="shared" ref="J71:J72" si="11">SUM(D71:H71)</f>
        <v>0</v>
      </c>
    </row>
    <row r="72" spans="2:10" x14ac:dyDescent="0.25">
      <c r="B72" s="24"/>
      <c r="C72" s="9" t="s">
        <v>21</v>
      </c>
      <c r="D72" s="70">
        <f>SUM(D70:D71)</f>
        <v>65406</v>
      </c>
      <c r="E72" s="70">
        <f t="shared" ref="E72:H72" si="12">SUM(E70:E71)</f>
        <v>65406</v>
      </c>
      <c r="F72" s="70">
        <f t="shared" si="12"/>
        <v>65405</v>
      </c>
      <c r="G72" s="70">
        <f t="shared" si="12"/>
        <v>65405</v>
      </c>
      <c r="H72" s="70">
        <f t="shared" si="12"/>
        <v>65405</v>
      </c>
      <c r="I72" s="65"/>
      <c r="J72" s="70">
        <f t="shared" si="11"/>
        <v>327027</v>
      </c>
    </row>
    <row r="73" spans="2:10" ht="15.75" thickBot="1" x14ac:dyDescent="0.3">
      <c r="B73" s="6"/>
      <c r="D73" s="65"/>
      <c r="E73" s="65"/>
      <c r="F73" s="65"/>
      <c r="G73" s="65"/>
      <c r="H73" s="65"/>
      <c r="I73" s="65"/>
      <c r="J73" s="65" t="s">
        <v>20</v>
      </c>
    </row>
    <row r="74" spans="2:10" s="1" customFormat="1" ht="30.75" thickBot="1" x14ac:dyDescent="0.3">
      <c r="B74" s="19" t="s">
        <v>22</v>
      </c>
      <c r="C74" s="19"/>
      <c r="D74" s="73">
        <f>SUM(D72,D67)</f>
        <v>96238.2</v>
      </c>
      <c r="E74" s="73">
        <f t="shared" ref="E74:J74" si="13">SUM(E72,E67)</f>
        <v>374302</v>
      </c>
      <c r="F74" s="73">
        <f t="shared" si="13"/>
        <v>425454</v>
      </c>
      <c r="G74" s="73">
        <f t="shared" si="13"/>
        <v>425454</v>
      </c>
      <c r="H74" s="73">
        <f t="shared" si="13"/>
        <v>425454</v>
      </c>
      <c r="I74" s="65">
        <f>SUM(I72,I67)</f>
        <v>0</v>
      </c>
      <c r="J74" s="73">
        <f t="shared" si="13"/>
        <v>1746902.2</v>
      </c>
    </row>
    <row r="75" spans="2:10" x14ac:dyDescent="0.25">
      <c r="B75" s="6"/>
      <c r="D75" s="89"/>
      <c r="E75" s="90"/>
      <c r="F75" s="65"/>
      <c r="G75" s="65"/>
      <c r="H75" s="90"/>
      <c r="I75" s="65"/>
      <c r="J75" s="65"/>
    </row>
    <row r="76" spans="2:10" x14ac:dyDescent="0.25">
      <c r="B76" s="6"/>
    </row>
    <row r="77" spans="2:10" x14ac:dyDescent="0.25">
      <c r="B77" s="6"/>
    </row>
    <row r="78" spans="2:10" x14ac:dyDescent="0.25">
      <c r="B78" s="6"/>
    </row>
    <row r="79" spans="2:10" x14ac:dyDescent="0.25">
      <c r="B79" s="6"/>
    </row>
    <row r="80" spans="2:10" x14ac:dyDescent="0.25">
      <c r="B80" s="6"/>
    </row>
    <row r="81" spans="2:2" x14ac:dyDescent="0.25">
      <c r="B81" s="6"/>
    </row>
    <row r="82" spans="2:2" x14ac:dyDescent="0.25">
      <c r="B82" s="6"/>
    </row>
    <row r="83" spans="2:2" x14ac:dyDescent="0.25">
      <c r="B83" s="6"/>
    </row>
    <row r="84" spans="2:2" x14ac:dyDescent="0.25">
      <c r="B84" s="6"/>
    </row>
    <row r="85" spans="2:2" x14ac:dyDescent="0.25">
      <c r="B85" s="6"/>
    </row>
    <row r="86" spans="2:2" x14ac:dyDescent="0.25">
      <c r="B86" s="6"/>
    </row>
    <row r="87" spans="2:2" x14ac:dyDescent="0.25">
      <c r="B87" s="6"/>
    </row>
    <row r="88" spans="2:2" x14ac:dyDescent="0.25">
      <c r="B88" s="6"/>
    </row>
    <row r="89" spans="2:2" x14ac:dyDescent="0.25">
      <c r="B89" s="6"/>
    </row>
  </sheetData>
  <pageMargins left="0.7" right="0.7" top="0.75" bottom="0.75" header="0.3" footer="0.3"/>
  <pageSetup scale="89" fitToHeight="0" orientation="landscape" r:id="rId1"/>
  <ignoredErrors>
    <ignoredError sqref="J8 J20:J26 J54:J56 J60:J62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6"/>
  <sheetViews>
    <sheetView showGridLines="0" zoomScale="85" zoomScaleNormal="85" workbookViewId="0">
      <pane xSplit="3" ySplit="6" topLeftCell="D34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G58" sqref="G58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29</v>
      </c>
    </row>
    <row r="3" spans="2:39" x14ac:dyDescent="0.25">
      <c r="B3" s="54" t="s">
        <v>74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76" t="s">
        <v>30</v>
      </c>
      <c r="D7" s="64" t="s">
        <v>31</v>
      </c>
      <c r="E7" s="64" t="s">
        <v>31</v>
      </c>
      <c r="F7" s="64" t="s">
        <v>31</v>
      </c>
      <c r="G7" s="64"/>
      <c r="H7" s="64" t="s">
        <v>31</v>
      </c>
      <c r="I7" s="65"/>
      <c r="J7" s="6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74" t="s">
        <v>149</v>
      </c>
      <c r="D8" s="67">
        <v>7874</v>
      </c>
      <c r="E8" s="67">
        <v>2326</v>
      </c>
      <c r="F8" s="67">
        <v>480</v>
      </c>
      <c r="G8" s="67">
        <v>480</v>
      </c>
      <c r="H8" s="67">
        <v>480</v>
      </c>
      <c r="I8" s="68">
        <v>450000</v>
      </c>
      <c r="J8" s="67">
        <f>SUM(D8:H8)</f>
        <v>11640</v>
      </c>
    </row>
    <row r="9" spans="2:39" x14ac:dyDescent="0.25">
      <c r="B9" s="23"/>
      <c r="C9" s="74" t="s">
        <v>120</v>
      </c>
      <c r="D9" s="67">
        <v>11083</v>
      </c>
      <c r="E9" s="67">
        <v>2437</v>
      </c>
      <c r="F9" s="67">
        <v>960</v>
      </c>
      <c r="G9" s="67">
        <v>960</v>
      </c>
      <c r="H9" s="67">
        <v>960</v>
      </c>
      <c r="I9" s="65"/>
      <c r="J9" s="67">
        <f>SUM(D9:H9)</f>
        <v>16400</v>
      </c>
    </row>
    <row r="10" spans="2:39" x14ac:dyDescent="0.25">
      <c r="B10" s="23"/>
      <c r="C10" s="74"/>
      <c r="D10" s="67"/>
      <c r="E10" s="69"/>
      <c r="F10" s="69"/>
      <c r="G10" s="69"/>
      <c r="H10" s="69"/>
      <c r="I10" s="65"/>
      <c r="J10" s="67">
        <f>SUM(D10:H10)</f>
        <v>0</v>
      </c>
    </row>
    <row r="11" spans="2:39" x14ac:dyDescent="0.25">
      <c r="B11" s="23"/>
      <c r="C11" s="77" t="s">
        <v>12</v>
      </c>
      <c r="D11" s="70">
        <f>SUM(D8:D10)</f>
        <v>18957</v>
      </c>
      <c r="E11" s="70">
        <f t="shared" ref="E11:J11" si="0">SUM(E8:E10)</f>
        <v>4763</v>
      </c>
      <c r="F11" s="70">
        <f t="shared" si="0"/>
        <v>1440</v>
      </c>
      <c r="G11" s="70">
        <f t="shared" si="0"/>
        <v>1440</v>
      </c>
      <c r="H11" s="70">
        <f t="shared" si="0"/>
        <v>1440</v>
      </c>
      <c r="I11" s="65">
        <f t="shared" si="0"/>
        <v>450000</v>
      </c>
      <c r="J11" s="70">
        <f t="shared" si="0"/>
        <v>28040</v>
      </c>
    </row>
    <row r="12" spans="2:39" x14ac:dyDescent="0.25">
      <c r="B12" s="23"/>
      <c r="C12" s="78" t="s">
        <v>32</v>
      </c>
      <c r="D12" s="71" t="s">
        <v>31</v>
      </c>
      <c r="E12" s="64"/>
      <c r="F12" s="64"/>
      <c r="G12" s="64"/>
      <c r="H12" s="64"/>
      <c r="I12" s="65"/>
      <c r="J12" s="66" t="s">
        <v>31</v>
      </c>
    </row>
    <row r="13" spans="2:39" ht="30" x14ac:dyDescent="0.25">
      <c r="B13" s="23"/>
      <c r="C13" s="74" t="s">
        <v>77</v>
      </c>
      <c r="D13" s="67">
        <v>4739</v>
      </c>
      <c r="E13" s="67">
        <v>1191</v>
      </c>
      <c r="F13" s="67">
        <v>360</v>
      </c>
      <c r="G13" s="67">
        <v>360</v>
      </c>
      <c r="H13" s="67">
        <v>360</v>
      </c>
      <c r="I13" s="65"/>
      <c r="J13" s="67">
        <f>SUM(D13:H13)</f>
        <v>7010</v>
      </c>
    </row>
    <row r="14" spans="2:39" x14ac:dyDescent="0.25">
      <c r="B14" s="23"/>
      <c r="C14" s="74"/>
      <c r="D14" s="67"/>
      <c r="E14" s="67"/>
      <c r="F14" s="67"/>
      <c r="G14" s="67"/>
      <c r="H14" s="67"/>
      <c r="I14" s="65"/>
      <c r="J14" s="67">
        <f t="shared" ref="J14:J15" si="1">SUM(D14:H14)</f>
        <v>0</v>
      </c>
    </row>
    <row r="15" spans="2:39" x14ac:dyDescent="0.25">
      <c r="B15" s="23"/>
      <c r="C15" s="64"/>
      <c r="D15" s="67"/>
      <c r="E15" s="69"/>
      <c r="F15" s="69"/>
      <c r="G15" s="69"/>
      <c r="H15" s="69"/>
      <c r="I15" s="65"/>
      <c r="J15" s="67">
        <f t="shared" si="1"/>
        <v>0</v>
      </c>
    </row>
    <row r="16" spans="2:39" x14ac:dyDescent="0.25">
      <c r="B16" s="23"/>
      <c r="C16" s="77" t="s">
        <v>13</v>
      </c>
      <c r="D16" s="70">
        <f>SUM(D13:D15)</f>
        <v>4739</v>
      </c>
      <c r="E16" s="70">
        <f t="shared" ref="E16:J16" si="2">SUM(E13:E15)</f>
        <v>1191</v>
      </c>
      <c r="F16" s="70">
        <f t="shared" si="2"/>
        <v>360</v>
      </c>
      <c r="G16" s="70">
        <f t="shared" si="2"/>
        <v>360</v>
      </c>
      <c r="H16" s="70">
        <f t="shared" si="2"/>
        <v>360</v>
      </c>
      <c r="I16" s="65">
        <f t="shared" si="2"/>
        <v>0</v>
      </c>
      <c r="J16" s="70">
        <f t="shared" si="2"/>
        <v>7010</v>
      </c>
    </row>
    <row r="17" spans="2:10" x14ac:dyDescent="0.25">
      <c r="B17" s="23"/>
      <c r="C17" s="78" t="s">
        <v>33</v>
      </c>
      <c r="D17" s="71" t="s">
        <v>31</v>
      </c>
      <c r="E17" s="64"/>
      <c r="F17" s="64"/>
      <c r="G17" s="64"/>
      <c r="H17" s="64"/>
      <c r="I17" s="65"/>
      <c r="J17" s="66" t="s">
        <v>31</v>
      </c>
    </row>
    <row r="18" spans="2:10" x14ac:dyDescent="0.25">
      <c r="B18" s="23"/>
      <c r="C18" s="74"/>
      <c r="D18" s="71"/>
      <c r="E18" s="64"/>
      <c r="F18" s="64"/>
      <c r="G18" s="64"/>
      <c r="H18" s="64"/>
      <c r="I18" s="65"/>
      <c r="J18" s="67">
        <f t="shared" ref="J18:J19" si="3">SUM(D18:H18)</f>
        <v>0</v>
      </c>
    </row>
    <row r="19" spans="2:10" x14ac:dyDescent="0.25">
      <c r="B19" s="23"/>
      <c r="C19" s="79"/>
      <c r="D19" s="67"/>
      <c r="E19" s="69"/>
      <c r="F19" s="69"/>
      <c r="G19" s="69"/>
      <c r="H19" s="69"/>
      <c r="I19" s="65"/>
      <c r="J19" s="67">
        <f t="shared" si="3"/>
        <v>0</v>
      </c>
    </row>
    <row r="20" spans="2:10" x14ac:dyDescent="0.25">
      <c r="B20" s="23"/>
      <c r="C20" s="79"/>
      <c r="D20" s="67"/>
      <c r="E20" s="67"/>
      <c r="F20" s="67"/>
      <c r="G20" s="67"/>
      <c r="H20" s="67"/>
      <c r="I20" s="68">
        <v>2000</v>
      </c>
      <c r="J20" s="67">
        <f>SUM(D20:H20)</f>
        <v>0</v>
      </c>
    </row>
    <row r="21" spans="2:10" x14ac:dyDescent="0.25">
      <c r="B21" s="23"/>
      <c r="C21" s="79"/>
      <c r="D21" s="67"/>
      <c r="E21" s="67"/>
      <c r="F21" s="67"/>
      <c r="G21" s="67"/>
      <c r="H21" s="67"/>
      <c r="I21" s="68">
        <v>250</v>
      </c>
      <c r="J21" s="67">
        <f t="shared" ref="J21:J26" si="4">SUM(D21:H21)</f>
        <v>0</v>
      </c>
    </row>
    <row r="22" spans="2:10" x14ac:dyDescent="0.25">
      <c r="B22" s="23"/>
      <c r="C22" s="74"/>
      <c r="D22" s="67"/>
      <c r="E22" s="67"/>
      <c r="F22" s="67"/>
      <c r="G22" s="67"/>
      <c r="H22" s="67"/>
      <c r="I22" s="68">
        <v>2250</v>
      </c>
      <c r="J22" s="67">
        <f t="shared" si="4"/>
        <v>0</v>
      </c>
    </row>
    <row r="23" spans="2:10" x14ac:dyDescent="0.25">
      <c r="B23" s="23"/>
      <c r="C23" s="79"/>
      <c r="D23" s="67"/>
      <c r="E23" s="67"/>
      <c r="F23" s="67"/>
      <c r="G23" s="67"/>
      <c r="H23" s="67"/>
      <c r="I23" s="68">
        <v>1243</v>
      </c>
      <c r="J23" s="67">
        <f t="shared" si="4"/>
        <v>0</v>
      </c>
    </row>
    <row r="24" spans="2:10" x14ac:dyDescent="0.25">
      <c r="B24" s="23"/>
      <c r="C24" s="79"/>
      <c r="D24" s="67"/>
      <c r="E24" s="67"/>
      <c r="F24" s="67"/>
      <c r="G24" s="67"/>
      <c r="H24" s="67"/>
      <c r="I24" s="68">
        <v>225</v>
      </c>
      <c r="J24" s="67">
        <f t="shared" si="4"/>
        <v>0</v>
      </c>
    </row>
    <row r="25" spans="2:10" x14ac:dyDescent="0.25">
      <c r="B25" s="23"/>
      <c r="C25" s="79"/>
      <c r="D25" s="67"/>
      <c r="E25" s="67"/>
      <c r="F25" s="67"/>
      <c r="G25" s="67"/>
      <c r="H25" s="67"/>
      <c r="I25" s="68">
        <v>400</v>
      </c>
      <c r="J25" s="67">
        <f t="shared" si="4"/>
        <v>0</v>
      </c>
    </row>
    <row r="26" spans="2:10" x14ac:dyDescent="0.25">
      <c r="B26" s="23"/>
      <c r="C26" s="74"/>
      <c r="D26" s="67"/>
      <c r="E26" s="67"/>
      <c r="F26" s="67"/>
      <c r="G26" s="67"/>
      <c r="H26" s="67"/>
      <c r="I26" s="68">
        <v>1638</v>
      </c>
      <c r="J26" s="67">
        <f t="shared" si="4"/>
        <v>0</v>
      </c>
    </row>
    <row r="27" spans="2:10" x14ac:dyDescent="0.25">
      <c r="B27" s="23"/>
      <c r="C27" s="77" t="s">
        <v>14</v>
      </c>
      <c r="D27" s="70">
        <f>SUM(D20:D26)</f>
        <v>0</v>
      </c>
      <c r="E27" s="70">
        <f>SUM(E20:E26)</f>
        <v>0</v>
      </c>
      <c r="F27" s="70">
        <f>SUM(F20:F26)</f>
        <v>0</v>
      </c>
      <c r="G27" s="70">
        <f>SUM(G20:G26)</f>
        <v>0</v>
      </c>
      <c r="H27" s="70">
        <f>SUM(H20:H26)</f>
        <v>0</v>
      </c>
      <c r="I27" s="65"/>
      <c r="J27" s="70">
        <f>SUM(D27:H27)</f>
        <v>0</v>
      </c>
    </row>
    <row r="28" spans="2:10" x14ac:dyDescent="0.25">
      <c r="B28" s="23"/>
      <c r="C28" s="78" t="s">
        <v>34</v>
      </c>
      <c r="D28" s="67"/>
      <c r="E28" s="64"/>
      <c r="F28" s="64"/>
      <c r="G28" s="64"/>
      <c r="H28" s="64"/>
      <c r="I28" s="65"/>
      <c r="J28" s="67" t="s">
        <v>20</v>
      </c>
    </row>
    <row r="29" spans="2:10" x14ac:dyDescent="0.25">
      <c r="B29" s="23"/>
      <c r="C29" s="74" t="s">
        <v>168</v>
      </c>
      <c r="D29" s="67">
        <v>100000</v>
      </c>
      <c r="E29" s="64"/>
      <c r="F29" s="64"/>
      <c r="G29" s="64"/>
      <c r="H29" s="64"/>
      <c r="I29" s="65"/>
      <c r="J29" s="67">
        <f>SUM(D29:H29)</f>
        <v>100000</v>
      </c>
    </row>
    <row r="30" spans="2:10" x14ac:dyDescent="0.25">
      <c r="B30" s="23"/>
      <c r="C30" s="77" t="s">
        <v>15</v>
      </c>
      <c r="D30" s="72">
        <f>SUM(D29:D29)</f>
        <v>100000</v>
      </c>
      <c r="E30" s="72">
        <f>SUM(E29:E29)</f>
        <v>0</v>
      </c>
      <c r="F30" s="72">
        <f>SUM(F29:F29)</f>
        <v>0</v>
      </c>
      <c r="G30" s="72">
        <f>SUM(G29:G29)</f>
        <v>0</v>
      </c>
      <c r="H30" s="72">
        <f>SUM(H29:H29)</f>
        <v>0</v>
      </c>
      <c r="I30" s="65"/>
      <c r="J30" s="70">
        <f>SUM(D30:H30)</f>
        <v>100000</v>
      </c>
    </row>
    <row r="31" spans="2:10" x14ac:dyDescent="0.25">
      <c r="B31" s="23"/>
      <c r="C31" s="78" t="s">
        <v>36</v>
      </c>
      <c r="D31" s="71" t="s">
        <v>31</v>
      </c>
      <c r="E31" s="64"/>
      <c r="F31" s="64"/>
      <c r="G31" s="64"/>
      <c r="H31" s="64"/>
      <c r="I31" s="65"/>
      <c r="J31" s="67"/>
    </row>
    <row r="32" spans="2:10" x14ac:dyDescent="0.25">
      <c r="B32" s="23"/>
      <c r="C32" s="74"/>
      <c r="D32" s="67"/>
      <c r="E32" s="67"/>
      <c r="F32" s="67"/>
      <c r="G32" s="67"/>
      <c r="H32" s="67"/>
      <c r="I32" s="68">
        <v>5000</v>
      </c>
      <c r="J32" s="67">
        <f t="shared" ref="J32:J54" si="5">SUM(D32:H32)</f>
        <v>0</v>
      </c>
    </row>
    <row r="33" spans="2:10" x14ac:dyDescent="0.25">
      <c r="B33" s="23"/>
      <c r="C33" s="74"/>
      <c r="D33" s="67"/>
      <c r="E33" s="69"/>
      <c r="F33" s="69"/>
      <c r="G33" s="69"/>
      <c r="H33" s="69"/>
      <c r="I33" s="65"/>
      <c r="J33" s="67">
        <f t="shared" si="5"/>
        <v>0</v>
      </c>
    </row>
    <row r="34" spans="2:10" x14ac:dyDescent="0.25">
      <c r="B34" s="23"/>
      <c r="C34" s="77" t="s">
        <v>16</v>
      </c>
      <c r="D34" s="70">
        <f>SUM(D32:D33)</f>
        <v>0</v>
      </c>
      <c r="E34" s="70">
        <f t="shared" ref="E34:H34" si="6">SUM(E32:E33)</f>
        <v>0</v>
      </c>
      <c r="F34" s="70">
        <f t="shared" si="6"/>
        <v>0</v>
      </c>
      <c r="G34" s="70">
        <f t="shared" si="6"/>
        <v>0</v>
      </c>
      <c r="H34" s="70">
        <f t="shared" si="6"/>
        <v>0</v>
      </c>
      <c r="I34" s="65"/>
      <c r="J34" s="70">
        <f t="shared" si="5"/>
        <v>0</v>
      </c>
    </row>
    <row r="35" spans="2:10" x14ac:dyDescent="0.25">
      <c r="B35" s="23"/>
      <c r="C35" s="78" t="s">
        <v>37</v>
      </c>
      <c r="D35" s="71" t="s">
        <v>31</v>
      </c>
      <c r="E35" s="64"/>
      <c r="F35" s="64"/>
      <c r="G35" s="64"/>
      <c r="H35" s="64"/>
      <c r="I35" s="65"/>
      <c r="J35" s="67"/>
    </row>
    <row r="36" spans="2:10" x14ac:dyDescent="0.25">
      <c r="B36" s="23"/>
      <c r="C36" s="74" t="s">
        <v>109</v>
      </c>
      <c r="D36" s="67">
        <v>300</v>
      </c>
      <c r="E36" s="67"/>
      <c r="F36" s="67"/>
      <c r="G36" s="67"/>
      <c r="H36" s="67"/>
      <c r="I36" s="68">
        <v>5106000</v>
      </c>
      <c r="J36" s="67">
        <f t="shared" si="5"/>
        <v>300</v>
      </c>
    </row>
    <row r="37" spans="2:10" x14ac:dyDescent="0.25">
      <c r="B37" s="23"/>
      <c r="C37" s="74" t="s">
        <v>110</v>
      </c>
      <c r="D37" s="67">
        <v>600</v>
      </c>
      <c r="E37" s="67"/>
      <c r="F37" s="67"/>
      <c r="G37" s="67"/>
      <c r="H37" s="67"/>
      <c r="I37" s="68">
        <v>22500000</v>
      </c>
      <c r="J37" s="67">
        <f t="shared" si="5"/>
        <v>600</v>
      </c>
    </row>
    <row r="38" spans="2:10" x14ac:dyDescent="0.25">
      <c r="B38" s="23"/>
      <c r="C38" s="74" t="s">
        <v>169</v>
      </c>
      <c r="D38" s="67">
        <v>10000</v>
      </c>
      <c r="E38" s="67"/>
      <c r="F38" s="67"/>
      <c r="G38" s="67"/>
      <c r="H38" s="67"/>
      <c r="I38" s="68">
        <v>75000000</v>
      </c>
      <c r="J38" s="67">
        <f t="shared" si="5"/>
        <v>10000</v>
      </c>
    </row>
    <row r="39" spans="2:10" x14ac:dyDescent="0.25">
      <c r="B39" s="23"/>
      <c r="C39" s="74" t="s">
        <v>111</v>
      </c>
      <c r="D39" s="67">
        <v>50000</v>
      </c>
      <c r="E39" s="69"/>
      <c r="F39" s="69"/>
      <c r="G39" s="69"/>
      <c r="H39" s="69"/>
      <c r="I39" s="65"/>
      <c r="J39" s="67">
        <f t="shared" si="5"/>
        <v>50000</v>
      </c>
    </row>
    <row r="40" spans="2:10" x14ac:dyDescent="0.25">
      <c r="B40" s="23"/>
      <c r="C40" s="74" t="s">
        <v>112</v>
      </c>
      <c r="D40" s="67">
        <v>19231</v>
      </c>
      <c r="E40" s="67">
        <v>30769</v>
      </c>
      <c r="F40" s="67"/>
      <c r="G40" s="67"/>
      <c r="H40" s="67"/>
      <c r="I40" s="68"/>
      <c r="J40" s="67">
        <f t="shared" si="5"/>
        <v>50000</v>
      </c>
    </row>
    <row r="41" spans="2:10" x14ac:dyDescent="0.25">
      <c r="B41" s="23"/>
      <c r="C41" s="71" t="s">
        <v>170</v>
      </c>
      <c r="D41" s="106">
        <v>46800</v>
      </c>
      <c r="E41" s="64"/>
      <c r="F41" s="64"/>
      <c r="G41" s="64"/>
      <c r="H41" s="64"/>
      <c r="I41" s="65"/>
      <c r="J41" s="67">
        <f t="shared" ref="J41:J42" si="7">SUM(D41:H41)</f>
        <v>46800</v>
      </c>
    </row>
    <row r="42" spans="2:10" x14ac:dyDescent="0.25">
      <c r="B42" s="23"/>
      <c r="C42" s="74" t="s">
        <v>113</v>
      </c>
      <c r="D42" s="67">
        <v>26760</v>
      </c>
      <c r="E42" s="64"/>
      <c r="F42" s="64"/>
      <c r="G42" s="64"/>
      <c r="H42" s="64"/>
      <c r="I42" s="65"/>
      <c r="J42" s="67">
        <f t="shared" si="7"/>
        <v>26760</v>
      </c>
    </row>
    <row r="43" spans="2:10" x14ac:dyDescent="0.25">
      <c r="B43" s="23"/>
      <c r="C43" s="71"/>
      <c r="D43" s="106"/>
      <c r="E43" s="64"/>
      <c r="F43" s="64"/>
      <c r="G43" s="64"/>
      <c r="H43" s="64"/>
      <c r="I43" s="65"/>
      <c r="J43" s="67"/>
    </row>
    <row r="44" spans="2:10" x14ac:dyDescent="0.25">
      <c r="B44" s="23"/>
      <c r="C44" s="71"/>
      <c r="D44" s="106"/>
      <c r="E44" s="64"/>
      <c r="F44" s="64"/>
      <c r="G44" s="64"/>
      <c r="H44" s="64"/>
      <c r="I44" s="65"/>
      <c r="J44" s="67"/>
    </row>
    <row r="45" spans="2:10" x14ac:dyDescent="0.25">
      <c r="B45" s="23"/>
      <c r="C45" s="77" t="s">
        <v>17</v>
      </c>
      <c r="D45" s="70">
        <f>SUM(D36:D42)</f>
        <v>153691</v>
      </c>
      <c r="E45" s="70">
        <f>SUM(E36:E40)</f>
        <v>30769</v>
      </c>
      <c r="F45" s="70">
        <f>SUM(F36:F39)</f>
        <v>0</v>
      </c>
      <c r="G45" s="70">
        <f>SUM(G36:G39)</f>
        <v>0</v>
      </c>
      <c r="H45" s="70">
        <f>SUM(H36:H39)</f>
        <v>0</v>
      </c>
      <c r="I45" s="65"/>
      <c r="J45" s="70">
        <f>SUM(D45:H45)</f>
        <v>184460</v>
      </c>
    </row>
    <row r="46" spans="2:10" x14ac:dyDescent="0.25">
      <c r="B46" s="23"/>
      <c r="C46" s="78" t="s">
        <v>38</v>
      </c>
      <c r="D46" s="71" t="s">
        <v>31</v>
      </c>
      <c r="E46" s="64"/>
      <c r="F46" s="64"/>
      <c r="G46" s="64"/>
      <c r="H46" s="64"/>
      <c r="I46" s="65"/>
      <c r="J46" s="67"/>
    </row>
    <row r="47" spans="2:10" x14ac:dyDescent="0.25">
      <c r="B47" s="23"/>
      <c r="C47" s="74"/>
      <c r="D47" s="67"/>
      <c r="E47" s="67"/>
      <c r="F47" s="67"/>
      <c r="G47" s="67"/>
      <c r="H47" s="67"/>
      <c r="I47" s="68">
        <v>375000</v>
      </c>
      <c r="J47" s="67">
        <f t="shared" si="5"/>
        <v>0</v>
      </c>
    </row>
    <row r="48" spans="2:10" x14ac:dyDescent="0.25">
      <c r="B48" s="23"/>
      <c r="C48" s="74"/>
      <c r="D48" s="67"/>
      <c r="E48" s="67"/>
      <c r="F48" s="67"/>
      <c r="G48" s="67"/>
      <c r="H48" s="67"/>
      <c r="I48" s="68">
        <v>781250</v>
      </c>
      <c r="J48" s="67">
        <f t="shared" si="5"/>
        <v>0</v>
      </c>
    </row>
    <row r="49" spans="2:10" x14ac:dyDescent="0.25">
      <c r="B49" s="23"/>
      <c r="C49" s="74"/>
      <c r="D49" s="67"/>
      <c r="E49" s="67"/>
      <c r="F49" s="67"/>
      <c r="G49" s="67"/>
      <c r="H49" s="67"/>
      <c r="I49" s="68">
        <v>2083335</v>
      </c>
      <c r="J49" s="67">
        <f t="shared" si="5"/>
        <v>0</v>
      </c>
    </row>
    <row r="50" spans="2:10" x14ac:dyDescent="0.25">
      <c r="B50" s="23"/>
      <c r="C50" s="74"/>
      <c r="D50" s="67"/>
      <c r="E50" s="69"/>
      <c r="F50" s="69"/>
      <c r="G50" s="69"/>
      <c r="H50" s="69"/>
      <c r="I50" s="65"/>
      <c r="J50" s="67">
        <f t="shared" si="5"/>
        <v>0</v>
      </c>
    </row>
    <row r="51" spans="2:10" x14ac:dyDescent="0.25">
      <c r="B51" s="23"/>
      <c r="C51" s="74"/>
      <c r="D51" s="67"/>
      <c r="E51" s="69"/>
      <c r="F51" s="69"/>
      <c r="G51" s="69"/>
      <c r="H51" s="69"/>
      <c r="I51" s="65"/>
      <c r="J51" s="67">
        <f t="shared" si="5"/>
        <v>0</v>
      </c>
    </row>
    <row r="52" spans="2:10" x14ac:dyDescent="0.25">
      <c r="B52" s="23"/>
      <c r="C52" s="64"/>
      <c r="D52" s="67"/>
      <c r="E52" s="69"/>
      <c r="F52" s="69"/>
      <c r="G52" s="69"/>
      <c r="H52" s="69"/>
      <c r="I52" s="65"/>
      <c r="J52" s="67">
        <f t="shared" si="5"/>
        <v>0</v>
      </c>
    </row>
    <row r="53" spans="2:10" x14ac:dyDescent="0.25">
      <c r="B53" s="24"/>
      <c r="C53" s="77" t="s">
        <v>18</v>
      </c>
      <c r="D53" s="70">
        <f>SUM(D47:D52)</f>
        <v>0</v>
      </c>
      <c r="E53" s="70">
        <f t="shared" ref="E53:H53" si="8">SUM(E47:E52)</f>
        <v>0</v>
      </c>
      <c r="F53" s="70">
        <f t="shared" si="8"/>
        <v>0</v>
      </c>
      <c r="G53" s="70">
        <f t="shared" si="8"/>
        <v>0</v>
      </c>
      <c r="H53" s="70">
        <f t="shared" si="8"/>
        <v>0</v>
      </c>
      <c r="I53" s="65"/>
      <c r="J53" s="70">
        <f t="shared" si="5"/>
        <v>0</v>
      </c>
    </row>
    <row r="54" spans="2:10" x14ac:dyDescent="0.25">
      <c r="B54" s="24"/>
      <c r="C54" s="77" t="s">
        <v>19</v>
      </c>
      <c r="D54" s="70">
        <f>SUM(D53,D45,D34,D30,D27,D16,D11)</f>
        <v>277387</v>
      </c>
      <c r="E54" s="70">
        <f>SUM(E53,E45,E34,E30,E27,E16,E11)</f>
        <v>36723</v>
      </c>
      <c r="F54" s="70">
        <f>SUM(F53,F45,F34,F30,F27,F16,F11)</f>
        <v>1800</v>
      </c>
      <c r="G54" s="70">
        <f>SUM(G53,G45,G34,G30,G27,G16,G11)</f>
        <v>1800</v>
      </c>
      <c r="H54" s="70">
        <f>SUM(H53,H45,H34,H30,H27,H16,H11)</f>
        <v>1800</v>
      </c>
      <c r="I54" s="65"/>
      <c r="J54" s="70">
        <f t="shared" si="5"/>
        <v>319510</v>
      </c>
    </row>
    <row r="55" spans="2:10" x14ac:dyDescent="0.25">
      <c r="B55" s="6"/>
      <c r="C55" s="65"/>
      <c r="D55" s="65"/>
      <c r="E55" s="65"/>
      <c r="F55" s="65"/>
      <c r="G55" s="65"/>
      <c r="H55" s="65"/>
      <c r="I55" s="65"/>
      <c r="J55" s="65" t="s">
        <v>20</v>
      </c>
    </row>
    <row r="56" spans="2:10" ht="30" x14ac:dyDescent="0.25">
      <c r="B56" s="58" t="s">
        <v>39</v>
      </c>
      <c r="C56" s="81" t="s">
        <v>39</v>
      </c>
      <c r="D56" s="66"/>
      <c r="E56" s="66"/>
      <c r="F56" s="66"/>
      <c r="G56" s="66"/>
      <c r="H56" s="66"/>
      <c r="I56" s="65"/>
      <c r="J56" s="66" t="s">
        <v>20</v>
      </c>
    </row>
    <row r="57" spans="2:10" x14ac:dyDescent="0.25">
      <c r="B57" s="23"/>
      <c r="C57" s="74" t="s">
        <v>185</v>
      </c>
      <c r="D57" s="71">
        <v>561</v>
      </c>
      <c r="E57" s="64">
        <v>561</v>
      </c>
      <c r="F57" s="64">
        <v>561</v>
      </c>
      <c r="G57" s="64">
        <v>561</v>
      </c>
      <c r="H57" s="64">
        <v>560</v>
      </c>
      <c r="I57" s="65"/>
      <c r="J57" s="67">
        <f>SUM(D57:H57)</f>
        <v>2804</v>
      </c>
    </row>
    <row r="58" spans="2:10" x14ac:dyDescent="0.25">
      <c r="B58" s="23"/>
      <c r="C58" s="74"/>
      <c r="D58" s="71"/>
      <c r="E58" s="64"/>
      <c r="F58" s="64"/>
      <c r="G58" s="64"/>
      <c r="H58" s="64"/>
      <c r="I58" s="65"/>
      <c r="J58" s="67">
        <f t="shared" ref="J58:J59" si="9">SUM(D58:H58)</f>
        <v>0</v>
      </c>
    </row>
    <row r="59" spans="2:10" x14ac:dyDescent="0.25">
      <c r="B59" s="24"/>
      <c r="C59" s="77" t="s">
        <v>21</v>
      </c>
      <c r="D59" s="70">
        <f>SUM(D57:D58)</f>
        <v>561</v>
      </c>
      <c r="E59" s="70">
        <f t="shared" ref="E59:H59" si="10">SUM(E57:E58)</f>
        <v>561</v>
      </c>
      <c r="F59" s="70">
        <f t="shared" si="10"/>
        <v>561</v>
      </c>
      <c r="G59" s="70">
        <f t="shared" si="10"/>
        <v>561</v>
      </c>
      <c r="H59" s="70">
        <f t="shared" si="10"/>
        <v>560</v>
      </c>
      <c r="I59" s="65"/>
      <c r="J59" s="70">
        <f t="shared" si="9"/>
        <v>2804</v>
      </c>
    </row>
    <row r="60" spans="2:10" ht="15.75" thickBot="1" x14ac:dyDescent="0.3">
      <c r="B60" s="6"/>
      <c r="C60" s="65"/>
      <c r="D60" s="65"/>
      <c r="E60" s="65"/>
      <c r="F60" s="65"/>
      <c r="G60" s="65"/>
      <c r="H60" s="65"/>
      <c r="I60" s="65"/>
      <c r="J60" s="65" t="s">
        <v>20</v>
      </c>
    </row>
    <row r="61" spans="2:10" s="1" customFormat="1" ht="30.75" thickBot="1" x14ac:dyDescent="0.3">
      <c r="B61" s="19" t="s">
        <v>22</v>
      </c>
      <c r="C61" s="82"/>
      <c r="D61" s="73">
        <f>SUM(D59,D54)</f>
        <v>277948</v>
      </c>
      <c r="E61" s="73">
        <f t="shared" ref="E61:J61" si="11">SUM(E59,E54)</f>
        <v>37284</v>
      </c>
      <c r="F61" s="73">
        <f t="shared" si="11"/>
        <v>2361</v>
      </c>
      <c r="G61" s="73">
        <f t="shared" si="11"/>
        <v>2361</v>
      </c>
      <c r="H61" s="73">
        <f t="shared" si="11"/>
        <v>2360</v>
      </c>
      <c r="I61" s="65">
        <f>SUM(I59,I54)</f>
        <v>0</v>
      </c>
      <c r="J61" s="73">
        <f t="shared" si="11"/>
        <v>322314</v>
      </c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  <row r="74" spans="2:2" x14ac:dyDescent="0.25">
      <c r="B74" s="6"/>
    </row>
    <row r="75" spans="2:2" x14ac:dyDescent="0.25">
      <c r="B75" s="6"/>
    </row>
    <row r="76" spans="2:2" x14ac:dyDescent="0.25">
      <c r="B76" s="6"/>
    </row>
  </sheetData>
  <pageMargins left="0.7" right="0.7" top="0.75" bottom="0.75" header="0.3" footer="0.3"/>
  <pageSetup scale="86" fitToHeight="0" orientation="landscape" r:id="rId1"/>
  <ignoredErrors>
    <ignoredError sqref="J47:J49 J36:J38 J32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74EB1-0597-48A0-B9C0-6A189E41C9F2}">
  <sheetPr>
    <tabColor theme="9" tint="0.39997558519241921"/>
    <pageSetUpPr fitToPage="1"/>
  </sheetPr>
  <dimension ref="B2:AM77"/>
  <sheetViews>
    <sheetView showGridLines="0" zoomScale="85" zoomScaleNormal="85" workbookViewId="0">
      <pane xSplit="3" ySplit="6" topLeftCell="D10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33" sqref="P33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29</v>
      </c>
    </row>
    <row r="3" spans="2:39" x14ac:dyDescent="0.25">
      <c r="B3" s="54" t="s">
        <v>74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74" t="s">
        <v>149</v>
      </c>
      <c r="D8" s="67">
        <v>4345</v>
      </c>
      <c r="E8" s="67">
        <v>4663</v>
      </c>
      <c r="F8" s="67">
        <v>4632</v>
      </c>
      <c r="G8" s="67">
        <v>1680</v>
      </c>
      <c r="H8" s="67">
        <v>480</v>
      </c>
      <c r="I8" s="68">
        <v>450000</v>
      </c>
      <c r="J8" s="67">
        <f>SUM(D8:H8)</f>
        <v>15800</v>
      </c>
    </row>
    <row r="9" spans="2:39" x14ac:dyDescent="0.25">
      <c r="B9" s="23"/>
      <c r="C9" s="74" t="s">
        <v>132</v>
      </c>
      <c r="D9" s="67">
        <v>8369</v>
      </c>
      <c r="E9" s="67">
        <v>7951</v>
      </c>
      <c r="F9" s="67">
        <v>6560</v>
      </c>
      <c r="G9" s="67">
        <v>2240</v>
      </c>
      <c r="H9" s="67">
        <v>640</v>
      </c>
      <c r="I9" s="65"/>
      <c r="J9" s="67">
        <f>SUM(D9:H9)</f>
        <v>25760</v>
      </c>
    </row>
    <row r="10" spans="2:39" x14ac:dyDescent="0.25">
      <c r="B10" s="23"/>
      <c r="C10" s="74"/>
      <c r="D10" s="67"/>
      <c r="E10" s="69"/>
      <c r="F10" s="69"/>
      <c r="G10" s="69"/>
      <c r="H10" s="69"/>
      <c r="I10" s="65"/>
      <c r="J10" s="67">
        <f>SUM(D10:H10)</f>
        <v>0</v>
      </c>
    </row>
    <row r="11" spans="2:39" x14ac:dyDescent="0.25">
      <c r="B11" s="23"/>
      <c r="C11" s="77" t="s">
        <v>12</v>
      </c>
      <c r="D11" s="70">
        <f>SUM(D8:D10)</f>
        <v>12714</v>
      </c>
      <c r="E11" s="70">
        <f t="shared" ref="E11:J11" si="0">SUM(E8:E10)</f>
        <v>12614</v>
      </c>
      <c r="F11" s="70">
        <f t="shared" si="0"/>
        <v>11192</v>
      </c>
      <c r="G11" s="70">
        <f t="shared" si="0"/>
        <v>3920</v>
      </c>
      <c r="H11" s="70">
        <f t="shared" si="0"/>
        <v>1120</v>
      </c>
      <c r="I11" s="65">
        <f t="shared" si="0"/>
        <v>450000</v>
      </c>
      <c r="J11" s="70">
        <f t="shared" si="0"/>
        <v>41560</v>
      </c>
    </row>
    <row r="12" spans="2:39" x14ac:dyDescent="0.25">
      <c r="B12" s="23"/>
      <c r="C12" s="78" t="s">
        <v>32</v>
      </c>
      <c r="D12" s="71" t="s">
        <v>31</v>
      </c>
      <c r="E12" s="64"/>
      <c r="F12" s="64"/>
      <c r="G12" s="64"/>
      <c r="H12" s="64"/>
      <c r="I12" s="65"/>
      <c r="J12" s="66" t="s">
        <v>31</v>
      </c>
    </row>
    <row r="13" spans="2:39" ht="30" x14ac:dyDescent="0.25">
      <c r="B13" s="23"/>
      <c r="C13" s="74" t="s">
        <v>77</v>
      </c>
      <c r="D13" s="67">
        <v>3178</v>
      </c>
      <c r="E13" s="67">
        <v>3154</v>
      </c>
      <c r="F13" s="67">
        <v>2798</v>
      </c>
      <c r="G13" s="67">
        <v>980</v>
      </c>
      <c r="H13" s="67">
        <v>280</v>
      </c>
      <c r="I13" s="65"/>
      <c r="J13" s="67">
        <f>SUM(D13:H13)</f>
        <v>10390</v>
      </c>
    </row>
    <row r="14" spans="2:39" x14ac:dyDescent="0.25">
      <c r="B14" s="23"/>
      <c r="C14" s="74"/>
      <c r="D14" s="67"/>
      <c r="E14" s="67"/>
      <c r="F14" s="67"/>
      <c r="G14" s="67"/>
      <c r="H14" s="67"/>
      <c r="I14" s="65"/>
      <c r="J14" s="67">
        <f t="shared" ref="J14:J15" si="1">SUM(D14:H14)</f>
        <v>0</v>
      </c>
    </row>
    <row r="15" spans="2:39" x14ac:dyDescent="0.25">
      <c r="B15" s="23"/>
      <c r="C15" s="64"/>
      <c r="D15" s="67"/>
      <c r="E15" s="69"/>
      <c r="F15" s="69"/>
      <c r="G15" s="69"/>
      <c r="H15" s="69"/>
      <c r="I15" s="65"/>
      <c r="J15" s="67">
        <f t="shared" si="1"/>
        <v>0</v>
      </c>
    </row>
    <row r="16" spans="2:39" x14ac:dyDescent="0.25">
      <c r="B16" s="23"/>
      <c r="C16" s="77" t="s">
        <v>13</v>
      </c>
      <c r="D16" s="70">
        <f>SUM(D13:D15)</f>
        <v>3178</v>
      </c>
      <c r="E16" s="70">
        <f t="shared" ref="E16:J16" si="2">SUM(E13:E15)</f>
        <v>3154</v>
      </c>
      <c r="F16" s="70">
        <f t="shared" si="2"/>
        <v>2798</v>
      </c>
      <c r="G16" s="70">
        <f t="shared" si="2"/>
        <v>980</v>
      </c>
      <c r="H16" s="70">
        <f t="shared" si="2"/>
        <v>280</v>
      </c>
      <c r="I16" s="65">
        <f t="shared" si="2"/>
        <v>0</v>
      </c>
      <c r="J16" s="70">
        <f t="shared" si="2"/>
        <v>10390</v>
      </c>
    </row>
    <row r="17" spans="2:10" x14ac:dyDescent="0.25">
      <c r="B17" s="23"/>
      <c r="C17" s="78" t="s">
        <v>33</v>
      </c>
      <c r="D17" s="71" t="s">
        <v>31</v>
      </c>
      <c r="E17" s="64"/>
      <c r="F17" s="64"/>
      <c r="G17" s="64"/>
      <c r="H17" s="64"/>
      <c r="I17" s="65"/>
      <c r="J17" s="66" t="s">
        <v>31</v>
      </c>
    </row>
    <row r="18" spans="2:10" x14ac:dyDescent="0.25">
      <c r="B18" s="23"/>
      <c r="C18" s="74"/>
      <c r="D18" s="71"/>
      <c r="E18" s="64"/>
      <c r="F18" s="64"/>
      <c r="G18" s="64"/>
      <c r="H18" s="64"/>
      <c r="I18" s="65"/>
      <c r="J18" s="67">
        <f t="shared" ref="J18:J19" si="3">SUM(D18:H18)</f>
        <v>0</v>
      </c>
    </row>
    <row r="19" spans="2:10" x14ac:dyDescent="0.25">
      <c r="B19" s="23"/>
      <c r="C19" s="79"/>
      <c r="D19" s="67"/>
      <c r="E19" s="69"/>
      <c r="F19" s="69"/>
      <c r="G19" s="69"/>
      <c r="H19" s="69"/>
      <c r="I19" s="65"/>
      <c r="J19" s="67">
        <f t="shared" si="3"/>
        <v>0</v>
      </c>
    </row>
    <row r="20" spans="2:10" x14ac:dyDescent="0.25">
      <c r="B20" s="23"/>
      <c r="C20" s="79"/>
      <c r="D20" s="67"/>
      <c r="E20" s="67"/>
      <c r="F20" s="67"/>
      <c r="G20" s="67"/>
      <c r="H20" s="67"/>
      <c r="I20" s="68">
        <v>2000</v>
      </c>
      <c r="J20" s="67">
        <f>SUM(D20:H20)</f>
        <v>0</v>
      </c>
    </row>
    <row r="21" spans="2:10" x14ac:dyDescent="0.25">
      <c r="B21" s="23"/>
      <c r="C21" s="79"/>
      <c r="D21" s="67"/>
      <c r="E21" s="67"/>
      <c r="F21" s="67"/>
      <c r="G21" s="67"/>
      <c r="H21" s="67"/>
      <c r="I21" s="68">
        <v>250</v>
      </c>
      <c r="J21" s="67">
        <f t="shared" ref="J21:J26" si="4">SUM(D21:H21)</f>
        <v>0</v>
      </c>
    </row>
    <row r="22" spans="2:10" x14ac:dyDescent="0.25">
      <c r="B22" s="23"/>
      <c r="C22" s="74"/>
      <c r="D22" s="67"/>
      <c r="E22" s="67"/>
      <c r="F22" s="67"/>
      <c r="G22" s="67"/>
      <c r="H22" s="67"/>
      <c r="I22" s="68">
        <v>2250</v>
      </c>
      <c r="J22" s="67">
        <f t="shared" si="4"/>
        <v>0</v>
      </c>
    </row>
    <row r="23" spans="2:10" x14ac:dyDescent="0.25">
      <c r="B23" s="23"/>
      <c r="C23" s="79"/>
      <c r="D23" s="67"/>
      <c r="E23" s="67"/>
      <c r="F23" s="67"/>
      <c r="G23" s="67"/>
      <c r="H23" s="67"/>
      <c r="I23" s="68">
        <v>1243</v>
      </c>
      <c r="J23" s="67">
        <f t="shared" si="4"/>
        <v>0</v>
      </c>
    </row>
    <row r="24" spans="2:10" x14ac:dyDescent="0.25">
      <c r="B24" s="23"/>
      <c r="C24" s="79"/>
      <c r="D24" s="67"/>
      <c r="E24" s="67"/>
      <c r="F24" s="67"/>
      <c r="G24" s="67"/>
      <c r="H24" s="67"/>
      <c r="I24" s="68">
        <v>225</v>
      </c>
      <c r="J24" s="67">
        <f t="shared" si="4"/>
        <v>0</v>
      </c>
    </row>
    <row r="25" spans="2:10" x14ac:dyDescent="0.25">
      <c r="B25" s="23"/>
      <c r="C25" s="79"/>
      <c r="D25" s="67"/>
      <c r="E25" s="67"/>
      <c r="F25" s="67"/>
      <c r="G25" s="67"/>
      <c r="H25" s="67"/>
      <c r="I25" s="68">
        <v>400</v>
      </c>
      <c r="J25" s="67">
        <f t="shared" si="4"/>
        <v>0</v>
      </c>
    </row>
    <row r="26" spans="2:10" x14ac:dyDescent="0.25">
      <c r="B26" s="23"/>
      <c r="C26" s="74"/>
      <c r="D26" s="67"/>
      <c r="E26" s="67"/>
      <c r="F26" s="67"/>
      <c r="G26" s="67"/>
      <c r="H26" s="67"/>
      <c r="I26" s="68">
        <v>1638</v>
      </c>
      <c r="J26" s="67">
        <f t="shared" si="4"/>
        <v>0</v>
      </c>
    </row>
    <row r="27" spans="2:10" x14ac:dyDescent="0.25">
      <c r="B27" s="23"/>
      <c r="C27" s="77" t="s">
        <v>14</v>
      </c>
      <c r="D27" s="70">
        <f>SUM(D20:D26)</f>
        <v>0</v>
      </c>
      <c r="E27" s="70">
        <f t="shared" ref="E27:H27" si="5">SUM(E20:E26)</f>
        <v>0</v>
      </c>
      <c r="F27" s="70">
        <f t="shared" si="5"/>
        <v>0</v>
      </c>
      <c r="G27" s="70">
        <f t="shared" si="5"/>
        <v>0</v>
      </c>
      <c r="H27" s="70">
        <f t="shared" si="5"/>
        <v>0</v>
      </c>
      <c r="I27" s="65"/>
      <c r="J27" s="70">
        <f>SUM(D27:H27)</f>
        <v>0</v>
      </c>
    </row>
    <row r="28" spans="2:10" x14ac:dyDescent="0.25">
      <c r="B28" s="23"/>
      <c r="C28" s="78" t="s">
        <v>34</v>
      </c>
      <c r="D28" s="67"/>
      <c r="E28" s="64"/>
      <c r="F28" s="64"/>
      <c r="G28" s="64"/>
      <c r="H28" s="64"/>
      <c r="I28" s="65"/>
      <c r="J28" s="67" t="s">
        <v>20</v>
      </c>
    </row>
    <row r="29" spans="2:10" ht="30" x14ac:dyDescent="0.25">
      <c r="B29" s="23"/>
      <c r="C29" s="71" t="s">
        <v>162</v>
      </c>
      <c r="D29" s="67"/>
      <c r="E29" s="69">
        <v>62906</v>
      </c>
      <c r="F29" s="64"/>
      <c r="G29" s="64"/>
      <c r="H29" s="64"/>
      <c r="I29" s="65"/>
      <c r="J29" s="67">
        <f>SUM(D29:H29)</f>
        <v>62906</v>
      </c>
    </row>
    <row r="30" spans="2:10" ht="30" x14ac:dyDescent="0.25">
      <c r="B30" s="23"/>
      <c r="C30" s="71" t="s">
        <v>165</v>
      </c>
      <c r="D30" s="67"/>
      <c r="E30" s="64"/>
      <c r="F30" s="69">
        <v>524214</v>
      </c>
      <c r="G30" s="64"/>
      <c r="H30" s="64"/>
      <c r="I30" s="65"/>
      <c r="J30" s="67">
        <f t="shared" ref="J30:J31" si="6">SUM(D30:H30)</f>
        <v>524214</v>
      </c>
    </row>
    <row r="31" spans="2:10" ht="30" x14ac:dyDescent="0.25">
      <c r="B31" s="23"/>
      <c r="C31" s="71" t="s">
        <v>166</v>
      </c>
      <c r="D31" s="67"/>
      <c r="E31" s="64"/>
      <c r="F31" s="69">
        <v>576635</v>
      </c>
      <c r="G31" s="64"/>
      <c r="H31" s="64"/>
      <c r="I31" s="65"/>
      <c r="J31" s="67">
        <f t="shared" si="6"/>
        <v>576635</v>
      </c>
    </row>
    <row r="32" spans="2:10" x14ac:dyDescent="0.25">
      <c r="B32" s="23"/>
      <c r="C32" s="71"/>
      <c r="D32" s="67"/>
      <c r="E32" s="64"/>
      <c r="F32" s="69"/>
      <c r="G32" s="64"/>
      <c r="H32" s="64"/>
      <c r="I32" s="65"/>
      <c r="J32" s="67">
        <f t="shared" ref="J32:J55" si="7">SUM(D32:H32)</f>
        <v>0</v>
      </c>
    </row>
    <row r="33" spans="2:10" x14ac:dyDescent="0.25">
      <c r="B33" s="23"/>
      <c r="C33" s="71"/>
      <c r="D33" s="67"/>
      <c r="E33" s="64"/>
      <c r="F33" s="69"/>
      <c r="G33" s="64"/>
      <c r="H33" s="64"/>
      <c r="I33" s="65"/>
      <c r="J33" s="67">
        <f t="shared" si="7"/>
        <v>0</v>
      </c>
    </row>
    <row r="34" spans="2:10" x14ac:dyDescent="0.25">
      <c r="B34" s="23"/>
      <c r="C34" s="74"/>
      <c r="D34" s="67"/>
      <c r="E34" s="64"/>
      <c r="F34" s="64"/>
      <c r="G34" s="64"/>
      <c r="H34" s="64"/>
      <c r="I34" s="65"/>
      <c r="J34" s="67"/>
    </row>
    <row r="35" spans="2:10" x14ac:dyDescent="0.25">
      <c r="B35" s="23"/>
      <c r="C35" s="77" t="s">
        <v>15</v>
      </c>
      <c r="D35" s="72">
        <f>SUM(D29:D29)</f>
        <v>0</v>
      </c>
      <c r="E35" s="72">
        <f>SUM(E29:E29)</f>
        <v>62906</v>
      </c>
      <c r="F35" s="72">
        <f>SUM(F29:F33)</f>
        <v>1100849</v>
      </c>
      <c r="G35" s="72">
        <f>SUM(G29:G29)</f>
        <v>0</v>
      </c>
      <c r="H35" s="72">
        <f>SUM(H29:H29)</f>
        <v>0</v>
      </c>
      <c r="I35" s="65"/>
      <c r="J35" s="70">
        <f>SUM(D35:H35)</f>
        <v>1163755</v>
      </c>
    </row>
    <row r="36" spans="2:10" x14ac:dyDescent="0.25">
      <c r="B36" s="23"/>
      <c r="C36" s="78" t="s">
        <v>36</v>
      </c>
      <c r="D36" s="71" t="s">
        <v>31</v>
      </c>
      <c r="E36" s="64"/>
      <c r="F36" s="64"/>
      <c r="G36" s="64"/>
      <c r="H36" s="64"/>
      <c r="I36" s="65"/>
      <c r="J36" s="67"/>
    </row>
    <row r="37" spans="2:10" ht="30" x14ac:dyDescent="0.25">
      <c r="B37" s="23"/>
      <c r="C37" s="71" t="s">
        <v>163</v>
      </c>
      <c r="D37" s="67"/>
      <c r="E37" s="64"/>
      <c r="F37" s="69">
        <v>2073267</v>
      </c>
      <c r="G37" s="64"/>
      <c r="H37" s="64"/>
      <c r="I37" s="65"/>
      <c r="J37" s="67">
        <f t="shared" ref="J37:J38" si="8">SUM(D37:H37)</f>
        <v>2073267</v>
      </c>
    </row>
    <row r="38" spans="2:10" ht="30" x14ac:dyDescent="0.25">
      <c r="B38" s="23"/>
      <c r="C38" s="71" t="s">
        <v>164</v>
      </c>
      <c r="D38" s="67"/>
      <c r="E38" s="64"/>
      <c r="F38" s="69">
        <v>3774342</v>
      </c>
      <c r="G38" s="64"/>
      <c r="H38" s="64"/>
      <c r="I38" s="65"/>
      <c r="J38" s="67">
        <f t="shared" si="8"/>
        <v>3774342</v>
      </c>
    </row>
    <row r="39" spans="2:10" x14ac:dyDescent="0.25">
      <c r="B39" s="23"/>
      <c r="C39" s="77" t="s">
        <v>16</v>
      </c>
      <c r="D39" s="70">
        <f>SUM(D37:D38)</f>
        <v>0</v>
      </c>
      <c r="E39" s="70">
        <f t="shared" ref="E39:H39" si="9">SUM(E37:E38)</f>
        <v>0</v>
      </c>
      <c r="F39" s="70">
        <f t="shared" si="9"/>
        <v>5847609</v>
      </c>
      <c r="G39" s="70">
        <f t="shared" si="9"/>
        <v>0</v>
      </c>
      <c r="H39" s="70">
        <f t="shared" si="9"/>
        <v>0</v>
      </c>
      <c r="I39" s="65"/>
      <c r="J39" s="70">
        <f t="shared" si="7"/>
        <v>5847609</v>
      </c>
    </row>
    <row r="40" spans="2:10" x14ac:dyDescent="0.25">
      <c r="B40" s="23"/>
      <c r="C40" s="78" t="s">
        <v>37</v>
      </c>
      <c r="D40" s="71" t="s">
        <v>31</v>
      </c>
      <c r="E40" s="64"/>
      <c r="F40" s="64"/>
      <c r="G40" s="64"/>
      <c r="H40" s="64"/>
      <c r="I40" s="65"/>
      <c r="J40" s="67"/>
    </row>
    <row r="41" spans="2:10" ht="30" x14ac:dyDescent="0.25">
      <c r="B41" s="23"/>
      <c r="C41" s="74" t="s">
        <v>167</v>
      </c>
      <c r="D41" s="67">
        <f>350568</f>
        <v>350568</v>
      </c>
      <c r="E41" s="67">
        <f>175284/2</f>
        <v>87642</v>
      </c>
      <c r="F41" s="67">
        <f>175284/2</f>
        <v>87642</v>
      </c>
      <c r="G41" s="67">
        <f>175284/2</f>
        <v>87642</v>
      </c>
      <c r="H41" s="67">
        <f>175284/2</f>
        <v>87642</v>
      </c>
      <c r="I41" s="68">
        <v>5106000</v>
      </c>
      <c r="J41" s="67">
        <f>SUM(D41:H41)</f>
        <v>701136</v>
      </c>
    </row>
    <row r="42" spans="2:10" x14ac:dyDescent="0.25">
      <c r="B42" s="23"/>
      <c r="C42" s="74"/>
      <c r="D42" s="67"/>
      <c r="E42" s="67"/>
      <c r="F42" s="67"/>
      <c r="G42" s="67"/>
      <c r="H42" s="67"/>
      <c r="I42" s="68">
        <v>22500000</v>
      </c>
      <c r="J42" s="67">
        <f t="shared" si="7"/>
        <v>0</v>
      </c>
    </row>
    <row r="43" spans="2:10" x14ac:dyDescent="0.25">
      <c r="B43" s="23"/>
      <c r="C43" s="74"/>
      <c r="D43" s="67"/>
      <c r="E43" s="67"/>
      <c r="F43" s="67"/>
      <c r="G43" s="67"/>
      <c r="H43" s="67"/>
      <c r="I43" s="68">
        <v>75000000</v>
      </c>
      <c r="J43" s="67">
        <f t="shared" si="7"/>
        <v>0</v>
      </c>
    </row>
    <row r="44" spans="2:10" x14ac:dyDescent="0.25">
      <c r="B44" s="23"/>
      <c r="C44" s="74"/>
      <c r="D44" s="67"/>
      <c r="E44" s="69"/>
      <c r="F44" s="69"/>
      <c r="G44" s="69"/>
      <c r="H44" s="69"/>
      <c r="I44" s="65"/>
      <c r="J44" s="67">
        <f t="shared" si="7"/>
        <v>0</v>
      </c>
    </row>
    <row r="45" spans="2:10" x14ac:dyDescent="0.25">
      <c r="B45" s="23"/>
      <c r="C45" s="74"/>
      <c r="D45" s="67"/>
      <c r="E45" s="67"/>
      <c r="F45" s="67"/>
      <c r="G45" s="67"/>
      <c r="H45" s="67"/>
      <c r="I45" s="68"/>
      <c r="J45" s="67">
        <f t="shared" si="7"/>
        <v>0</v>
      </c>
    </row>
    <row r="46" spans="2:10" x14ac:dyDescent="0.25">
      <c r="B46" s="23"/>
      <c r="C46" s="77" t="s">
        <v>17</v>
      </c>
      <c r="D46" s="70">
        <f>SUM(D41:D44)</f>
        <v>350568</v>
      </c>
      <c r="E46" s="70">
        <f>SUM(E41:E44)</f>
        <v>87642</v>
      </c>
      <c r="F46" s="70">
        <f>SUM(F41:F45)</f>
        <v>87642</v>
      </c>
      <c r="G46" s="70">
        <f>SUM(G41:G44)</f>
        <v>87642</v>
      </c>
      <c r="H46" s="70">
        <f>SUM(H41:H44)</f>
        <v>87642</v>
      </c>
      <c r="I46" s="65"/>
      <c r="J46" s="70">
        <f>SUM(D46:H46)</f>
        <v>701136</v>
      </c>
    </row>
    <row r="47" spans="2:10" x14ac:dyDescent="0.25">
      <c r="B47" s="23"/>
      <c r="C47" s="78" t="s">
        <v>38</v>
      </c>
      <c r="D47" s="71" t="s">
        <v>31</v>
      </c>
      <c r="E47" s="64"/>
      <c r="F47" s="64"/>
      <c r="G47" s="64"/>
      <c r="H47" s="64"/>
      <c r="I47" s="65"/>
      <c r="J47" s="67"/>
    </row>
    <row r="48" spans="2:10" x14ac:dyDescent="0.25">
      <c r="B48" s="23"/>
      <c r="C48" s="74"/>
      <c r="D48" s="67"/>
      <c r="E48" s="67"/>
      <c r="F48" s="67"/>
      <c r="G48" s="67"/>
      <c r="H48" s="67"/>
      <c r="I48" s="68">
        <v>375000</v>
      </c>
      <c r="J48" s="67">
        <f t="shared" si="7"/>
        <v>0</v>
      </c>
    </row>
    <row r="49" spans="2:10" x14ac:dyDescent="0.25">
      <c r="B49" s="23"/>
      <c r="C49" s="74"/>
      <c r="D49" s="67"/>
      <c r="E49" s="67"/>
      <c r="F49" s="67"/>
      <c r="G49" s="67"/>
      <c r="H49" s="67"/>
      <c r="I49" s="68">
        <v>781250</v>
      </c>
      <c r="J49" s="67">
        <f t="shared" si="7"/>
        <v>0</v>
      </c>
    </row>
    <row r="50" spans="2:10" x14ac:dyDescent="0.25">
      <c r="B50" s="23"/>
      <c r="C50" s="74"/>
      <c r="D50" s="67"/>
      <c r="E50" s="67"/>
      <c r="F50" s="67"/>
      <c r="G50" s="67"/>
      <c r="H50" s="67"/>
      <c r="I50" s="68">
        <v>2083335</v>
      </c>
      <c r="J50" s="67">
        <f t="shared" si="7"/>
        <v>0</v>
      </c>
    </row>
    <row r="51" spans="2:10" x14ac:dyDescent="0.25">
      <c r="B51" s="23"/>
      <c r="C51" s="74"/>
      <c r="D51" s="67"/>
      <c r="E51" s="69"/>
      <c r="F51" s="69"/>
      <c r="G51" s="69"/>
      <c r="H51" s="69"/>
      <c r="I51" s="65"/>
      <c r="J51" s="67">
        <f t="shared" si="7"/>
        <v>0</v>
      </c>
    </row>
    <row r="52" spans="2:10" x14ac:dyDescent="0.25">
      <c r="B52" s="23"/>
      <c r="C52" s="74"/>
      <c r="D52" s="67"/>
      <c r="E52" s="69"/>
      <c r="F52" s="69"/>
      <c r="G52" s="69"/>
      <c r="H52" s="69"/>
      <c r="I52" s="65"/>
      <c r="J52" s="67">
        <f t="shared" si="7"/>
        <v>0</v>
      </c>
    </row>
    <row r="53" spans="2:10" x14ac:dyDescent="0.25">
      <c r="B53" s="23"/>
      <c r="C53" s="64"/>
      <c r="D53" s="67"/>
      <c r="E53" s="69"/>
      <c r="F53" s="69"/>
      <c r="G53" s="69"/>
      <c r="H53" s="69"/>
      <c r="I53" s="65"/>
      <c r="J53" s="67">
        <f t="shared" si="7"/>
        <v>0</v>
      </c>
    </row>
    <row r="54" spans="2:10" x14ac:dyDescent="0.25">
      <c r="B54" s="24"/>
      <c r="C54" s="77" t="s">
        <v>18</v>
      </c>
      <c r="D54" s="70">
        <f>SUM(D48:D53)</f>
        <v>0</v>
      </c>
      <c r="E54" s="70">
        <f t="shared" ref="E54:H54" si="10">SUM(E48:E53)</f>
        <v>0</v>
      </c>
      <c r="F54" s="70">
        <f t="shared" si="10"/>
        <v>0</v>
      </c>
      <c r="G54" s="70">
        <f t="shared" si="10"/>
        <v>0</v>
      </c>
      <c r="H54" s="70">
        <f t="shared" si="10"/>
        <v>0</v>
      </c>
      <c r="I54" s="65"/>
      <c r="J54" s="70">
        <f t="shared" si="7"/>
        <v>0</v>
      </c>
    </row>
    <row r="55" spans="2:10" x14ac:dyDescent="0.25">
      <c r="B55" s="24"/>
      <c r="C55" s="77" t="s">
        <v>19</v>
      </c>
      <c r="D55" s="70">
        <f>SUM(D54,D46,D39,D35,D27,D16,D11)</f>
        <v>366460</v>
      </c>
      <c r="E55" s="70">
        <f>SUM(E54,E46,E39,E35,E27,E16,E11)</f>
        <v>166316</v>
      </c>
      <c r="F55" s="70">
        <f>SUM(F54,F46,F39,F35,F27,F16,F11)</f>
        <v>7050090</v>
      </c>
      <c r="G55" s="70">
        <f>SUM(G54,G46,G39,G35,G27,G16,G11)</f>
        <v>92542</v>
      </c>
      <c r="H55" s="70">
        <f>SUM(H54,H46,H39,H35,H27,H16,H11)</f>
        <v>89042</v>
      </c>
      <c r="I55" s="65"/>
      <c r="J55" s="70">
        <f t="shared" si="7"/>
        <v>7764450</v>
      </c>
    </row>
    <row r="56" spans="2:10" x14ac:dyDescent="0.25">
      <c r="B56" s="6"/>
      <c r="D56"/>
      <c r="E56"/>
      <c r="H56"/>
      <c r="I56"/>
      <c r="J56" t="s">
        <v>20</v>
      </c>
    </row>
    <row r="57" spans="2:10" ht="30" x14ac:dyDescent="0.25">
      <c r="B57" s="58" t="s">
        <v>39</v>
      </c>
      <c r="C57" s="17" t="s">
        <v>39</v>
      </c>
      <c r="D57" s="66"/>
      <c r="E57" s="66"/>
      <c r="F57" s="66"/>
      <c r="G57" s="66"/>
      <c r="H57" s="66"/>
      <c r="I57" s="65"/>
      <c r="J57" s="66" t="s">
        <v>20</v>
      </c>
    </row>
    <row r="58" spans="2:10" x14ac:dyDescent="0.25">
      <c r="B58" s="23"/>
      <c r="C58" s="25" t="s">
        <v>185</v>
      </c>
      <c r="D58" s="71">
        <v>832</v>
      </c>
      <c r="E58" s="64">
        <v>831</v>
      </c>
      <c r="F58" s="64">
        <v>831</v>
      </c>
      <c r="G58" s="64">
        <v>831</v>
      </c>
      <c r="H58" s="64">
        <v>831</v>
      </c>
      <c r="I58" s="65"/>
      <c r="J58" s="67">
        <f>SUM(D58:H58)</f>
        <v>4156</v>
      </c>
    </row>
    <row r="59" spans="2:10" x14ac:dyDescent="0.25">
      <c r="B59" s="23"/>
      <c r="C59" s="25"/>
      <c r="D59" s="71"/>
      <c r="E59" s="64"/>
      <c r="F59" s="64"/>
      <c r="G59" s="64"/>
      <c r="H59" s="64"/>
      <c r="I59" s="65"/>
      <c r="J59" s="67">
        <f t="shared" ref="J59:J60" si="11">SUM(D59:H59)</f>
        <v>0</v>
      </c>
    </row>
    <row r="60" spans="2:10" x14ac:dyDescent="0.25">
      <c r="B60" s="24"/>
      <c r="C60" s="9" t="s">
        <v>21</v>
      </c>
      <c r="D60" s="70">
        <f>SUM(D58:D59)</f>
        <v>832</v>
      </c>
      <c r="E60" s="70">
        <f t="shared" ref="E60:H60" si="12">SUM(E58:E59)</f>
        <v>831</v>
      </c>
      <c r="F60" s="70">
        <f t="shared" si="12"/>
        <v>831</v>
      </c>
      <c r="G60" s="70">
        <f t="shared" si="12"/>
        <v>831</v>
      </c>
      <c r="H60" s="70">
        <f t="shared" si="12"/>
        <v>831</v>
      </c>
      <c r="I60" s="65"/>
      <c r="J60" s="70">
        <f t="shared" si="11"/>
        <v>4156</v>
      </c>
    </row>
    <row r="61" spans="2:10" ht="15.75" thickBot="1" x14ac:dyDescent="0.3">
      <c r="B61" s="6"/>
      <c r="D61" s="65"/>
      <c r="E61" s="65"/>
      <c r="F61" s="65"/>
      <c r="G61" s="65"/>
      <c r="H61" s="65"/>
      <c r="I61" s="65"/>
      <c r="J61" s="65" t="s">
        <v>20</v>
      </c>
    </row>
    <row r="62" spans="2:10" s="1" customFormat="1" ht="30.75" thickBot="1" x14ac:dyDescent="0.3">
      <c r="B62" s="19" t="s">
        <v>22</v>
      </c>
      <c r="C62" s="19"/>
      <c r="D62" s="73">
        <f>SUM(D60,D55)</f>
        <v>367292</v>
      </c>
      <c r="E62" s="73">
        <f t="shared" ref="E62:J62" si="13">SUM(E60,E55)</f>
        <v>167147</v>
      </c>
      <c r="F62" s="73">
        <f t="shared" si="13"/>
        <v>7050921</v>
      </c>
      <c r="G62" s="73">
        <f t="shared" si="13"/>
        <v>93373</v>
      </c>
      <c r="H62" s="73">
        <f t="shared" si="13"/>
        <v>89873</v>
      </c>
      <c r="I62" s="65">
        <f>SUM(I60,I55)</f>
        <v>0</v>
      </c>
      <c r="J62" s="73">
        <f t="shared" si="13"/>
        <v>7768606</v>
      </c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  <row r="74" spans="2:2" x14ac:dyDescent="0.25">
      <c r="B74" s="6"/>
    </row>
    <row r="75" spans="2:2" x14ac:dyDescent="0.25">
      <c r="B75" s="6"/>
    </row>
    <row r="76" spans="2:2" x14ac:dyDescent="0.25">
      <c r="B76" s="6"/>
    </row>
    <row r="77" spans="2:2" x14ac:dyDescent="0.25">
      <c r="B77" s="6"/>
    </row>
  </sheetData>
  <pageMargins left="0.7" right="0.7" top="0.75" bottom="0.75" header="0.3" footer="0.3"/>
  <pageSetup scale="86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28300-7B96-48E1-BC91-88959E736CD1}">
  <sheetPr>
    <tabColor theme="9" tint="0.39997558519241921"/>
    <pageSetUpPr fitToPage="1"/>
  </sheetPr>
  <dimension ref="B2:AM75"/>
  <sheetViews>
    <sheetView showGridLines="0" zoomScale="85" zoomScaleNormal="85" workbookViewId="0">
      <pane xSplit="3" ySplit="6" topLeftCell="D3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G14" sqref="G14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29</v>
      </c>
    </row>
    <row r="3" spans="2:39" x14ac:dyDescent="0.25">
      <c r="B3" s="54" t="s">
        <v>74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76" t="s">
        <v>30</v>
      </c>
      <c r="D7" s="64" t="s">
        <v>31</v>
      </c>
      <c r="E7" s="64" t="s">
        <v>31</v>
      </c>
      <c r="F7" s="64" t="s">
        <v>31</v>
      </c>
      <c r="G7" s="64"/>
      <c r="H7" s="64" t="s">
        <v>31</v>
      </c>
      <c r="I7" s="65"/>
      <c r="J7" s="6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74" t="s">
        <v>150</v>
      </c>
      <c r="D8" s="67">
        <v>66358</v>
      </c>
      <c r="E8" s="67">
        <v>124266</v>
      </c>
      <c r="F8" s="67">
        <v>592</v>
      </c>
      <c r="G8" s="67">
        <v>592</v>
      </c>
      <c r="H8" s="67">
        <v>592</v>
      </c>
      <c r="I8" s="68">
        <v>450000</v>
      </c>
      <c r="J8" s="67">
        <f>SUM(D8:H8)</f>
        <v>192400</v>
      </c>
    </row>
    <row r="9" spans="2:39" x14ac:dyDescent="0.25">
      <c r="B9" s="23"/>
      <c r="C9" s="74" t="s">
        <v>146</v>
      </c>
      <c r="D9" s="67">
        <v>194713</v>
      </c>
      <c r="E9" s="67">
        <v>359110</v>
      </c>
      <c r="F9" s="67">
        <v>2592</v>
      </c>
      <c r="G9" s="67">
        <v>2592</v>
      </c>
      <c r="H9" s="67">
        <v>2592</v>
      </c>
      <c r="I9" s="65"/>
      <c r="J9" s="67">
        <f>SUM(D9:H9)</f>
        <v>561599</v>
      </c>
    </row>
    <row r="10" spans="2:39" x14ac:dyDescent="0.25">
      <c r="B10" s="23"/>
      <c r="C10" s="74" t="s">
        <v>81</v>
      </c>
      <c r="D10" s="67">
        <v>10625</v>
      </c>
      <c r="E10" s="69">
        <v>20335</v>
      </c>
      <c r="F10" s="69">
        <v>2880</v>
      </c>
      <c r="G10" s="69">
        <v>2880</v>
      </c>
      <c r="H10" s="69">
        <v>2880</v>
      </c>
      <c r="I10" s="69">
        <v>2880</v>
      </c>
      <c r="J10" s="67">
        <f>SUM(D10:H10)</f>
        <v>39600</v>
      </c>
    </row>
    <row r="11" spans="2:39" x14ac:dyDescent="0.25">
      <c r="B11" s="23"/>
      <c r="C11" s="77" t="s">
        <v>12</v>
      </c>
      <c r="D11" s="70">
        <f>SUM(D8:D10)</f>
        <v>271696</v>
      </c>
      <c r="E11" s="70">
        <f t="shared" ref="E11:I11" si="0">SUM(E8:E10)</f>
        <v>503711</v>
      </c>
      <c r="F11" s="70">
        <f t="shared" si="0"/>
        <v>6064</v>
      </c>
      <c r="G11" s="70">
        <f t="shared" si="0"/>
        <v>6064</v>
      </c>
      <c r="H11" s="70">
        <f t="shared" si="0"/>
        <v>6064</v>
      </c>
      <c r="I11" s="65">
        <f t="shared" si="0"/>
        <v>452880</v>
      </c>
      <c r="J11" s="70">
        <f>SUM(J8:J10)</f>
        <v>793599</v>
      </c>
    </row>
    <row r="12" spans="2:39" x14ac:dyDescent="0.25">
      <c r="B12" s="23"/>
      <c r="C12" s="78" t="s">
        <v>32</v>
      </c>
      <c r="D12" s="71" t="s">
        <v>31</v>
      </c>
      <c r="E12" s="64"/>
      <c r="F12" s="64"/>
      <c r="G12" s="64"/>
      <c r="H12" s="64"/>
      <c r="I12" s="65"/>
      <c r="J12" s="66" t="s">
        <v>31</v>
      </c>
    </row>
    <row r="13" spans="2:39" ht="30" x14ac:dyDescent="0.25">
      <c r="B13" s="23"/>
      <c r="C13" s="74" t="s">
        <v>141</v>
      </c>
      <c r="D13" s="67">
        <v>65207</v>
      </c>
      <c r="E13" s="67">
        <v>120891</v>
      </c>
      <c r="F13" s="67">
        <v>1456</v>
      </c>
      <c r="G13" s="67">
        <v>1456</v>
      </c>
      <c r="H13" s="67">
        <v>1455.2</v>
      </c>
      <c r="I13" s="67">
        <v>1455.2</v>
      </c>
      <c r="J13" s="67">
        <f>SUM(D13:H13)</f>
        <v>190465.2</v>
      </c>
    </row>
    <row r="14" spans="2:39" x14ac:dyDescent="0.25">
      <c r="B14" s="23"/>
      <c r="C14" s="74"/>
      <c r="D14" s="67"/>
      <c r="E14" s="67"/>
      <c r="F14" s="67"/>
      <c r="G14" s="67"/>
      <c r="H14" s="67"/>
      <c r="I14" s="65"/>
      <c r="J14" s="67">
        <f t="shared" ref="J14:J15" si="1">SUM(D14:H14)</f>
        <v>0</v>
      </c>
    </row>
    <row r="15" spans="2:39" x14ac:dyDescent="0.25">
      <c r="B15" s="23"/>
      <c r="C15" s="64"/>
      <c r="D15" s="67"/>
      <c r="E15" s="69"/>
      <c r="F15" s="69"/>
      <c r="G15" s="69"/>
      <c r="H15" s="69"/>
      <c r="I15" s="65"/>
      <c r="J15" s="67">
        <f t="shared" si="1"/>
        <v>0</v>
      </c>
    </row>
    <row r="16" spans="2:39" x14ac:dyDescent="0.25">
      <c r="B16" s="23"/>
      <c r="C16" s="77" t="s">
        <v>13</v>
      </c>
      <c r="D16" s="70">
        <f>SUM(D13:D15)</f>
        <v>65207</v>
      </c>
      <c r="E16" s="70">
        <f t="shared" ref="E16:I16" si="2">SUM(E13:E15)</f>
        <v>120891</v>
      </c>
      <c r="F16" s="70">
        <f t="shared" si="2"/>
        <v>1456</v>
      </c>
      <c r="G16" s="70">
        <f t="shared" si="2"/>
        <v>1456</v>
      </c>
      <c r="H16" s="70">
        <f>SUM(H13:H15)</f>
        <v>1455.2</v>
      </c>
      <c r="I16" s="65">
        <f t="shared" si="2"/>
        <v>1455.2</v>
      </c>
      <c r="J16" s="70">
        <f>SUM(J13:J15)</f>
        <v>190465.2</v>
      </c>
    </row>
    <row r="17" spans="2:10" x14ac:dyDescent="0.25">
      <c r="B17" s="23"/>
      <c r="C17" s="78" t="s">
        <v>33</v>
      </c>
      <c r="D17" s="71" t="s">
        <v>31</v>
      </c>
      <c r="E17" s="64"/>
      <c r="F17" s="64"/>
      <c r="G17" s="64"/>
      <c r="H17" s="64"/>
      <c r="I17" s="65"/>
      <c r="J17" s="66" t="s">
        <v>31</v>
      </c>
    </row>
    <row r="18" spans="2:10" x14ac:dyDescent="0.25">
      <c r="B18" s="23"/>
      <c r="C18" s="74"/>
      <c r="D18" s="71"/>
      <c r="E18" s="64"/>
      <c r="F18" s="64"/>
      <c r="G18" s="64"/>
      <c r="H18" s="64"/>
      <c r="I18" s="65"/>
      <c r="J18" s="67">
        <f t="shared" ref="J18:J19" si="3">SUM(D18:H18)</f>
        <v>0</v>
      </c>
    </row>
    <row r="19" spans="2:10" x14ac:dyDescent="0.25">
      <c r="B19" s="23"/>
      <c r="C19" s="79"/>
      <c r="D19" s="67"/>
      <c r="E19" s="69"/>
      <c r="F19" s="69"/>
      <c r="G19" s="69"/>
      <c r="H19" s="69"/>
      <c r="I19" s="65"/>
      <c r="J19" s="67">
        <f t="shared" si="3"/>
        <v>0</v>
      </c>
    </row>
    <row r="20" spans="2:10" x14ac:dyDescent="0.25">
      <c r="B20" s="23"/>
      <c r="C20" s="79"/>
      <c r="D20" s="67"/>
      <c r="E20" s="67"/>
      <c r="F20" s="67"/>
      <c r="G20" s="67"/>
      <c r="H20" s="67"/>
      <c r="I20" s="68">
        <v>2000</v>
      </c>
      <c r="J20" s="67">
        <f>SUM(D20:H20)</f>
        <v>0</v>
      </c>
    </row>
    <row r="21" spans="2:10" x14ac:dyDescent="0.25">
      <c r="B21" s="23"/>
      <c r="C21" s="79"/>
      <c r="D21" s="67"/>
      <c r="E21" s="67"/>
      <c r="F21" s="67"/>
      <c r="G21" s="67"/>
      <c r="H21" s="67"/>
      <c r="I21" s="68">
        <v>250</v>
      </c>
      <c r="J21" s="67">
        <f t="shared" ref="J21:J26" si="4">SUM(D21:H21)</f>
        <v>0</v>
      </c>
    </row>
    <row r="22" spans="2:10" x14ac:dyDescent="0.25">
      <c r="B22" s="23"/>
      <c r="C22" s="74"/>
      <c r="D22" s="67"/>
      <c r="E22" s="67"/>
      <c r="F22" s="67"/>
      <c r="G22" s="67"/>
      <c r="H22" s="67"/>
      <c r="I22" s="68">
        <v>2250</v>
      </c>
      <c r="J22" s="67">
        <f t="shared" si="4"/>
        <v>0</v>
      </c>
    </row>
    <row r="23" spans="2:10" x14ac:dyDescent="0.25">
      <c r="B23" s="23"/>
      <c r="C23" s="79"/>
      <c r="D23" s="67"/>
      <c r="E23" s="67"/>
      <c r="F23" s="67"/>
      <c r="G23" s="67"/>
      <c r="H23" s="67"/>
      <c r="I23" s="68">
        <v>1243</v>
      </c>
      <c r="J23" s="67">
        <f t="shared" si="4"/>
        <v>0</v>
      </c>
    </row>
    <row r="24" spans="2:10" x14ac:dyDescent="0.25">
      <c r="B24" s="23"/>
      <c r="C24" s="79"/>
      <c r="D24" s="67"/>
      <c r="E24" s="67"/>
      <c r="F24" s="67"/>
      <c r="G24" s="67"/>
      <c r="H24" s="67"/>
      <c r="I24" s="68">
        <v>225</v>
      </c>
      <c r="J24" s="67">
        <f t="shared" si="4"/>
        <v>0</v>
      </c>
    </row>
    <row r="25" spans="2:10" x14ac:dyDescent="0.25">
      <c r="B25" s="23"/>
      <c r="C25" s="79"/>
      <c r="D25" s="67"/>
      <c r="E25" s="67"/>
      <c r="F25" s="67"/>
      <c r="G25" s="67"/>
      <c r="H25" s="67"/>
      <c r="I25" s="68">
        <v>400</v>
      </c>
      <c r="J25" s="67">
        <f t="shared" si="4"/>
        <v>0</v>
      </c>
    </row>
    <row r="26" spans="2:10" x14ac:dyDescent="0.25">
      <c r="B26" s="23"/>
      <c r="C26" s="74"/>
      <c r="D26" s="67"/>
      <c r="E26" s="67"/>
      <c r="F26" s="67"/>
      <c r="G26" s="67"/>
      <c r="H26" s="67"/>
      <c r="I26" s="68">
        <v>1638</v>
      </c>
      <c r="J26" s="67">
        <f t="shared" si="4"/>
        <v>0</v>
      </c>
    </row>
    <row r="27" spans="2:10" x14ac:dyDescent="0.25">
      <c r="B27" s="23"/>
      <c r="C27" s="77" t="s">
        <v>14</v>
      </c>
      <c r="D27" s="70">
        <f>SUM(D20:D26)</f>
        <v>0</v>
      </c>
      <c r="E27" s="70">
        <f t="shared" ref="E27:H27" si="5">SUM(E20:E26)</f>
        <v>0</v>
      </c>
      <c r="F27" s="70">
        <f t="shared" si="5"/>
        <v>0</v>
      </c>
      <c r="G27" s="70">
        <f t="shared" si="5"/>
        <v>0</v>
      </c>
      <c r="H27" s="70">
        <f t="shared" si="5"/>
        <v>0</v>
      </c>
      <c r="I27" s="65"/>
      <c r="J27" s="70">
        <f>SUM(D27:H27)</f>
        <v>0</v>
      </c>
    </row>
    <row r="28" spans="2:10" x14ac:dyDescent="0.25">
      <c r="B28" s="23"/>
      <c r="C28" s="78" t="s">
        <v>34</v>
      </c>
      <c r="D28" s="67"/>
      <c r="E28" s="64"/>
      <c r="F28" s="64"/>
      <c r="G28" s="64"/>
      <c r="H28" s="64"/>
      <c r="I28" s="65"/>
      <c r="J28" s="67" t="s">
        <v>20</v>
      </c>
    </row>
    <row r="29" spans="2:10" x14ac:dyDescent="0.25">
      <c r="B29" s="23"/>
      <c r="C29" s="74" t="s">
        <v>184</v>
      </c>
      <c r="D29" s="67"/>
      <c r="E29" s="64">
        <v>1600000</v>
      </c>
      <c r="F29" s="64"/>
      <c r="G29" s="64"/>
      <c r="H29" s="64"/>
      <c r="I29" s="65"/>
      <c r="J29" s="67">
        <f>SUM(D29:H29)</f>
        <v>1600000</v>
      </c>
    </row>
    <row r="30" spans="2:10" x14ac:dyDescent="0.25">
      <c r="B30" s="23" t="s">
        <v>35</v>
      </c>
      <c r="C30" s="71" t="s">
        <v>35</v>
      </c>
      <c r="D30" s="71" t="s">
        <v>31</v>
      </c>
      <c r="E30" s="64"/>
      <c r="F30" s="64"/>
      <c r="G30" s="64"/>
      <c r="H30" s="64"/>
      <c r="I30" s="65"/>
      <c r="J30" s="67">
        <f t="shared" ref="J30:J52" si="6">SUM(D30:H30)</f>
        <v>0</v>
      </c>
    </row>
    <row r="31" spans="2:10" x14ac:dyDescent="0.25">
      <c r="B31" s="23"/>
      <c r="C31" s="77" t="s">
        <v>15</v>
      </c>
      <c r="D31" s="72">
        <f>SUM(D29:D30)</f>
        <v>0</v>
      </c>
      <c r="E31" s="72">
        <f>SUM(E29:E30)</f>
        <v>1600000</v>
      </c>
      <c r="F31" s="72">
        <f t="shared" ref="F31:H31" si="7">SUM(F29:F30)</f>
        <v>0</v>
      </c>
      <c r="G31" s="72">
        <f t="shared" si="7"/>
        <v>0</v>
      </c>
      <c r="H31" s="72">
        <f t="shared" si="7"/>
        <v>0</v>
      </c>
      <c r="I31" s="65"/>
      <c r="J31" s="70">
        <f>SUM(D31:H31)</f>
        <v>1600000</v>
      </c>
    </row>
    <row r="32" spans="2:10" x14ac:dyDescent="0.25">
      <c r="B32" s="23"/>
      <c r="C32" s="78" t="s">
        <v>36</v>
      </c>
      <c r="D32" s="71" t="s">
        <v>31</v>
      </c>
      <c r="E32" s="64"/>
      <c r="F32" s="64"/>
      <c r="G32" s="64"/>
      <c r="H32" s="64"/>
      <c r="I32" s="65"/>
      <c r="J32" s="67"/>
    </row>
    <row r="33" spans="2:10" x14ac:dyDescent="0.25">
      <c r="B33" s="23"/>
      <c r="C33" s="74" t="s">
        <v>180</v>
      </c>
      <c r="D33" s="67"/>
      <c r="E33" s="67">
        <v>3200000</v>
      </c>
      <c r="F33" s="67"/>
      <c r="G33" s="67"/>
      <c r="H33" s="67"/>
      <c r="I33" s="68">
        <v>5000</v>
      </c>
      <c r="J33" s="67">
        <f t="shared" si="6"/>
        <v>3200000</v>
      </c>
    </row>
    <row r="34" spans="2:10" x14ac:dyDescent="0.25">
      <c r="B34" s="23"/>
      <c r="C34" s="74" t="s">
        <v>182</v>
      </c>
      <c r="D34" s="67"/>
      <c r="E34" s="69">
        <v>400000</v>
      </c>
      <c r="F34" s="69"/>
      <c r="G34" s="69"/>
      <c r="H34" s="69"/>
      <c r="I34" s="65"/>
      <c r="J34" s="67">
        <f t="shared" si="6"/>
        <v>400000</v>
      </c>
    </row>
    <row r="35" spans="2:10" x14ac:dyDescent="0.25">
      <c r="B35" s="23"/>
      <c r="C35" s="74" t="s">
        <v>181</v>
      </c>
      <c r="D35" s="67"/>
      <c r="E35" s="69">
        <v>100000</v>
      </c>
      <c r="F35" s="69"/>
      <c r="G35" s="69"/>
      <c r="H35" s="69"/>
      <c r="I35" s="65"/>
      <c r="J35" s="67"/>
    </row>
    <row r="36" spans="2:10" x14ac:dyDescent="0.25">
      <c r="B36" s="23"/>
      <c r="C36" s="74" t="s">
        <v>135</v>
      </c>
      <c r="D36" s="67"/>
      <c r="E36" s="67">
        <v>300000</v>
      </c>
      <c r="F36" s="67"/>
      <c r="G36" s="67"/>
      <c r="H36" s="67"/>
      <c r="I36" s="68"/>
      <c r="J36" s="67"/>
    </row>
    <row r="37" spans="2:10" x14ac:dyDescent="0.25">
      <c r="B37" s="23"/>
      <c r="C37" s="77" t="s">
        <v>16</v>
      </c>
      <c r="D37" s="70">
        <f>SUM(D33:D34)</f>
        <v>0</v>
      </c>
      <c r="E37" s="70">
        <f>SUM(E33:E36)</f>
        <v>4000000</v>
      </c>
      <c r="F37" s="70">
        <f>SUM(F33:F34)</f>
        <v>0</v>
      </c>
      <c r="G37" s="70">
        <f>SUM(G33:G34)</f>
        <v>0</v>
      </c>
      <c r="H37" s="70">
        <f>SUM(H33:H34)</f>
        <v>0</v>
      </c>
      <c r="I37" s="65"/>
      <c r="J37" s="70">
        <f t="shared" si="6"/>
        <v>4000000</v>
      </c>
    </row>
    <row r="38" spans="2:10" x14ac:dyDescent="0.25">
      <c r="B38" s="23"/>
      <c r="C38" s="78" t="s">
        <v>37</v>
      </c>
      <c r="D38" s="71" t="s">
        <v>31</v>
      </c>
      <c r="E38" s="64"/>
      <c r="F38" s="64"/>
      <c r="G38" s="64"/>
      <c r="H38" s="64"/>
      <c r="I38" s="65"/>
      <c r="J38" s="67"/>
    </row>
    <row r="39" spans="2:10" x14ac:dyDescent="0.25">
      <c r="B39" s="23"/>
      <c r="C39" s="74" t="s">
        <v>133</v>
      </c>
      <c r="D39" s="67">
        <v>10000</v>
      </c>
      <c r="E39" s="67"/>
      <c r="F39" s="67"/>
      <c r="G39" s="67"/>
      <c r="H39" s="67"/>
      <c r="I39" s="68">
        <v>5106000</v>
      </c>
      <c r="J39" s="67">
        <f t="shared" si="6"/>
        <v>10000</v>
      </c>
    </row>
    <row r="40" spans="2:10" ht="30" x14ac:dyDescent="0.25">
      <c r="B40" s="23"/>
      <c r="C40" s="74" t="s">
        <v>183</v>
      </c>
      <c r="D40" s="67">
        <f>4000000/5</f>
        <v>800000</v>
      </c>
      <c r="E40" s="67">
        <f>4000000/5</f>
        <v>800000</v>
      </c>
      <c r="F40" s="67">
        <f>4000000/5</f>
        <v>800000</v>
      </c>
      <c r="G40" s="67">
        <f>4000000/5</f>
        <v>800000</v>
      </c>
      <c r="H40" s="67">
        <f>4000000/5</f>
        <v>800000</v>
      </c>
      <c r="I40" s="68">
        <v>22500000</v>
      </c>
      <c r="J40" s="67">
        <f t="shared" si="6"/>
        <v>4000000</v>
      </c>
    </row>
    <row r="41" spans="2:10" x14ac:dyDescent="0.25">
      <c r="B41" s="23"/>
      <c r="C41" s="74" t="s">
        <v>134</v>
      </c>
      <c r="D41" s="67"/>
      <c r="E41" s="67">
        <v>400000</v>
      </c>
      <c r="F41" s="67"/>
      <c r="G41" s="67"/>
      <c r="H41" s="67"/>
      <c r="I41" s="68">
        <v>75000000</v>
      </c>
      <c r="J41" s="67">
        <f t="shared" si="6"/>
        <v>400000</v>
      </c>
    </row>
    <row r="42" spans="2:10" x14ac:dyDescent="0.25">
      <c r="B42" s="23"/>
      <c r="C42" s="74"/>
      <c r="D42" s="67"/>
      <c r="E42" s="69"/>
      <c r="F42" s="69"/>
      <c r="G42" s="69"/>
      <c r="H42" s="69"/>
      <c r="I42" s="65"/>
      <c r="J42" s="67">
        <f t="shared" si="6"/>
        <v>0</v>
      </c>
    </row>
    <row r="43" spans="2:10" x14ac:dyDescent="0.25">
      <c r="B43" s="23"/>
      <c r="C43" s="77" t="s">
        <v>17</v>
      </c>
      <c r="D43" s="70">
        <f>SUM(D39:D42)</f>
        <v>810000</v>
      </c>
      <c r="E43" s="70">
        <f t="shared" ref="E43:H43" si="8">SUM(E39:E42)</f>
        <v>1200000</v>
      </c>
      <c r="F43" s="70">
        <f t="shared" si="8"/>
        <v>800000</v>
      </c>
      <c r="G43" s="70">
        <f t="shared" si="8"/>
        <v>800000</v>
      </c>
      <c r="H43" s="70">
        <f t="shared" si="8"/>
        <v>800000</v>
      </c>
      <c r="I43" s="65"/>
      <c r="J43" s="70">
        <f t="shared" si="6"/>
        <v>4410000</v>
      </c>
    </row>
    <row r="44" spans="2:10" x14ac:dyDescent="0.25">
      <c r="B44" s="23"/>
      <c r="C44" s="78" t="s">
        <v>38</v>
      </c>
      <c r="D44" s="71" t="s">
        <v>31</v>
      </c>
      <c r="E44" s="64"/>
      <c r="F44" s="64"/>
      <c r="G44" s="64"/>
      <c r="H44" s="64"/>
      <c r="I44" s="65"/>
      <c r="J44" s="67"/>
    </row>
    <row r="45" spans="2:10" x14ac:dyDescent="0.25">
      <c r="B45" s="23"/>
      <c r="C45" s="74"/>
      <c r="D45" s="67"/>
      <c r="E45" s="67"/>
      <c r="F45" s="67"/>
      <c r="G45" s="67"/>
      <c r="H45" s="67"/>
      <c r="I45" s="68">
        <v>375000</v>
      </c>
      <c r="J45" s="67">
        <f t="shared" si="6"/>
        <v>0</v>
      </c>
    </row>
    <row r="46" spans="2:10" x14ac:dyDescent="0.25">
      <c r="B46" s="23"/>
      <c r="C46" s="74"/>
      <c r="D46" s="67"/>
      <c r="E46" s="67"/>
      <c r="F46" s="67"/>
      <c r="G46" s="67"/>
      <c r="H46" s="67"/>
      <c r="I46" s="68">
        <v>781250</v>
      </c>
      <c r="J46" s="67">
        <f t="shared" si="6"/>
        <v>0</v>
      </c>
    </row>
    <row r="47" spans="2:10" x14ac:dyDescent="0.25">
      <c r="B47" s="23"/>
      <c r="C47" s="74"/>
      <c r="D47" s="67"/>
      <c r="E47" s="67"/>
      <c r="F47" s="67"/>
      <c r="G47" s="67"/>
      <c r="H47" s="67"/>
      <c r="I47" s="68">
        <v>2083335</v>
      </c>
      <c r="J47" s="67">
        <f t="shared" si="6"/>
        <v>0</v>
      </c>
    </row>
    <row r="48" spans="2:10" x14ac:dyDescent="0.25">
      <c r="B48" s="23"/>
      <c r="C48" s="74"/>
      <c r="D48" s="67"/>
      <c r="E48" s="69"/>
      <c r="F48" s="69"/>
      <c r="G48" s="69"/>
      <c r="H48" s="69"/>
      <c r="I48" s="65"/>
      <c r="J48" s="67">
        <f t="shared" si="6"/>
        <v>0</v>
      </c>
    </row>
    <row r="49" spans="2:10" x14ac:dyDescent="0.25">
      <c r="B49" s="23"/>
      <c r="C49" s="74"/>
      <c r="D49" s="67"/>
      <c r="E49" s="69"/>
      <c r="F49" s="69"/>
      <c r="G49" s="69"/>
      <c r="H49" s="69"/>
      <c r="I49" s="65"/>
      <c r="J49" s="67">
        <f>SUM(D49:H49)</f>
        <v>0</v>
      </c>
    </row>
    <row r="50" spans="2:10" x14ac:dyDescent="0.25">
      <c r="B50" s="23"/>
      <c r="C50" s="64"/>
      <c r="D50" s="67"/>
      <c r="E50" s="69"/>
      <c r="F50" s="69"/>
      <c r="G50" s="69"/>
      <c r="H50" s="69"/>
      <c r="I50" s="65"/>
      <c r="J50" s="67">
        <f t="shared" si="6"/>
        <v>0</v>
      </c>
    </row>
    <row r="51" spans="2:10" x14ac:dyDescent="0.25">
      <c r="B51" s="23"/>
      <c r="C51" s="64"/>
      <c r="D51" s="67"/>
      <c r="E51" s="69"/>
      <c r="F51" s="69"/>
      <c r="G51" s="69"/>
      <c r="H51" s="69"/>
      <c r="I51" s="65"/>
      <c r="J51" s="67"/>
    </row>
    <row r="52" spans="2:10" x14ac:dyDescent="0.25">
      <c r="B52" s="24"/>
      <c r="C52" s="77" t="s">
        <v>18</v>
      </c>
      <c r="D52" s="70">
        <f>SUM(D45:D50)</f>
        <v>0</v>
      </c>
      <c r="E52" s="70">
        <f>SUM(E45:E50)</f>
        <v>0</v>
      </c>
      <c r="F52" s="70">
        <f>SUM(F45:F50)</f>
        <v>0</v>
      </c>
      <c r="G52" s="70">
        <f>SUM(G45:G50)</f>
        <v>0</v>
      </c>
      <c r="H52" s="70">
        <f>SUM(H45:H50)</f>
        <v>0</v>
      </c>
      <c r="I52" s="65"/>
      <c r="J52" s="70">
        <f t="shared" si="6"/>
        <v>0</v>
      </c>
    </row>
    <row r="53" spans="2:10" x14ac:dyDescent="0.25">
      <c r="B53" s="24"/>
      <c r="C53" s="77" t="s">
        <v>19</v>
      </c>
      <c r="D53" s="70">
        <f>SUM(D52,D43,D37,D31,D27,D16,D11)</f>
        <v>1146903</v>
      </c>
      <c r="E53" s="70">
        <f>SUM(E52,E43,E37,E31,E27,E16,E11)</f>
        <v>7424602</v>
      </c>
      <c r="F53" s="70">
        <f>SUM(F52,F43,F37,F31,F27,F16,F11)</f>
        <v>807520</v>
      </c>
      <c r="G53" s="70">
        <f>SUM(G52,G43,G37,G31,G27,G16,G11)</f>
        <v>807520</v>
      </c>
      <c r="H53" s="70">
        <f>SUM(H52,H43,H37,H31,H27,H16,H11)</f>
        <v>807519.2</v>
      </c>
      <c r="I53" s="65"/>
      <c r="J53" s="70">
        <f>SUM(D53:H53)</f>
        <v>10994064.199999999</v>
      </c>
    </row>
    <row r="54" spans="2:10" x14ac:dyDescent="0.25">
      <c r="B54" s="6"/>
      <c r="D54"/>
      <c r="E54"/>
      <c r="H54"/>
      <c r="I54"/>
      <c r="J54" t="s">
        <v>20</v>
      </c>
    </row>
    <row r="55" spans="2:10" ht="30" x14ac:dyDescent="0.25">
      <c r="B55" s="58" t="s">
        <v>39</v>
      </c>
      <c r="C55" s="17" t="s">
        <v>39</v>
      </c>
      <c r="D55" s="18"/>
      <c r="E55" s="18"/>
      <c r="F55" s="18"/>
      <c r="G55" s="18"/>
      <c r="H55" s="18"/>
      <c r="I55"/>
      <c r="J55" s="18" t="s">
        <v>20</v>
      </c>
    </row>
    <row r="56" spans="2:10" x14ac:dyDescent="0.25">
      <c r="B56" s="23"/>
      <c r="C56" s="74" t="s">
        <v>136</v>
      </c>
      <c r="D56" s="71">
        <v>15872</v>
      </c>
      <c r="E56" s="71">
        <v>15872</v>
      </c>
      <c r="F56" s="71">
        <v>15872</v>
      </c>
      <c r="G56" s="71">
        <v>15872</v>
      </c>
      <c r="H56" s="71">
        <v>15872</v>
      </c>
      <c r="I56" s="65"/>
      <c r="J56" s="67">
        <f>SUM(D56:H56)</f>
        <v>79360</v>
      </c>
    </row>
    <row r="57" spans="2:10" x14ac:dyDescent="0.25">
      <c r="B57" s="23"/>
      <c r="C57" s="74"/>
      <c r="D57" s="71"/>
      <c r="E57" s="64"/>
      <c r="F57" s="64"/>
      <c r="G57" s="64"/>
      <c r="H57" s="64"/>
      <c r="I57" s="65"/>
      <c r="J57" s="67">
        <f t="shared" ref="J57:J58" si="9">SUM(D57:H57)</f>
        <v>0</v>
      </c>
    </row>
    <row r="58" spans="2:10" x14ac:dyDescent="0.25">
      <c r="B58" s="24"/>
      <c r="C58" s="77" t="s">
        <v>21</v>
      </c>
      <c r="D58" s="70">
        <f>SUM(D56:D57)</f>
        <v>15872</v>
      </c>
      <c r="E58" s="70">
        <f t="shared" ref="E58:H58" si="10">SUM(E56:E57)</f>
        <v>15872</v>
      </c>
      <c r="F58" s="70">
        <f t="shared" si="10"/>
        <v>15872</v>
      </c>
      <c r="G58" s="70">
        <f t="shared" si="10"/>
        <v>15872</v>
      </c>
      <c r="H58" s="70">
        <f t="shared" si="10"/>
        <v>15872</v>
      </c>
      <c r="I58" s="65"/>
      <c r="J58" s="70">
        <f t="shared" si="9"/>
        <v>79360</v>
      </c>
    </row>
    <row r="59" spans="2:10" ht="15.75" thickBot="1" x14ac:dyDescent="0.3">
      <c r="B59" s="6"/>
      <c r="C59" s="65"/>
      <c r="D59" s="65"/>
      <c r="E59" s="65"/>
      <c r="F59" s="65"/>
      <c r="G59" s="65"/>
      <c r="H59" s="65"/>
      <c r="I59" s="65"/>
      <c r="J59" s="65" t="s">
        <v>20</v>
      </c>
    </row>
    <row r="60" spans="2:10" s="1" customFormat="1" ht="30.75" thickBot="1" x14ac:dyDescent="0.3">
      <c r="B60" s="19" t="s">
        <v>22</v>
      </c>
      <c r="C60" s="82"/>
      <c r="D60" s="73">
        <f>SUM(D58,D53)</f>
        <v>1162775</v>
      </c>
      <c r="E60" s="73">
        <f t="shared" ref="E60:J60" si="11">SUM(E58,E53)</f>
        <v>7440474</v>
      </c>
      <c r="F60" s="73">
        <f t="shared" si="11"/>
        <v>823392</v>
      </c>
      <c r="G60" s="73">
        <f t="shared" si="11"/>
        <v>823392</v>
      </c>
      <c r="H60" s="73">
        <f t="shared" si="11"/>
        <v>823391.2</v>
      </c>
      <c r="I60" s="65">
        <f>SUM(I58,I53)</f>
        <v>0</v>
      </c>
      <c r="J60" s="73">
        <f t="shared" si="11"/>
        <v>11073424.199999999</v>
      </c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  <row r="74" spans="2:2" x14ac:dyDescent="0.25">
      <c r="B74" s="6"/>
    </row>
    <row r="75" spans="2:2" x14ac:dyDescent="0.25">
      <c r="B75" s="6"/>
    </row>
  </sheetData>
  <phoneticPr fontId="22" type="noConversion"/>
  <pageMargins left="0.7" right="0.7" top="0.75" bottom="0.75" header="0.3" footer="0.3"/>
  <pageSetup scale="8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2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Overview</vt:lpstr>
      <vt:lpstr>Consolidated Budget</vt:lpstr>
      <vt:lpstr>Pala EV Program</vt:lpstr>
      <vt:lpstr>Pala EV Charging Stations</vt:lpstr>
      <vt:lpstr>Pala Energy Audits &amp; Retrofits</vt:lpstr>
      <vt:lpstr>Pala Community Compost</vt:lpstr>
      <vt:lpstr>Jamul EV Charging Station</vt:lpstr>
      <vt:lpstr>Jamul Casino Microgrid</vt:lpstr>
      <vt:lpstr>Viejas Energy Audits &amp; Retrofit</vt:lpstr>
      <vt:lpstr>Viejas Recycling</vt:lpstr>
      <vt:lpstr>Viejas Solar</vt:lpstr>
      <vt:lpstr>La Posta Solar</vt:lpstr>
      <vt:lpstr>La Posta Erosion Control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2024-04-02T00:12:41Z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